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3840" windowWidth="15600" windowHeight="5235" tabRatio="929"/>
  </bookViews>
  <sheets>
    <sheet name="План закупок" sheetId="49" r:id="rId1"/>
    <sheet name="Приложение № 1 к приказу" sheetId="60" r:id="rId2"/>
    <sheet name="Лист1" sheetId="50" r:id="rId3"/>
  </sheets>
  <definedNames>
    <definedName name="_xlnm._FilterDatabase" localSheetId="0" hidden="1">'План закупок'!$A$1:$S$1806</definedName>
    <definedName name="_xlnm._FilterDatabase" localSheetId="1" hidden="1">'Приложение № 1 к приказу'!$A$1:$S$102</definedName>
  </definedNames>
  <calcPr calcId="145621"/>
</workbook>
</file>

<file path=xl/calcChain.xml><?xml version="1.0" encoding="utf-8"?>
<calcChain xmlns="http://schemas.openxmlformats.org/spreadsheetml/2006/main">
  <c r="O1801" i="49" l="1"/>
  <c r="N7" i="50" l="1"/>
  <c r="O62" i="60" l="1"/>
  <c r="N62" i="60" s="1"/>
  <c r="O1593" i="49"/>
  <c r="N1593" i="49" s="1"/>
  <c r="O1507" i="49"/>
  <c r="N1507" i="49"/>
  <c r="O52" i="60"/>
  <c r="O31" i="60"/>
  <c r="N31" i="60" s="1"/>
  <c r="O1457" i="49"/>
  <c r="N1457" i="49"/>
  <c r="N97" i="60"/>
  <c r="N96" i="60"/>
  <c r="N95" i="60"/>
  <c r="N94" i="60"/>
  <c r="N93" i="60"/>
  <c r="N92" i="60"/>
  <c r="N91" i="60"/>
  <c r="N90" i="60"/>
  <c r="N89" i="60"/>
  <c r="N88" i="60"/>
  <c r="N87" i="60"/>
  <c r="N86" i="60"/>
  <c r="N85" i="60"/>
  <c r="N84" i="60"/>
  <c r="O83" i="60"/>
  <c r="N83" i="60" s="1"/>
  <c r="N82" i="60"/>
  <c r="N81" i="60"/>
  <c r="N80" i="60"/>
  <c r="N79" i="60"/>
  <c r="N78" i="60"/>
  <c r="N77" i="60"/>
  <c r="N76" i="60"/>
  <c r="O75" i="60"/>
  <c r="N75" i="60" s="1"/>
  <c r="N74" i="60"/>
  <c r="N73" i="60"/>
  <c r="N72" i="60"/>
  <c r="O71" i="60"/>
  <c r="N71" i="60" s="1"/>
  <c r="O70" i="60"/>
  <c r="N70" i="60" s="1"/>
  <c r="O69" i="60"/>
  <c r="N69" i="60" s="1"/>
  <c r="O68" i="60"/>
  <c r="N68" i="60" s="1"/>
  <c r="N67" i="60"/>
  <c r="N66" i="60"/>
  <c r="O64" i="60"/>
  <c r="N64" i="60" s="1"/>
  <c r="O63" i="60"/>
  <c r="N63" i="60" s="1"/>
  <c r="O61" i="60"/>
  <c r="N61" i="60" s="1"/>
  <c r="O60" i="60"/>
  <c r="N60" i="60" s="1"/>
  <c r="O59" i="60"/>
  <c r="N59" i="60" s="1"/>
  <c r="O58" i="60"/>
  <c r="N58" i="60" s="1"/>
  <c r="O57" i="60"/>
  <c r="N57" i="60" s="1"/>
  <c r="O56" i="60"/>
  <c r="N56" i="60" s="1"/>
  <c r="O55" i="60"/>
  <c r="N55" i="60" s="1"/>
  <c r="O54" i="60"/>
  <c r="N54" i="60" s="1"/>
  <c r="O53" i="60"/>
  <c r="N53" i="60" s="1"/>
  <c r="N52" i="60"/>
  <c r="O51" i="60"/>
  <c r="N51" i="60" s="1"/>
  <c r="O50" i="60"/>
  <c r="N50" i="60" s="1"/>
  <c r="O49" i="60"/>
  <c r="N49" i="60" s="1"/>
  <c r="O48" i="60"/>
  <c r="N48" i="60" s="1"/>
  <c r="O47" i="60"/>
  <c r="N47" i="60" s="1"/>
  <c r="O46" i="60"/>
  <c r="N46" i="60" s="1"/>
  <c r="O45" i="60"/>
  <c r="N45" i="60" s="1"/>
  <c r="O44" i="60"/>
  <c r="N44" i="60" s="1"/>
  <c r="O43" i="60"/>
  <c r="N43" i="60" s="1"/>
  <c r="O42" i="60"/>
  <c r="N42" i="60" s="1"/>
  <c r="O41" i="60"/>
  <c r="N41" i="60" s="1"/>
  <c r="O40" i="60"/>
  <c r="N40" i="60" s="1"/>
  <c r="O39" i="60"/>
  <c r="N39" i="60" s="1"/>
  <c r="O38" i="60"/>
  <c r="N38" i="60" s="1"/>
  <c r="O37" i="60"/>
  <c r="N37" i="60"/>
  <c r="O36" i="60"/>
  <c r="N36" i="60" s="1"/>
  <c r="O35" i="60"/>
  <c r="N35" i="60" s="1"/>
  <c r="O34" i="60"/>
  <c r="N34" i="60" s="1"/>
  <c r="O32" i="60"/>
  <c r="N32" i="60" s="1"/>
  <c r="O25" i="60"/>
  <c r="N25" i="60" s="1"/>
  <c r="O22" i="60"/>
  <c r="M22" i="60"/>
  <c r="N22" i="60" s="1"/>
  <c r="O21" i="60"/>
  <c r="N21" i="60" s="1"/>
  <c r="O20" i="60"/>
  <c r="N20" i="60" s="1"/>
  <c r="O19" i="60"/>
  <c r="N19" i="60" s="1"/>
  <c r="O18" i="60"/>
  <c r="N18" i="60" s="1"/>
  <c r="O16" i="60"/>
  <c r="N16" i="60" s="1"/>
  <c r="O1756" i="49" l="1"/>
  <c r="N1800" i="49"/>
  <c r="N1799" i="49"/>
  <c r="O1458" i="49"/>
  <c r="N1458" i="49" s="1"/>
  <c r="N1798" i="49"/>
  <c r="N1797" i="49"/>
  <c r="N1796" i="49"/>
  <c r="N1795" i="49"/>
  <c r="N1794" i="49"/>
  <c r="O1589" i="49"/>
  <c r="N1589" i="49" s="1"/>
  <c r="O1599" i="49"/>
  <c r="O1598" i="49"/>
  <c r="N1793" i="49"/>
  <c r="N1792" i="49"/>
  <c r="N1791" i="49"/>
  <c r="N1789" i="49"/>
  <c r="N1788" i="49"/>
  <c r="N1787" i="49"/>
  <c r="N1790" i="49"/>
  <c r="M213" i="49"/>
  <c r="O213" i="49"/>
  <c r="O132" i="49"/>
  <c r="N132" i="49"/>
  <c r="O131" i="49"/>
  <c r="N131" i="49" s="1"/>
  <c r="N129" i="49"/>
  <c r="O129" i="49"/>
  <c r="O130" i="49"/>
  <c r="N130" i="49" s="1"/>
  <c r="O1786" i="49"/>
  <c r="N1786" i="49"/>
  <c r="O1697" i="49"/>
  <c r="O1696" i="49"/>
  <c r="O1694" i="49"/>
  <c r="O1691" i="49"/>
  <c r="O732" i="49"/>
  <c r="N732" i="49" s="1"/>
  <c r="O35" i="49"/>
  <c r="N35" i="49" s="1"/>
  <c r="N1785" i="49"/>
  <c r="N1783" i="49"/>
  <c r="N1782" i="49"/>
  <c r="N1781" i="49"/>
  <c r="N1784" i="49"/>
  <c r="N1780" i="49"/>
  <c r="O1583" i="49"/>
  <c r="O1582" i="49"/>
  <c r="O1581" i="49"/>
  <c r="N1581" i="49" s="1"/>
  <c r="O1580" i="49"/>
  <c r="O1579" i="49"/>
  <c r="O1578" i="49"/>
  <c r="O1577" i="49"/>
  <c r="N1577" i="49" s="1"/>
  <c r="N1578" i="49"/>
  <c r="N1579" i="49"/>
  <c r="N1582" i="49"/>
  <c r="N1580" i="49"/>
  <c r="N1583" i="49"/>
  <c r="O1508" i="49"/>
  <c r="N1508" i="49" s="1"/>
  <c r="O1505" i="49"/>
  <c r="N1505" i="49" s="1"/>
  <c r="O1502" i="49"/>
  <c r="N1502" i="49" s="1"/>
  <c r="O1500" i="49"/>
  <c r="N1500" i="49" s="1"/>
  <c r="O1498" i="49"/>
  <c r="N1498" i="49" s="1"/>
  <c r="O1494" i="49"/>
  <c r="N1494" i="49" s="1"/>
  <c r="O1492" i="49"/>
  <c r="N1492" i="49"/>
  <c r="O1490" i="49"/>
  <c r="N1490" i="49" s="1"/>
  <c r="N1501" i="49"/>
  <c r="N1503" i="49"/>
  <c r="N1504" i="49"/>
  <c r="N1506" i="49"/>
  <c r="N1499" i="49"/>
  <c r="O1506" i="49"/>
  <c r="O1504" i="49"/>
  <c r="O1503" i="49"/>
  <c r="O1501" i="49"/>
  <c r="O1499" i="49"/>
  <c r="O1497" i="49"/>
  <c r="N1497" i="49" s="1"/>
  <c r="O1496" i="49"/>
  <c r="N1496" i="49" s="1"/>
  <c r="O1495" i="49"/>
  <c r="N1495" i="49" s="1"/>
  <c r="O1493" i="49"/>
  <c r="N1493" i="49" s="1"/>
  <c r="O1491" i="49"/>
  <c r="N1491" i="49"/>
  <c r="O1471" i="49"/>
  <c r="N1471" i="49" s="1"/>
  <c r="N1779" i="49"/>
  <c r="N213" i="49" l="1"/>
  <c r="N1767" i="49" l="1"/>
  <c r="N1769" i="49" l="1"/>
  <c r="N1770" i="49"/>
  <c r="N1771" i="49"/>
  <c r="N1772" i="49"/>
  <c r="N1773" i="49"/>
  <c r="N1774" i="49"/>
  <c r="N1775" i="49"/>
  <c r="N1776" i="49"/>
  <c r="N1777" i="49"/>
  <c r="N1778" i="49"/>
  <c r="N1768" i="49"/>
  <c r="O1088" i="49" l="1"/>
  <c r="N1088" i="49"/>
  <c r="O796" i="49"/>
  <c r="N796" i="49" s="1"/>
  <c r="N1766" i="49" l="1"/>
  <c r="N1764" i="49"/>
  <c r="N1765" i="49"/>
  <c r="O1456" i="49"/>
  <c r="N1456" i="49"/>
  <c r="N1763" i="49" l="1"/>
  <c r="N1762" i="49"/>
  <c r="O1467" i="49" l="1"/>
  <c r="O23" i="49"/>
  <c r="O698" i="49"/>
  <c r="O1596" i="49"/>
  <c r="O30" i="49"/>
  <c r="O28" i="49"/>
  <c r="M427" i="49"/>
  <c r="N427" i="49" l="1"/>
  <c r="O1172" i="49" l="1"/>
  <c r="N1172" i="49"/>
  <c r="O696" i="49" l="1"/>
  <c r="N696" i="49" s="1"/>
  <c r="O695" i="49"/>
  <c r="N695" i="49" s="1"/>
  <c r="N30" i="49" l="1"/>
  <c r="O17" i="49"/>
  <c r="N17" i="49"/>
  <c r="M17" i="49"/>
  <c r="O16" i="49"/>
  <c r="N16" i="49" l="1"/>
  <c r="N1754" i="49"/>
  <c r="O1616" i="49" l="1"/>
  <c r="N1616" i="49" s="1"/>
  <c r="N1761" i="49" l="1"/>
  <c r="N1759" i="49"/>
  <c r="N1758" i="49"/>
  <c r="N1757" i="49"/>
  <c r="N1760" i="49" l="1"/>
  <c r="N1756" i="49"/>
  <c r="N1755" i="49"/>
  <c r="N1752" i="49"/>
  <c r="N1753" i="49"/>
  <c r="N1750" i="49"/>
  <c r="N1749" i="49"/>
  <c r="N1751" i="49"/>
  <c r="N1747" i="49"/>
  <c r="N1746" i="49"/>
  <c r="N1748" i="49"/>
  <c r="N1744" i="49"/>
  <c r="N1743" i="49"/>
  <c r="N1742" i="49"/>
  <c r="N1741" i="49"/>
  <c r="N1745" i="49"/>
  <c r="N1739" i="49"/>
  <c r="N1738" i="49"/>
  <c r="N1740" i="49"/>
  <c r="N1737" i="49"/>
  <c r="N1736" i="49"/>
  <c r="N1735" i="49"/>
  <c r="N1734" i="49"/>
  <c r="N1732" i="49"/>
  <c r="N1731" i="49"/>
  <c r="N1730" i="49"/>
  <c r="N1733" i="49"/>
  <c r="O1450" i="49"/>
  <c r="O1180" i="49"/>
  <c r="N1180" i="49"/>
  <c r="O1179" i="49"/>
  <c r="N1179" i="49" s="1"/>
  <c r="O1178" i="49"/>
  <c r="N1178" i="49" s="1"/>
  <c r="O1176" i="49"/>
  <c r="N1176" i="49" s="1"/>
  <c r="O1175" i="49"/>
  <c r="N1175" i="49" s="1"/>
  <c r="O1174" i="49"/>
  <c r="N1174" i="49" s="1"/>
  <c r="O1173" i="49"/>
  <c r="N1173" i="49" s="1"/>
  <c r="O1171" i="49"/>
  <c r="N1171" i="49" s="1"/>
  <c r="O1169" i="49"/>
  <c r="N1169" i="49" s="1"/>
  <c r="O1168" i="49"/>
  <c r="N1168" i="49" s="1"/>
  <c r="O1167" i="49"/>
  <c r="N1167" i="49" s="1"/>
  <c r="O1152" i="49"/>
  <c r="O711" i="49"/>
  <c r="N711" i="49" s="1"/>
  <c r="O705" i="49"/>
  <c r="N705" i="49" s="1"/>
  <c r="O701" i="49"/>
  <c r="N701" i="49"/>
  <c r="O163" i="49"/>
  <c r="N163" i="49" s="1"/>
  <c r="N1467" i="49" l="1"/>
  <c r="N698" i="49"/>
  <c r="N1596" i="49"/>
  <c r="O1624" i="49" l="1"/>
  <c r="O1183" i="49"/>
  <c r="N1705" i="49" l="1"/>
  <c r="N1183" i="49"/>
  <c r="N1729" i="49"/>
  <c r="N1728" i="49"/>
  <c r="N1726" i="49" l="1"/>
  <c r="N1703" i="49" l="1"/>
  <c r="N1727" i="49"/>
  <c r="O697" i="49"/>
  <c r="N697" i="49" s="1"/>
  <c r="N1724" i="49" l="1"/>
  <c r="O1147" i="49"/>
  <c r="N1147" i="49" s="1"/>
  <c r="N340" i="49"/>
  <c r="N1711" i="49"/>
  <c r="N1710" i="49"/>
  <c r="N1709" i="49"/>
  <c r="N1708" i="49"/>
  <c r="N1715" i="49"/>
  <c r="N1714" i="49"/>
  <c r="N1713" i="49"/>
  <c r="N1712" i="49"/>
  <c r="N1719" i="49"/>
  <c r="N1718" i="49"/>
  <c r="N1717" i="49"/>
  <c r="N1716" i="49"/>
  <c r="N1720" i="49"/>
  <c r="N1721" i="49"/>
  <c r="N1722" i="49"/>
  <c r="N1723" i="49"/>
  <c r="O1127" i="49"/>
  <c r="N1127" i="49"/>
  <c r="N1706" i="49"/>
  <c r="N1707" i="49"/>
  <c r="N1704" i="49"/>
  <c r="N1701" i="49"/>
  <c r="N1700" i="49"/>
  <c r="N1699" i="49"/>
  <c r="N1702" i="49"/>
  <c r="O1601" i="49"/>
  <c r="N1601" i="49" s="1"/>
  <c r="O1600" i="49"/>
  <c r="N1600" i="49" s="1"/>
  <c r="O1602" i="49"/>
  <c r="N1602" i="49"/>
  <c r="N1692" i="49"/>
  <c r="N1691" i="49"/>
  <c r="N1690" i="49"/>
  <c r="N1695" i="49"/>
  <c r="N1694" i="49"/>
  <c r="N1693" i="49"/>
  <c r="N1696" i="49"/>
  <c r="N1697" i="49"/>
  <c r="N1698" i="49"/>
  <c r="N1689" i="49"/>
  <c r="N1688" i="49"/>
  <c r="N1687" i="49"/>
  <c r="N1686" i="49"/>
  <c r="O719" i="49"/>
  <c r="N719" i="49" s="1"/>
  <c r="O1146" i="49"/>
  <c r="N1146" i="49" s="1"/>
  <c r="N1598" i="49"/>
  <c r="N1599" i="49"/>
  <c r="N1685" i="49"/>
  <c r="O1084" i="49" l="1"/>
  <c r="N1084" i="49" s="1"/>
  <c r="O1126" i="49" l="1"/>
  <c r="N1126" i="49" s="1"/>
  <c r="O854" i="49" l="1"/>
  <c r="N854" i="49" s="1"/>
  <c r="N1684" i="49" l="1"/>
  <c r="O1576" i="49"/>
  <c r="N1576" i="49" s="1"/>
  <c r="N1450" i="49" l="1"/>
  <c r="N1672" i="49" l="1"/>
  <c r="N1671" i="49"/>
  <c r="N1670" i="49"/>
  <c r="N1669" i="49"/>
  <c r="N1668" i="49"/>
  <c r="N1667" i="49"/>
  <c r="N1666" i="49"/>
  <c r="N1152" i="49" l="1"/>
  <c r="O1452" i="49"/>
  <c r="N1682" i="49"/>
  <c r="N1681" i="49"/>
  <c r="N1680" i="49"/>
  <c r="O1106" i="49" l="1"/>
  <c r="N1683" i="49"/>
  <c r="O780" i="49" l="1"/>
  <c r="N780" i="49" s="1"/>
  <c r="O1144" i="49"/>
  <c r="N1144" i="49" s="1"/>
  <c r="N1452" i="49"/>
  <c r="O1046" i="49"/>
  <c r="N1046" i="49" s="1"/>
  <c r="O862" i="49"/>
  <c r="N862" i="49" s="1"/>
  <c r="O1226" i="49"/>
  <c r="N1226" i="49" s="1"/>
  <c r="N1678" i="49" l="1"/>
  <c r="N1679" i="49"/>
  <c r="N1677" i="49"/>
  <c r="O26" i="49" l="1"/>
  <c r="N26" i="49" s="1"/>
  <c r="O788" i="49"/>
  <c r="N788" i="49" s="1"/>
  <c r="O1166" i="49"/>
  <c r="N1166" i="49" l="1"/>
  <c r="O25" i="49"/>
  <c r="O20" i="49"/>
  <c r="O1229" i="49"/>
  <c r="N1229" i="49" s="1"/>
  <c r="N1106" i="49"/>
  <c r="O1094" i="49"/>
  <c r="N1094" i="49"/>
  <c r="N1675" i="49"/>
  <c r="N1673" i="49"/>
  <c r="N1674" i="49"/>
  <c r="O33" i="49" l="1"/>
  <c r="N33" i="49" s="1"/>
  <c r="N1665" i="49"/>
  <c r="N1664" i="49"/>
  <c r="N1663" i="49"/>
  <c r="N1662" i="49"/>
  <c r="N1661" i="49"/>
  <c r="N1660" i="49"/>
  <c r="N1659" i="49"/>
  <c r="N1657" i="49"/>
  <c r="N1656" i="49"/>
  <c r="N1655" i="49"/>
  <c r="N1654" i="49"/>
  <c r="N1653" i="49"/>
  <c r="N1652" i="49"/>
  <c r="N1651" i="49"/>
  <c r="N1650" i="49"/>
  <c r="N1649" i="49"/>
  <c r="N1648" i="49"/>
  <c r="N1647" i="49"/>
  <c r="N1646" i="49"/>
  <c r="N1645" i="49"/>
  <c r="N1644" i="49"/>
  <c r="N1643" i="49"/>
  <c r="N1658" i="49"/>
  <c r="N1641" i="49" l="1"/>
  <c r="N1640" i="49"/>
  <c r="N1639" i="49"/>
  <c r="N1638" i="49"/>
  <c r="N1637" i="49"/>
  <c r="N1636" i="49"/>
  <c r="N1635" i="49"/>
  <c r="N1634" i="49"/>
  <c r="N1633" i="49"/>
  <c r="N1632" i="49"/>
  <c r="N1631" i="49"/>
  <c r="N1630" i="49"/>
  <c r="N1642" i="49"/>
  <c r="N1629" i="49"/>
  <c r="O18" i="49"/>
  <c r="M18" i="49"/>
  <c r="N28" i="49"/>
  <c r="N25" i="49"/>
  <c r="N23" i="49"/>
  <c r="O22" i="49"/>
  <c r="N22" i="49" s="1"/>
  <c r="M20" i="49"/>
  <c r="N20" i="49" s="1"/>
  <c r="O1612" i="49"/>
  <c r="N1612" i="49" s="1"/>
  <c r="N18" i="49" l="1"/>
  <c r="O776" i="49"/>
  <c r="N776" i="49" s="1"/>
  <c r="N1625" i="49" l="1"/>
  <c r="N1628" i="49" l="1"/>
  <c r="N1627" i="49"/>
  <c r="N1624" i="49" l="1"/>
  <c r="O769" i="49" l="1"/>
  <c r="N769" i="49" s="1"/>
  <c r="N1623" i="49"/>
  <c r="N1622" i="49"/>
  <c r="O1244" i="49" l="1"/>
  <c r="N1244" i="49" s="1"/>
  <c r="N1621" i="49" l="1"/>
  <c r="O142" i="49"/>
  <c r="O1466" i="49"/>
  <c r="N1466" i="49" s="1"/>
  <c r="O1465" i="49"/>
  <c r="N1465" i="49" s="1"/>
  <c r="O1351" i="49"/>
  <c r="N1351" i="49" s="1"/>
  <c r="N142" i="49" l="1"/>
  <c r="N1620" i="49"/>
  <c r="N1594" i="49" l="1"/>
</calcChain>
</file>

<file path=xl/sharedStrings.xml><?xml version="1.0" encoding="utf-8"?>
<sst xmlns="http://schemas.openxmlformats.org/spreadsheetml/2006/main" count="28034" uniqueCount="2531">
  <si>
    <t>Способ закупок</t>
  </si>
  <si>
    <t>Плоскогубцы</t>
  </si>
  <si>
    <t>Набор отверток</t>
  </si>
  <si>
    <t>Метла</t>
  </si>
  <si>
    <t>Замок</t>
  </si>
  <si>
    <t>Степлер</t>
  </si>
  <si>
    <t>Клей</t>
  </si>
  <si>
    <t>Маркер</t>
  </si>
  <si>
    <t>Органайзер</t>
  </si>
  <si>
    <t>Файлы</t>
  </si>
  <si>
    <t>Скоросшиватель</t>
  </si>
  <si>
    <t>Скотч</t>
  </si>
  <si>
    <t>Карандаш</t>
  </si>
  <si>
    <t>Бумага для заметок</t>
  </si>
  <si>
    <t>Калькулятор</t>
  </si>
  <si>
    <t>Дырокол</t>
  </si>
  <si>
    <t>Зажим</t>
  </si>
  <si>
    <t>Ремонт шлагбаума</t>
  </si>
  <si>
    <t>Техобслуживание и ремонт  бытовых кондиционеров</t>
  </si>
  <si>
    <t>Разметка стоянки</t>
  </si>
  <si>
    <t>Изготовление визиток</t>
  </si>
  <si>
    <t>Изготовление дверных табличек</t>
  </si>
  <si>
    <t xml:space="preserve">Корпоративные мероприятия </t>
  </si>
  <si>
    <t>Расходы на повышение квалификации работников</t>
  </si>
  <si>
    <t>Юридические услуги</t>
  </si>
  <si>
    <t>Копировальные услуги</t>
  </si>
  <si>
    <t>Оформление здания к праздничным мероприятиям</t>
  </si>
  <si>
    <t>Услуги по изготовлению баннеров</t>
  </si>
  <si>
    <t>Услуги экспресс почты</t>
  </si>
  <si>
    <t>Услуги сторонней организации для оказания услуг по взысканию задолженности по проблемному ссудному портфелю Фонда.</t>
  </si>
  <si>
    <t>Услуги по привлечению водителей для автобуса МЦПП</t>
  </si>
  <si>
    <t>Услуги ремонта компьютерного оборудования</t>
  </si>
  <si>
    <t xml:space="preserve">Услуги по ремонту автобуса МЦПП </t>
  </si>
  <si>
    <t>Услуги по мойке автобуса МЦПП, полировке и услуги аналогичные</t>
  </si>
  <si>
    <t xml:space="preserve">Услуги стоянок для автобуса МЦПП </t>
  </si>
  <si>
    <t>Услуги по техническому контролю (осмотру) дорожных транспортных средств</t>
  </si>
  <si>
    <t>Услуги по переплету</t>
  </si>
  <si>
    <t>Диск CD-RW</t>
  </si>
  <si>
    <t>Услуги водителей автотранспорта региональных филиалов</t>
  </si>
  <si>
    <t xml:space="preserve">Услуги по предоставлению персонала для ресепшн </t>
  </si>
  <si>
    <t>Вентиль</t>
  </si>
  <si>
    <t>Лопата</t>
  </si>
  <si>
    <t>Бумага А4</t>
  </si>
  <si>
    <t>Корректор</t>
  </si>
  <si>
    <t>Техническая поддержка сетевого оборудования, Cisco smartnet 8x5xnbd</t>
  </si>
  <si>
    <t>Обслуживание систем электронной очереди</t>
  </si>
  <si>
    <t>Обслуживание ДГУ головного офиса</t>
  </si>
  <si>
    <t>Обслуживание пожарной сигнализации</t>
  </si>
  <si>
    <t>Услуги по ремонту и техобслуживанию лифта</t>
  </si>
  <si>
    <t>Услуги утилизации списанного имущества</t>
  </si>
  <si>
    <t>Услуги организации кофе-брейков</t>
  </si>
  <si>
    <t xml:space="preserve">Услуги консультанта для  МЦПП </t>
  </si>
  <si>
    <t>№  п/п</t>
  </si>
  <si>
    <t>Тип пункта плана</t>
  </si>
  <si>
    <t>Вид предмета закупок</t>
  </si>
  <si>
    <t>Код товара, работы, услуги (в соответствии с КТРУ)</t>
  </si>
  <si>
    <t>Наименование закупаемых товаров, работ и услуг на государственном языке (в соответствии с КТРУ)</t>
  </si>
  <si>
    <t>Наименование закупаемых товаров, работ и услуг на русском языке (в соответствии с КТРУ)</t>
  </si>
  <si>
    <t>Краткая характеристика (описание) товаров, работ и услуг на государственном языке (в соответствии с КТРУ)</t>
  </si>
  <si>
    <t>Краткая характеристика (описание) товаров, работ и услуг на русском языке (в соответствии с КТРУ)</t>
  </si>
  <si>
    <t>Дополнительная характеристика (на государственном языке)</t>
  </si>
  <si>
    <t>Дополнительная характеристика (на русском языке)</t>
  </si>
  <si>
    <t>Количество, объем</t>
  </si>
  <si>
    <t>Планируемая сумма закупа, тенге без учета НДС</t>
  </si>
  <si>
    <t>Сроки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</si>
  <si>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</si>
  <si>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 %</t>
  </si>
  <si>
    <t>Герметик силиконовый</t>
  </si>
  <si>
    <t>Шланг</t>
  </si>
  <si>
    <t>Шуруп</t>
  </si>
  <si>
    <t>Стартер</t>
  </si>
  <si>
    <t>Сердцевина замка</t>
  </si>
  <si>
    <t>Стикеры</t>
  </si>
  <si>
    <t>Ручка</t>
  </si>
  <si>
    <t>Услуга</t>
  </si>
  <si>
    <t>Лампы люминесцентные</t>
  </si>
  <si>
    <t>01</t>
  </si>
  <si>
    <t>Товар</t>
  </si>
  <si>
    <t>02</t>
  </si>
  <si>
    <t>Смеситель для мойки</t>
  </si>
  <si>
    <t>Кисть малярная</t>
  </si>
  <si>
    <t>Набор сверл</t>
  </si>
  <si>
    <t>Корзина для бумаг</t>
  </si>
  <si>
    <t>Лоток</t>
  </si>
  <si>
    <t>Батарейка</t>
  </si>
  <si>
    <t>Многофункциональное устройство</t>
  </si>
  <si>
    <t>Ноутбук</t>
  </si>
  <si>
    <t>Система хранения данных</t>
  </si>
  <si>
    <t>Питьевая вода в пластиковых бутылях</t>
  </si>
  <si>
    <t>Ножовка</t>
  </si>
  <si>
    <t>Грабля</t>
  </si>
  <si>
    <t>Принтер</t>
  </si>
  <si>
    <t>Телефонный аппарат совместимый с IP АТС</t>
  </si>
  <si>
    <t>Видеостена</t>
  </si>
  <si>
    <t>Тележка</t>
  </si>
  <si>
    <t>Перчатки</t>
  </si>
  <si>
    <t>ВКО</t>
  </si>
  <si>
    <t>ЗКО</t>
  </si>
  <si>
    <t>СКО</t>
  </si>
  <si>
    <t>ЮКО</t>
  </si>
  <si>
    <t>Одноразовые стаканы</t>
  </si>
  <si>
    <t>Самоклеющиеся стикеры для конвертов</t>
  </si>
  <si>
    <t>Сканер</t>
  </si>
  <si>
    <t>ДИТ</t>
  </si>
  <si>
    <t>Лицензия на программный продукт (MS Office 2013 Proffesional)</t>
  </si>
  <si>
    <t>Лицензия на программный продукт (Microsoft EnterpriseAgreement)</t>
  </si>
  <si>
    <t>Программное обеспечение удаленного упраление мобильными устройствми на платформах IOS и Android</t>
  </si>
  <si>
    <t>Стол</t>
  </si>
  <si>
    <t>АД</t>
  </si>
  <si>
    <t>Система видеонаблюдения</t>
  </si>
  <si>
    <t>Лента поливинилхлоридная</t>
  </si>
  <si>
    <t>Лампы энергосберегающие</t>
  </si>
  <si>
    <t>Жидкость незамерзающая</t>
  </si>
  <si>
    <t>Антиобледенительная присадка</t>
  </si>
  <si>
    <t>Перчатки технические</t>
  </si>
  <si>
    <t>Набор инструментов</t>
  </si>
  <si>
    <t>Секатор</t>
  </si>
  <si>
    <t>Выключатель</t>
  </si>
  <si>
    <t xml:space="preserve">Дроссель </t>
  </si>
  <si>
    <t>Чайный сервиз</t>
  </si>
  <si>
    <t>Чайник</t>
  </si>
  <si>
    <t>Зеркало</t>
  </si>
  <si>
    <t>Вода  (кроме вод минеральных)</t>
  </si>
  <si>
    <t>Бумага</t>
  </si>
  <si>
    <t xml:space="preserve">Маркер </t>
  </si>
  <si>
    <t>Бумага для флип-чарта</t>
  </si>
  <si>
    <t>Нитки швейные хлопчатобумажные</t>
  </si>
  <si>
    <t>Настольный набор</t>
  </si>
  <si>
    <t>ДУЧР</t>
  </si>
  <si>
    <t>ЮД</t>
  </si>
  <si>
    <t>Техническая поддержка оборудования видеоконференцсвязи</t>
  </si>
  <si>
    <t>Техническая поддержка системы бесперебойного питания Gamatronic 20кВа и 100кВа</t>
  </si>
  <si>
    <t>Техническая поддержка TerrasoftXRM</t>
  </si>
  <si>
    <t>Техническая поддержка bpmonline</t>
  </si>
  <si>
    <t>Техническая поддержка IPАТС, включая Call-центр</t>
  </si>
  <si>
    <t>Техническое обслуживание систем акустических</t>
  </si>
  <si>
    <t>Услуги по предоставлению лицензий на право использования антивирусного программного обеспечения</t>
  </si>
  <si>
    <t>Услуги по предоставлению лицензий на право использования программного обеспечения для обслуживания сети WatchGuard 515 &amp; 26</t>
  </si>
  <si>
    <t>Услуги по предоставлению лицензий на право использования программного обеспечения для архивирования Veeam</t>
  </si>
  <si>
    <t>Услуги по предоставлению лицензий на право использования операционных оболочек Vmware</t>
  </si>
  <si>
    <t>Техническая поддержка программного обеспечения электронного докмуентооборота Documentolog</t>
  </si>
  <si>
    <t>Обслуживание системы вентиляции</t>
  </si>
  <si>
    <t>ДБ</t>
  </si>
  <si>
    <t>Техническое обслуживание системы многоканальной звукозаписи и регистрации телефонных разговоров операторов Call-центра</t>
  </si>
  <si>
    <t>ДМСМК</t>
  </si>
  <si>
    <t>Услуги по доступу к Интернету</t>
  </si>
  <si>
    <t>Услуги телефонной связи</t>
  </si>
  <si>
    <t>Услуги междугородней телефонной связи</t>
  </si>
  <si>
    <t>ДБП</t>
  </si>
  <si>
    <t>ИАД</t>
  </si>
  <si>
    <t>ДБУиО</t>
  </si>
  <si>
    <t>Услуги по разработке дизайна, переводу и верстке годового отчета</t>
  </si>
  <si>
    <t>Услуги по подготовке отчета в рамках производственного экологического контроля</t>
  </si>
  <si>
    <t>ДКР</t>
  </si>
  <si>
    <t>АД, ДУЧР</t>
  </si>
  <si>
    <t>Организация деятельности Call-центра</t>
  </si>
  <si>
    <t>Обеспечение актуальности базы знаний и справочной информации по деятельности Call-центра</t>
  </si>
  <si>
    <t>Плата за голосовой трафик (входящие звонки) на короткий номер операторов сотовой связи, включая ежемесячную абонентскую плату</t>
  </si>
  <si>
    <t>Организация sms-информирования (рассылки) через операторов сотовой связи, включая ежемесячную абонентскую плату</t>
  </si>
  <si>
    <t>Внедрение и обеспечение работы USSD-сервиса для предоставления различных видов информации населению через запросы с мобильного телефона</t>
  </si>
  <si>
    <t>Обеспечение функциональности расширенной версии ЖивоСайт</t>
  </si>
  <si>
    <t>Проведение форума по женскому предпринимательству</t>
  </si>
  <si>
    <t>Модернизация бизнес-портала для предпринимателей</t>
  </si>
  <si>
    <t>ДОСП</t>
  </si>
  <si>
    <t>Расходы на маркетинговые исследования состояния развития МСП</t>
  </si>
  <si>
    <t>ДГ</t>
  </si>
  <si>
    <t>ДПЗ</t>
  </si>
  <si>
    <t>Услуги консультантов ДРМ</t>
  </si>
  <si>
    <t>ДС</t>
  </si>
  <si>
    <t>ДРМ</t>
  </si>
  <si>
    <t>ДРПА</t>
  </si>
  <si>
    <t>Подготовка и размещение инфографики (схем и рисунков) в региональных и республиканских СМИ</t>
  </si>
  <si>
    <t>Создание и ведение сообществ в социальных сетях, веток на форумах, интернет-блогов, каналов на сайтах-видео-хостингах, посвященных предпринимательству</t>
  </si>
  <si>
    <t>Мониторинг выхода информации о Фонде (пресс-досье) и предоставление контент-анализа материалов СМИ, SMM анализ (социальные сети)</t>
  </si>
  <si>
    <t>Акмолинская область</t>
  </si>
  <si>
    <t xml:space="preserve"> Алматы</t>
  </si>
  <si>
    <t xml:space="preserve">Астана </t>
  </si>
  <si>
    <t>Мангистауская область</t>
  </si>
  <si>
    <t>Павлодарская область</t>
  </si>
  <si>
    <t>Актюбинская  область</t>
  </si>
  <si>
    <t>Алматинская область</t>
  </si>
  <si>
    <t>Атырауская  область</t>
  </si>
  <si>
    <t>Жамбылская область</t>
  </si>
  <si>
    <t>Карагандинская область</t>
  </si>
  <si>
    <t>Костанайская область</t>
  </si>
  <si>
    <t>Кызылординская область</t>
  </si>
  <si>
    <t>Бумага факсовая</t>
  </si>
  <si>
    <t>Типографские услуги (визитки, открытки)</t>
  </si>
  <si>
    <t>Объявления общего характера</t>
  </si>
  <si>
    <t>Обслуживание охранной сигнализации</t>
  </si>
  <si>
    <t>Консультант по бухгалтерскому и налоговому учету ЦОП</t>
  </si>
  <si>
    <t>Консультант по юридическим вопросам и сопровождению проектов ЦОП</t>
  </si>
  <si>
    <t>Специалист по разработке бизнес-планов ЦОП</t>
  </si>
  <si>
    <t>Консультант по программам БВУ для МСБ и бизнес-планированию ЦОП</t>
  </si>
  <si>
    <t>Консультант по бухгалтерскому и налоговому учету, и бизнес-планированию ЦОП</t>
  </si>
  <si>
    <t>Консультант по программам БВУ для МСБ ЦОП</t>
  </si>
  <si>
    <t xml:space="preserve">Саморез кровельный </t>
  </si>
  <si>
    <t>Дюбель с шурупом  для быстрого монтажа</t>
  </si>
  <si>
    <t xml:space="preserve">Сверло по бетону ударное  </t>
  </si>
  <si>
    <t xml:space="preserve">Шланг на смеситель </t>
  </si>
  <si>
    <t>Сифон</t>
  </si>
  <si>
    <t>Кран шаровый</t>
  </si>
  <si>
    <t>Полик багажника</t>
  </si>
  <si>
    <t>Набор ключей</t>
  </si>
  <si>
    <t>Штатив для камеры в конференц-зал</t>
  </si>
  <si>
    <t>Раковина в ЦОП</t>
  </si>
  <si>
    <t>Светодиодный прожектор</t>
  </si>
  <si>
    <t>Краска по металлу</t>
  </si>
  <si>
    <t>Шланг для смесителя</t>
  </si>
  <si>
    <t>Кран для воды</t>
  </si>
  <si>
    <t>Кабель-удлинитель</t>
  </si>
  <si>
    <t>Пластиковые трубы для воды (замена)</t>
  </si>
  <si>
    <t>Печать</t>
  </si>
  <si>
    <t>Дверные ручки</t>
  </si>
  <si>
    <t>Лестница-стремянка</t>
  </si>
  <si>
    <t>Автошина</t>
  </si>
  <si>
    <t>Сетевой кабель</t>
  </si>
  <si>
    <t>Мусорный контейнер</t>
  </si>
  <si>
    <t>Софиты для здания</t>
  </si>
  <si>
    <t>Аварийный знак</t>
  </si>
  <si>
    <t>Огнетушитель</t>
  </si>
  <si>
    <t>Авто компресс электрический</t>
  </si>
  <si>
    <t>Фановая труба</t>
  </si>
  <si>
    <t>Стакан</t>
  </si>
  <si>
    <t>Аптечка универсальная (автомобильная)</t>
  </si>
  <si>
    <t>Огнетушитель передвижной</t>
  </si>
  <si>
    <t>Охрана залогового имущества</t>
  </si>
  <si>
    <t>Онлайн-сервис для удаленного управления, контроля, настроек и мониторинга работы устройств CRM-Sensor</t>
  </si>
  <si>
    <t>Бензин</t>
  </si>
  <si>
    <t>Консультации по видам и инструментам государственной поддержки предпринимательства, и программам Фонда</t>
  </si>
  <si>
    <t>Проведение республиканского форума молодежного предпринимательства</t>
  </si>
  <si>
    <t xml:space="preserve">Организация и проведение Сессии по МСБ, в рамках Астанинского экономического форума </t>
  </si>
  <si>
    <t>Услуги по изготовлению баннеров, пресс-стен и ролл-апов для форумов</t>
  </si>
  <si>
    <t xml:space="preserve">Контент - поддержка сайта на государственном и русском языках </t>
  </si>
  <si>
    <t>Аутсорсинг секретарей</t>
  </si>
  <si>
    <t>Разделитель</t>
  </si>
  <si>
    <t>Книги учета и регистрации</t>
  </si>
  <si>
    <t xml:space="preserve">Услуги по организации и проведению тренинга/семинара по основам предпринимательства  в рамках Проекта "Поддержка открытия нового бизнеса"  </t>
  </si>
  <si>
    <t xml:space="preserve">Услуги по организации и проведению тренинга/семинара в рамках Проекта "Поддержка предпринимательских инициатив студенческой молодежи"  </t>
  </si>
  <si>
    <t>Услуги по обучению и консультационному сопровождению по международным стандартам безопасности пищевой продукции с организацией кофе-брейков</t>
  </si>
  <si>
    <t>Услуги по организации и проведению отраслевых тренингов/семинаров для СМСП обрабатывающих отраслей промышленности с организацией кофе-брейков</t>
  </si>
  <si>
    <t>Услуги по организации и проведению отраслевых тренингов/семинаров для СМСП приоритетных секторов экономики с организацией кофе-брейков</t>
  </si>
  <si>
    <t>Услуги по обучению и консультационному сопровождению кредитных специалистов БВУ-партнеров Фонда по кредитованию субъектов малого бизнеса с организацией кофе-брейков</t>
  </si>
  <si>
    <t>Услуги по обучению кредитных работников БВУ-партнеров Фонда по кредитованию субъектов среднего  бизнеса с организацией кофе-брейков</t>
  </si>
  <si>
    <t xml:space="preserve">Услуги по обучению руководящих и других работников БВУ-партнеров Фонда </t>
  </si>
  <si>
    <t xml:space="preserve">Актуализация обучающих материалов и последующая подготовка учебно-методического пособия  с возможностью размещения и использования в Интернете  в рамках Проекта "Дистанционная поддержка развития предпринимательства"  </t>
  </si>
  <si>
    <t xml:space="preserve">Услуги по разработке практических задач и тестовых вопросов на основе учебно игрового контента для контроля усовения теоретических и практических знаний в рамках Проекта "Дистанционная поддержка развития предпринимательства"  </t>
  </si>
  <si>
    <t>751710000</t>
  </si>
  <si>
    <t>111000000</t>
  </si>
  <si>
    <t>191000000</t>
  </si>
  <si>
    <t>151000000</t>
  </si>
  <si>
    <t>231000000</t>
  </si>
  <si>
    <t>631000000</t>
  </si>
  <si>
    <t>632810000</t>
  </si>
  <si>
    <t>311000000</t>
  </si>
  <si>
    <t>271000000</t>
  </si>
  <si>
    <t>351000000</t>
  </si>
  <si>
    <t>431000000</t>
  </si>
  <si>
    <t>471000000</t>
  </si>
  <si>
    <t>391000000</t>
  </si>
  <si>
    <t>551000000</t>
  </si>
  <si>
    <t>591000000</t>
  </si>
  <si>
    <t>511000000</t>
  </si>
  <si>
    <t>512610000</t>
  </si>
  <si>
    <t>Единица измерения (в соответствии с КТРУ)</t>
  </si>
  <si>
    <t>Цена за единицу, тенге без учета НДС</t>
  </si>
  <si>
    <t>Срок проведения закупок (месяц)</t>
  </si>
  <si>
    <t>62.01.11.09.01.01.01</t>
  </si>
  <si>
    <t>Ақпараттық жүйені модернизациялау қызметтері</t>
  </si>
  <si>
    <t>Услуги по модернизации информационной системы</t>
  </si>
  <si>
    <t>06 Из одного источника</t>
  </si>
  <si>
    <t>Одна услуга</t>
  </si>
  <si>
    <t>01 Открытый тендер</t>
  </si>
  <si>
    <t>февраль</t>
  </si>
  <si>
    <t>с даты подписания договора по 31.12.2016г.</t>
  </si>
  <si>
    <t>751110000</t>
  </si>
  <si>
    <t>69.20.31.10.20.00.00</t>
  </si>
  <si>
    <t>Аудит в сфере налогообложения</t>
  </si>
  <si>
    <t>Оказание консультационных услуг по правильности ведения налогового учета предприятия. Проверка правильности исчисления, полноты и своевременности уплаты налогов и других обязательных платежей в бюджет, обоснованности применения налоговых льгот.</t>
  </si>
  <si>
    <t>Ұйымның салықтық есебін дұрыс жүргізу бағытында кеңес беру қызметтері. Бюджетке төленетін міндетті төлемдердің уақытылы төленгенін, оның дұрыстығын, толықтығын тексеру, салықтық жеңілділіктерінің қолдану ерекшеліктері</t>
  </si>
  <si>
    <t>Салық салу саласындағы аудит</t>
  </si>
  <si>
    <t>05 Запрос ценовых предложений</t>
  </si>
  <si>
    <t>Салықтық шолу бойынша қызметтер</t>
  </si>
  <si>
    <t>апрель</t>
  </si>
  <si>
    <t>69.20.10.10.00.00.00</t>
  </si>
  <si>
    <t>Қаржылық ревизия жүргізу қызметтері</t>
  </si>
  <si>
    <t>Услуги по проведению ревизий финансовых</t>
  </si>
  <si>
    <t>Қаржылық ревизия жүргізу қызметтері (аудит)</t>
  </si>
  <si>
    <t>Услуги по проведению ревизий финансовых (аудита)</t>
  </si>
  <si>
    <t>Халықаралық қаржылық есептер стандарттарына сәйкес «Бәйтерек» ұлттық басқарушы холдингі» АҚ мен компаниялар тобының 2015-2018 жылдардағы жалпы және жеке қаржылық есептеріне аудит жүргізу</t>
  </si>
  <si>
    <t>декабрь 2014 года</t>
  </si>
  <si>
    <t>за 2016 год до 15.03.2017г., за 2017 год до 15.03.2018г., за 2018 год до 15.03.2019г.</t>
  </si>
  <si>
    <t>Работа</t>
  </si>
  <si>
    <t>33.14.11.31.00.00.00</t>
  </si>
  <si>
    <t>Дизель-генераторларға техникалық қызмет көрсету</t>
  </si>
  <si>
    <t>Техническое обслуживание дизель-генераторов</t>
  </si>
  <si>
    <t>январь</t>
  </si>
  <si>
    <t>62.02.20.50.00.00.00</t>
  </si>
  <si>
    <t>Талдау, жоба алдындағы зерттеу және технологиялық шешімдерді ендіру бойынша кеңестік қызметтер</t>
  </si>
  <si>
    <t>Услуги консультационные по анализу, предпроектному исследованию и внедрению технологических решений</t>
  </si>
  <si>
    <t>Приобретение услуги "поведенческий скорринг"</t>
  </si>
  <si>
    <t xml:space="preserve">"Мінез-құлық скорингі" қызметтерін сатып алу </t>
  </si>
  <si>
    <t>62.02.20.51.00.00.00</t>
  </si>
  <si>
    <t>Услуги технические консультационные</t>
  </si>
  <si>
    <t>жобаларды іске асыру бойынша технологиялық шешімдерді бағалау (алайда шектелмейді) , жан-жақты талдау және ұсыныс әзірлеу кіретін қызметтер</t>
  </si>
  <si>
    <t>Услуги включающие (но не ограничивающиеся) - оценку технологических решений, всесторонний анализ и выработку рекомендаций по реализации проектов</t>
  </si>
  <si>
    <t>Техникалық консультация беру қызметтері</t>
  </si>
  <si>
    <t>26.30.22.12.11.12.12.27.1</t>
  </si>
  <si>
    <t>Телефон</t>
  </si>
  <si>
    <t>Для сотовой связи.  Смартфон телефон. На 1 SIM-карту. Сенсорный. Цветного изображения. Со встроенной камерой 12 мегапикселя.</t>
  </si>
  <si>
    <t>Штука</t>
  </si>
  <si>
    <t>Телефоны для победителей "Успех гарантирован"</t>
  </si>
  <si>
    <t xml:space="preserve">"Кепілдендірілген жеңіс" жеңімпаздары үшін телефондар  </t>
  </si>
  <si>
    <t>Ұялы байланыс ұшін. Смартфон телефон. 1 SIM-картға. Сенсорлы. Түрлі-түсті бейнеде. 12 мегапикселді орнатылған камерасымен</t>
  </si>
  <si>
    <t>18.12.19.31.00.00.00</t>
  </si>
  <si>
    <t>Басып шығару қызметтері</t>
  </si>
  <si>
    <t>Услуги по печатанию</t>
  </si>
  <si>
    <t>Әртүрлі есептерді басу қызметтері</t>
  </si>
  <si>
    <t>Услуги по печатанию различных отчетов</t>
  </si>
  <si>
    <t>Жылдық есептің дизайнын, оның аударылуын, терілуін және дайындалуын әзірлеу бойынша қызметтер</t>
  </si>
  <si>
    <t>82.30.11.10.00.00.00</t>
  </si>
  <si>
    <t>Конференция ұйымдастыру қызметтері</t>
  </si>
  <si>
    <t>Услуги по организации конференций</t>
  </si>
  <si>
    <t>Іс-шараларды өткізу орындарына персоналды ұсына отырып, бизнес-көрсетулер, жиналыстар, конференциялар мен кездесулер ұйымдастыру бойынша көрсетілетін қызметтер</t>
  </si>
  <si>
    <t>Услуги по организации бизнес-показов, собраний, конференций и встреч, без организации  и предоставления персонала для работы в местах проведения подобных событий</t>
  </si>
  <si>
    <t>Жастар кәсіпкерлігінің республикалық форумын өткізу</t>
  </si>
  <si>
    <t>август</t>
  </si>
  <si>
    <t>Әйелдік кәсіпкерлерлік бойынша форум өткізу</t>
  </si>
  <si>
    <t>июнь</t>
  </si>
  <si>
    <t>октябрь-ноябрь</t>
  </si>
  <si>
    <t>82.30.11.13.00.00.00</t>
  </si>
  <si>
    <t>Форум өткізу қызметтері</t>
  </si>
  <si>
    <t>Услуги по организации форума</t>
  </si>
  <si>
    <t>Форум ұйымдастыру бойынша қызметтер кешені (мамандарды шақыра отырып, форум өткізу, оқыту, тренингтер, іскерлік ойындар, семинарлар өткізу)</t>
  </si>
  <si>
    <t>Комплекс услуг по организации форума (проведение форума с приглашением специалистов, обучение, проведение тренингов, деловых игр, семинаров)</t>
  </si>
  <si>
    <t xml:space="preserve">Астана экономикалық форумы аясында ШОБ бойынша сессия ұйымдастыру және өткізу </t>
  </si>
  <si>
    <t>с даты подписания договора по 31.05.2016г.</t>
  </si>
  <si>
    <t>18.12.19.24.00.00.00</t>
  </si>
  <si>
    <t>Услуги полиграфические</t>
  </si>
  <si>
    <t>Услуги полиграфические по изготовлению и печатанию полиграфической продукции</t>
  </si>
  <si>
    <t>Баспа қызметтері</t>
  </si>
  <si>
    <t>Баспа өнімдерін дайындау және баспадан шығару бойынша баспа қызметтері</t>
  </si>
  <si>
    <t>Форумдар үшін банерлер, пресс-стен және ролл-аптар дайындау қызметтері</t>
  </si>
  <si>
    <t>63.11.12.10.00.00.00</t>
  </si>
  <si>
    <t xml:space="preserve">Сайтты жұмыс істей алатын жағдайда техникалық жағынан қолдау </t>
  </si>
  <si>
    <t>Услуги по технической поддержке сайтов</t>
  </si>
  <si>
    <t>Сайтты жұмыс істей алатын жағдайда техникалық жағынан қолдау, оның функционалдық мүмкіндіктерін жақсарту бойынша қызметтер</t>
  </si>
  <si>
    <t>Услуги по технической поддержке сайта в работоспособном состоянии, улучшению его функциональных возможностей.</t>
  </si>
  <si>
    <t>Кәсіпкерлер үшін бизнес-порталды жаңғырту</t>
  </si>
  <si>
    <t>май</t>
  </si>
  <si>
    <t>63.11.12.20.00.00.00</t>
  </si>
  <si>
    <t>Сайттарды ақпараттық қамсыздандыру қызметтері</t>
  </si>
  <si>
    <t>Услуги по информационной поддержке сайтов</t>
  </si>
  <si>
    <t>Сайт тексттеріне өзгерістер, толықтырулар, графикалық элементтер енгізу қызметтері</t>
  </si>
  <si>
    <t>Услуги по изменению, добавлению текстов, графических элементов сайта.</t>
  </si>
  <si>
    <t xml:space="preserve">Сайтты мемлекеттік және орыс тіліде контент-қолдау </t>
  </si>
  <si>
    <t>с даты подписания договора по 29.02.2016г.</t>
  </si>
  <si>
    <t>82.20.10.10.00.00.00</t>
  </si>
  <si>
    <t>Телефон анықтамалық орталықтарының қызметтері</t>
  </si>
  <si>
    <t>Услуги телефонных справочных центров</t>
  </si>
  <si>
    <t>Операторлардың қоңыраулырана жауап беру, қоңырауларды автоматты тарату, диалогты дауыспен жауап беру жүйесі, немесе тапсырыстарды алудың басқа да ұқсас жүйелері</t>
  </si>
  <si>
    <t>Ответы на звонки операторов, автоматическое распределение звонков, компьютерные телефонные узлы,  диалоговые голосовые системы ответа или похожие системы для получения заказов.</t>
  </si>
  <si>
    <t>Call-орталығының қызметін ұйымдастыру</t>
  </si>
  <si>
    <t>82.20.10.12.00.00.00</t>
  </si>
  <si>
    <t xml:space="preserve"> Өнімдер бойынша анықтамалық ақпараттар бойынша қызметтер, тұтынушылар арыздарын елеу немесе көмек көрсету мақсатында клиенттер өтініштеріне қызмет көрсету</t>
  </si>
  <si>
    <t>Услуги по обеспечения справочной информации по продукции, обслуживание просьб клиентов с целью оказания помощи или реагирования на жалобы потребителей</t>
  </si>
  <si>
    <t xml:space="preserve">Call-орталықтарының қызметтері бойынша білімдер базасының және анықтамалық ақпараттардың өзектілігін қамтамасыз ету </t>
  </si>
  <si>
    <t>61.20.11.10.00.00.00</t>
  </si>
  <si>
    <t>Ұялы байланыс қызметтері</t>
  </si>
  <si>
    <t>Услуги мобильной связи</t>
  </si>
  <si>
    <t>Ұялы байланыс қызметтеріне – қосылу және пайдалану</t>
  </si>
  <si>
    <t>Услуги мобильной связи - доступ и пользование</t>
  </si>
  <si>
    <t xml:space="preserve">Ай сайынғы төлемді қосқанда ұялы байланыс операторлардың қысқа нөміріне дыбысты трафигіне (кіріс қоңырауларына) арналған төлем </t>
  </si>
  <si>
    <t>61.20.12.10.00.00.00</t>
  </si>
  <si>
    <t>Ұялы байланыс қызметтеріне – sms таратылымдар</t>
  </si>
  <si>
    <t>Услуги мобильной связи - sms рассылки</t>
  </si>
  <si>
    <t xml:space="preserve">Ай сайынғы төлемді қосқанда ұялы байланыс операторлары арқылы sms-хабарламаларды (таратылым) ұйымдастыру  </t>
  </si>
  <si>
    <t>62.01.11.60.00.00.00</t>
  </si>
  <si>
    <t xml:space="preserve">Ақпараттық жүйені өңдеу және енгізу жөніндегі қызметтер </t>
  </si>
  <si>
    <t>Услуги по разработке и внедрению информационных систем</t>
  </si>
  <si>
    <t xml:space="preserve"> Ақпараттық жүйені өңдеу және енгізу</t>
  </si>
  <si>
    <t>Разработка и внедрение информационной системы</t>
  </si>
  <si>
    <t>Ұялы телефон сұраныстары арқылы халыққа әртүрлі  ақпараттар ұсыну үшін USSD-портал жұмысын енгізу және қамтамасыз ету</t>
  </si>
  <si>
    <t>73.11.19.12.00.00.00</t>
  </si>
  <si>
    <t>Жарнама саласындағы басқа-да қызметтер</t>
  </si>
  <si>
    <t>Услуги в области рекламы прочие</t>
  </si>
  <si>
    <t>58.29.50.20.14.00.00</t>
  </si>
  <si>
    <t xml:space="preserve"> Құрылғылы бағдарламалық жасақтаманы пайдалану құқығына лицензия ұсыну жөніндегі қызметтері</t>
  </si>
  <si>
    <t>Услуги по предоставлению лицензий на право использования  программного обеспечения инструментального</t>
  </si>
  <si>
    <t>Лицензиаттың ЭЕМ аталған бағдарламалық  жасақтамасын пайдалануға құқық беретін құрылғылы бағдарламалық жасақтаманы пайдалану құқығына лицензия ұсыну жөніндегі қызметтер. Бұл жағдайда лицензиат қандай да бір авторлық немесе мүліктік құқықты иеленбейді.</t>
  </si>
  <si>
    <t>Услуги по предоставлению лицензий на право использования  программного обеспечения инструментального, которые дают право использовать данное программное обеспечение на ЭВМ лицензиата. При этом лицензиат не получает каких-либо авторских или имущественных прав</t>
  </si>
  <si>
    <t>Предоставление рекламной площадки мобильного оператора для продвижения услуг и товаров (продуктов) среди абонентов посредством звонка</t>
  </si>
  <si>
    <t>Абоненеттердің арасында қоңырау шалу арқылы қызметтер мен тауарларды (өнімдерді) жылжыту үшін ұялы оператордың жарнамалық алаңын ұсыну</t>
  </si>
  <si>
    <t>ЖивоСайт кеңейтілген нұсқасының қызметін қамтамасыздандыру</t>
  </si>
  <si>
    <t>73.11.11.10.00.00.00</t>
  </si>
  <si>
    <t>Бұқаралық ақпарат құралдары арқылы жарнама жібері және оны дайындау қызметтері</t>
  </si>
  <si>
    <t>Услуги по созданию и размещению рекламы в средствах массовой информации</t>
  </si>
  <si>
    <t>Аймақтық және республикалық БАҚ инфографиканы (ұлбалар мен суреттердің) дайындау және орналастыру</t>
  </si>
  <si>
    <t>63.11.12.40.00.00.00</t>
  </si>
  <si>
    <t>Интернет сайттарын өңдеу қызметтері</t>
  </si>
  <si>
    <t>Услуги по обработке сайтов в Интернете</t>
  </si>
  <si>
    <t>Сайттарды жасау, қолдау және жұмыс жағдайында ұстау қызметтері</t>
  </si>
  <si>
    <t>Услуги по созданию, продвижению и содержанию сайтов в рабочем состоянии</t>
  </si>
  <si>
    <t xml:space="preserve">Әлеуметтік желілерде қоғамдар құру, форумдарды, интернет блогтарды, сайттарда кәсіпкерлікке байланысты каналдарды жүргізу  </t>
  </si>
  <si>
    <t>74.90.21.15.00.00.00</t>
  </si>
  <si>
    <t>Ақпараттық мониторинг қызметтері</t>
  </si>
  <si>
    <t>Услуги информационного мониторинга</t>
  </si>
  <si>
    <t>Қоғам туралы ақпараттардың шығу мониторингі (пресс-досье) және БАҚ материалдарына контент-талдауларды беру қызметтері, SMM талдау (әлеуметтік желілер)</t>
  </si>
  <si>
    <t>85.60.10.16.00.00.00</t>
  </si>
  <si>
    <t xml:space="preserve">Басқа да көмекші ағартушылық қызметтері </t>
  </si>
  <si>
    <t xml:space="preserve">Услуги образовательные вспомогательные прочие </t>
  </si>
  <si>
    <t>Басқа да көмекші ағартушылық қызметтері</t>
  </si>
  <si>
    <t>КҚКО және Мобильді кеңесшілердің кәсіптілік біліктіліктілігін арттыруға бағытталған шығындар</t>
  </si>
  <si>
    <t>КҚКО және Мобильді кеңесшілердің біліктіліктілігін арттыруға бағытталған шығындар</t>
  </si>
  <si>
    <t>июль</t>
  </si>
  <si>
    <t>77.39.14.10.00.00.00</t>
  </si>
  <si>
    <t>Интернет желісінде (хостинг) үнемі тұратын ақпаратты серверге орналастыру үшін есептеу қуаттылығын ұсыну қызметтері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</si>
  <si>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 (хостинг)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</si>
  <si>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</t>
  </si>
  <si>
    <t xml:space="preserve">CRM-Sensor құрылғысы жұмысын сырт жерден басқару, бақылау, түзету және мониторинг жүргізу үшін онлайн-сервис </t>
  </si>
  <si>
    <t>66.19.29.00.00.00.01</t>
  </si>
  <si>
    <t xml:space="preserve">Банк инвестициясымен байланысты қосымша өзге де қызметтер  </t>
  </si>
  <si>
    <t xml:space="preserve">Услуги вспомогательные прочие, связанные с банковскими инвестициями  </t>
  </si>
  <si>
    <t>Банктік сараптама өткізу бойынша қызметтері</t>
  </si>
  <si>
    <t>Услуги по проведению банковской экспертизы</t>
  </si>
  <si>
    <t>в течение 30 рабочих дней с даты оплаты</t>
  </si>
  <si>
    <t>март</t>
  </si>
  <si>
    <t>с даты подписания договора по 30.06.2016г.</t>
  </si>
  <si>
    <t>Аудиторские услуги для подготовки отчета об использовании средств по 2-3 траншу АБР</t>
  </si>
  <si>
    <t>АДБ 2-3 транш қаражатын пайдалану бойынша есепті дайындау үшін аудиторлық қызметтер</t>
  </si>
  <si>
    <t>70.22.11.19.00.00.00</t>
  </si>
  <si>
    <t>Тәуекелдерді басқару мәселелері бойынша кеңестік қызметтер</t>
  </si>
  <si>
    <t>Услуги консультационные по вопросам управления рисками</t>
  </si>
  <si>
    <t>Бағдарламалық жасақтама</t>
  </si>
  <si>
    <t>Программное обеспечение</t>
  </si>
  <si>
    <t>69.10.19.10.00.00.00</t>
  </si>
  <si>
    <t>Заң қызметтері</t>
  </si>
  <si>
    <t>Услуги юридические</t>
  </si>
  <si>
    <t>Құжаттарды дайындау және рәсімдеумен байланысты заң қызметтері</t>
  </si>
  <si>
    <t>Услуги юридические, связанные с подготовкой и оформлением документов</t>
  </si>
  <si>
    <t>18.13.30.16.00.00.00</t>
  </si>
  <si>
    <t>Полиграфимен байланысты басқа да қызметтер</t>
  </si>
  <si>
    <t>Услуги, связанные с полиграфией  прочие</t>
  </si>
  <si>
    <t xml:space="preserve"> Күнтізбелер және кеңселік, өзге имидждік басылым өнімдерін әзірлеу, жасау, теруге дайындау, басып шығару бойынша көрсетілетін қызметтер</t>
  </si>
  <si>
    <t>Услуги по разработке, изготовлению, подготовке набора, печатанию  календарей  и прочей офисной печатной продукции, в том числе имиджевой</t>
  </si>
  <si>
    <t xml:space="preserve">Типографские услуги (изготовление грамот) </t>
  </si>
  <si>
    <t>Типографиялық қызметтер (мақтау қағаздарын дайындау)</t>
  </si>
  <si>
    <t>85.59.19.10.00.00.00</t>
  </si>
  <si>
    <t>Услуги образовательные по подготовке, переподготовке и повышению квалификации работников</t>
  </si>
  <si>
    <t>Жұмыскерлерді дайындау, қайта дайындау және біліктіліктерін арттыру, оған қоса оқу тренингтері мен семинарлар ұйымдастыру</t>
  </si>
  <si>
    <t>Подготовка, переподготовка и повышение квалификации работников,включая организацию обучающих тренингов и семинаров</t>
  </si>
  <si>
    <t>в течение 12 месяцев с даты подписания договора</t>
  </si>
  <si>
    <t>Қызметкерлердің дайындау, қайта дайындау және біліктіліктерін арттыру бойынша ағартушылық қызметтері</t>
  </si>
  <si>
    <t>Қызметкерлердің біліктіліктерін арттыру бойынша шығындар</t>
  </si>
  <si>
    <t>53.10.11.30.20.00.00</t>
  </si>
  <si>
    <t>Мерзімдік өзге басылымдарға жазылу қызметі</t>
  </si>
  <si>
    <t>Услуги по подписке на другие периодические издания</t>
  </si>
  <si>
    <t>мерзімдік өзге басылымдарға жазылу қызметі</t>
  </si>
  <si>
    <t>"Head Hunter" сайтына жазылу</t>
  </si>
  <si>
    <t>78.30.12.10.00.00.00</t>
  </si>
  <si>
    <t>Басқада көмекші офистік персоналмен қамсыздандыру қызметтері</t>
  </si>
  <si>
    <t>Услуги по обеспечению персоналом офисным вспомогательным прочие</t>
  </si>
  <si>
    <t>Басқа топтамада көрсетілмеген көмекші офистік персанламен қамсыздандыру қызметтері</t>
  </si>
  <si>
    <t>Прочие услуги по обеспечению персоналом офисным вспомогательным, не включенные в другие группировки</t>
  </si>
  <si>
    <t>Хатшы аутсорсингі</t>
  </si>
  <si>
    <t>Кеңесші қызметтері</t>
  </si>
  <si>
    <t>18.12.14.10.00.00.00</t>
  </si>
  <si>
    <t>Кітап басып шығару қызметтері</t>
  </si>
  <si>
    <t>Услуги по печатанию книг</t>
  </si>
  <si>
    <t>Аналитикалық кітап шығару</t>
  </si>
  <si>
    <t xml:space="preserve">Выпуск аналитической книги </t>
  </si>
  <si>
    <t>74.90.20.15.00.00.00</t>
  </si>
  <si>
    <t>Маркетингтік қызметтер</t>
  </si>
  <si>
    <t>Маркетинговые услуги</t>
  </si>
  <si>
    <t xml:space="preserve">Өндіріс, тауар, жұмыс, қызметтер айналымы саласындағы зерттеумен, жоспарлаумен және болжамдаумен байланысты қызметтер </t>
  </si>
  <si>
    <t xml:space="preserve">Услуги, связанные с исследованием, анализом, планированием и прогнозированием в сфере производства и обращения товаров, работ, услуг </t>
  </si>
  <si>
    <t>КОК даму жағдайын маркетингтік зерттеу шығындары</t>
  </si>
  <si>
    <t>сентябрь</t>
  </si>
  <si>
    <t>70.22.11.10.00.00.00</t>
  </si>
  <si>
    <t>Стратегиялық басқару бойынша кеңестік қызметтер</t>
  </si>
  <si>
    <t>Услуги консультационные по стратегическому управлению</t>
  </si>
  <si>
    <t>Басқару маселелері бойынша ақпараттарды жоспарлау, ұйымдастырушылық шаралары, тиімділікті қамтамассыз ету және бақылау саласындағы кеңестік қызметтер</t>
  </si>
  <si>
    <t>Услуги консультационные в области планирования, организационных мер, обеспечения эффективности и контроля, информации по вопросам управления</t>
  </si>
  <si>
    <t>69.10.19.20.00.00.00</t>
  </si>
  <si>
    <t>Басқа топтамаларда көрсетілмеген, өзге заң қызметтері</t>
  </si>
  <si>
    <t>Услуги юридические прочие, не включенные в другие группировки</t>
  </si>
  <si>
    <t xml:space="preserve">Қоғамның тікелей немесе Қоғамның кепілдігімен басқа ұйымдардың несиелік қаражат тарту шарттарын сүйемелдеу және құрылымдау; Қоғамның құқықтық басқа аспектілері бойынша ауызша және  (немесе) жазбаша кеңестер және (немесе) ұсынымдар </t>
  </si>
  <si>
    <t>Структурирование и сопровождение сделок по привлечению кредитных средств непосредственно Фондом и другими организациями под гарантию Фонда; устные и (или) письменные консультации и (или) рекомендации по иным правовым  аспектам деятельности Фонда</t>
  </si>
  <si>
    <t>32.99.61.00.00.00.30.80.1</t>
  </si>
  <si>
    <t xml:space="preserve">Бағдарламалық өнімге берілген лицензия </t>
  </si>
  <si>
    <t>Лицензия на программный продукт</t>
  </si>
  <si>
    <t>Бағдарламалық өнімге берілген лицензия (пайдалану құқығы)</t>
  </si>
  <si>
    <t>Лицензия (право пользования) на программный продукт</t>
  </si>
  <si>
    <t>ПАРАГРАФ (ЮРИСТ) ақпараттық жүйе</t>
  </si>
  <si>
    <t>74.90.20.13.00.00.00</t>
  </si>
  <si>
    <t>Басқа топтамларда көрсетілмеген, өзге де кәсіпқой, техникалық және коммерциялық қызметтер</t>
  </si>
  <si>
    <t>Услуги профессиональные, технические и коммерческие прочие, не включенные в другие группировки</t>
  </si>
  <si>
    <t>Прочие услуги профессиональные, технические и коммерческие, не включенные в другие группировки</t>
  </si>
  <si>
    <t>Әйел кәсіпкерлерді қаржыландыру бағдарламасы бойынша (ЕРДБ бағдарламасы) Англия соттарында берілетін соттық құжаттарды алу қызметтері</t>
  </si>
  <si>
    <t>Услуги получения судебных документов, выдаваемых в судах Англии по Программе финансирования женщин предпринимателей (программа ЕБРР)</t>
  </si>
  <si>
    <t>октябрь</t>
  </si>
  <si>
    <t>с даты подписания Договора по 31.10.2018г.</t>
  </si>
  <si>
    <t>КОБ қаржыландыру бағдарламасы бойынша (ЕРДБ бағдарламасы) Англия соттарында берілетін соттық құжаттарды алу қызметтері</t>
  </si>
  <si>
    <t xml:space="preserve">Услуги получения судебных документов, выдаваемых в судах Англии по Программе финансирования МСБ (программа ЕБРР) </t>
  </si>
  <si>
    <t>ноябрь</t>
  </si>
  <si>
    <t>с даты подписания Договора по 30.11.2018г.</t>
  </si>
  <si>
    <t>Англия соттарында берілетін соттық құжаттарды алу қызметтері</t>
  </si>
  <si>
    <t>Услуги получения судебных документов, выдаваемых в судах Англии</t>
  </si>
  <si>
    <t>декабрь</t>
  </si>
  <si>
    <t>с даты подписания Договора по 31.12.2018г.</t>
  </si>
  <si>
    <t>26.40.33.00.00.00.10.01.1</t>
  </si>
  <si>
    <t>Бейне бақылау жүйесі</t>
  </si>
  <si>
    <t>Бейне бақылауға арналға құрылғылардың комплексі</t>
  </si>
  <si>
    <t>Комплекс оборудования для видеонаблюдения</t>
  </si>
  <si>
    <t>январь-февраль</t>
  </si>
  <si>
    <t>82.91.11.13.11.00.00</t>
  </si>
  <si>
    <t>Қарыз алушылардың кредит тарихы туралы есеп ұсыну бойынша қызметтер</t>
  </si>
  <si>
    <t>Услуги по предоставлению отчета о кредитной истории заемщиков</t>
  </si>
  <si>
    <t>Кредит бюросының қызметтері</t>
  </si>
  <si>
    <t>63.99.10.90.00.00.00</t>
  </si>
  <si>
    <t>Өзге топтарға енгізілмеген ақпараттық өзге қызметтер</t>
  </si>
  <si>
    <t>Услуги информационные, не включенные в другие группировки прочие</t>
  </si>
  <si>
    <t>Ақпараттық бөлімдердің басқа да қызметтері</t>
  </si>
  <si>
    <t>Прочие виды деятельности информационных служб.</t>
  </si>
  <si>
    <t>Өзге дереккөздерден ақпараттық қызметтер алу</t>
  </si>
  <si>
    <t>август-сентябрь</t>
  </si>
  <si>
    <t>80.10.12.11.00.00.00</t>
  </si>
  <si>
    <t>Күзетшілердің заңды тұлғалардың мүліктерін қорғау бойынша қызметтер</t>
  </si>
  <si>
    <t>Услуги охранников по защите имущества юридических лиц</t>
  </si>
  <si>
    <t>43.21.10.10.20.12.00</t>
  </si>
  <si>
    <t>Өрт дабылдамасына техникалық қызмет көрсету</t>
  </si>
  <si>
    <t>Услуги по техническому обслуживанию пожарной сигнализации</t>
  </si>
  <si>
    <t>Қондырғының құрамдас бөлігінің механикалық бүлінуіне, бекіткіштің беріктігіне  сырттай тексеру, өшіргіш пен қосқыштардың жұмыс жағдайын бақылау, жарық индикациясының бұзылмағанына, наличие пломб на қабылдау-бақылау қондырғысындағы пломбының орнында тұруын тексеру, тестілеу</t>
  </si>
  <si>
    <t>Внешний осмотр составных частей установки на отсутствии механических повреждений, прочности крепления, контроль рабочего положения выключателей и переключателей, исправности световой индикации, наличие пломб на приемно-контрольном устройстве, тестирование.</t>
  </si>
  <si>
    <t>Өрт дабылдамасына қызмет көрсету</t>
  </si>
  <si>
    <t>43.21.10.10.10.12.00</t>
  </si>
  <si>
    <t>Күзет дабылдамасына техникалық қызмет көрсету</t>
  </si>
  <si>
    <t>Услуги по техническому обслуживанию охранной сигнализации</t>
  </si>
  <si>
    <t>Күзет дабылдамасына қызмет көрсету</t>
  </si>
  <si>
    <t>43.21.10.10.30.12.00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</si>
  <si>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</si>
  <si>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</si>
  <si>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Бейнебақылау жүйесіне қызмет көрсету</t>
  </si>
  <si>
    <t>62.02.30.10.10.00.00</t>
  </si>
  <si>
    <t>Кеңсе машиналары мен жабдықтарына техникалық қызмет көрсету және жөндеу қызметтері (сейф)</t>
  </si>
  <si>
    <t>Услуги по техническому обслуживанию и ремонту машин и оборудования офисных (сейф)</t>
  </si>
  <si>
    <t>Услуги по техническому обслуживанию и ремонту машин и оборудования офисных</t>
  </si>
  <si>
    <t>80.20.10.11.00.00.00</t>
  </si>
  <si>
    <t>Ақпарат қауіпсіздігін қамтамасыз ету бойынша көрсетілетін қызметтер</t>
  </si>
  <si>
    <t>Услуги по обеспечению информационной безопасности</t>
  </si>
  <si>
    <t xml:space="preserve">Ақпарат қауіпсіздігін қамтамасыз ету </t>
  </si>
  <si>
    <t>Обеспечение информационной безопасности</t>
  </si>
  <si>
    <t>Ақпарат қауіпсіздігі бойынша бағдарламалық қамтамасыз етуге қызмет көрсету</t>
  </si>
  <si>
    <t>62.09.10.30.00.00.00</t>
  </si>
  <si>
    <t>Орнату және жөнге келтіру қызметтері</t>
  </si>
  <si>
    <t>Услуги по установке и настройке</t>
  </si>
  <si>
    <t>Ұйымдарда барлық офистік техниканы орнату және жөнге келтіру</t>
  </si>
  <si>
    <t>Услуги по установке и настройке офисной техники,всей имеющейся офисной техники в организации</t>
  </si>
  <si>
    <t>Бас кеңсенің ДГБ қамсыздандыру</t>
  </si>
  <si>
    <t>26.20.16.01.12.13.13.40.1</t>
  </si>
  <si>
    <t>Лазерный, Цветность - цветной, формат - А4, скорость печати (ч/б) - 31-40 стр/м, разрешение -  2400 х 600 dpi</t>
  </si>
  <si>
    <t>60 календарных дней с даты подписания договора</t>
  </si>
  <si>
    <t>Лазерный, Цветность - цветной, формат - А4, скорость печати (ч/б) - 31-40 стр/м, разрешение -  600 х 600 dpi</t>
  </si>
  <si>
    <t>26.20.16.01.12.13.13.10.1</t>
  </si>
  <si>
    <t>26.20.18.00.03.13.12.11.1</t>
  </si>
  <si>
    <t>Көпфункционалды қондырғы</t>
  </si>
  <si>
    <t xml:space="preserve">Принтер. Алынатын баспа өнімінің жоғары сапалығы. Басу функциясы басты рөл атқарады, сканерлеу - қосалқы (принтерден  2-3 есе аз қолданылады). Лазерлі баспа. Принтердің рұқсаты - 1200 х 1200 dpi. </t>
  </si>
  <si>
    <t xml:space="preserve"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Лазерная печать. Разрешение принтера - 1200 х 1200 dpi. </t>
  </si>
  <si>
    <t>26.20.16.03.11.11.11.09.1</t>
  </si>
  <si>
    <t>Планшетный. Формат-А4. Разрешение - 2400х4800dpi.</t>
  </si>
  <si>
    <t>Фото-сканер</t>
  </si>
  <si>
    <t>26.20.11.00.00.01.12.20.1</t>
  </si>
  <si>
    <t>Орташа сыныпты, экранының диагоналы - 12" және одан көбірек.Өнімділігі орташа және мультимедиялы функционалдылық, бейне адаптер — жапсырылып жасалынған немесе дискретті кіші сериялар, процессор —бастапқы немесе орташа деңгейде. Автономды жұмыстың орташа уақыты. Корпусы пластикадан жасалынған, дизайны қарапайым . Функционалдығы орташа мультимедиялы"</t>
  </si>
  <si>
    <t>Среднего класса, Диагональ экрана - 12" и более. Средняя производительность и мультимедийная функциональность, видеоадаптер — встроенный или дискретный младших серий, процессор — начального или среднего уровня. Среднее время автономной работы. Корпус выполнен из пластика, простой дизайн. Средняя мультимедийная функциональность."</t>
  </si>
  <si>
    <t>26.30.21.00.02.13.11.20.1</t>
  </si>
  <si>
    <t xml:space="preserve">Желілік коммутатор (Switch) </t>
  </si>
  <si>
    <t xml:space="preserve">Коммутатор сетевой (Switch) </t>
  </si>
  <si>
    <t>Микропроцессорлы</t>
  </si>
  <si>
    <t>Микропроцессорный</t>
  </si>
  <si>
    <t>Коммутатор сетевой 48 портов с PoE, 100Mbit/s</t>
  </si>
  <si>
    <t>26.20.13.00.00.02.11.80.1</t>
  </si>
  <si>
    <t>Компьютер</t>
  </si>
  <si>
    <t>Моноблок", дисплеймен біріктірілген монитор</t>
  </si>
  <si>
    <t>"Моноблок", совмещенный с дисплеем монитор"</t>
  </si>
  <si>
    <t>Компьютер, форм-фактор моноблок с диагональю дисплея (non-touch) не менее 23’’</t>
  </si>
  <si>
    <t>26.20.13.00.00.02.25.10.1</t>
  </si>
  <si>
    <t>Планшетті Tablet-PC типтес. корпусында ЖК типтік компоненттері біріктірілген портативті жеке компьютер,  сенсорлы дисплей, сонымен бірге аккумуляторлы батареяларды қоса. Көлемі мен салмағы кішкентай, автономды жұмыс уақыты -  1 ден 15 сағат аралығында. Клавиатурасы жоқ.</t>
  </si>
  <si>
    <t>Планшетный типа Tablet-PC. Портативный персональный компьютер, в корпусе которого объединены типичные компоненты ПК, включая сенсорный дисплей, а также аккумуляторные батареи. Небольшие размеры и вес, время автономной работы - в пределах от 1 до 15 часов. Отсутствует клавиатура.</t>
  </si>
  <si>
    <t>Планшетный компрьютер типа Tablet-PC, диоганаль экрана 8''</t>
  </si>
  <si>
    <t>26.20.21.01.20.00.00.01.1</t>
  </si>
  <si>
    <t>Деректерді сақтау жүйесі</t>
  </si>
  <si>
    <t>Желілік, iSCSI хаттамасы мен Fibre Channel технологиясын пайдалана отырып</t>
  </si>
  <si>
    <t>Сетевая, с использованием протокола iSCSI и технологии Fibre Channel</t>
  </si>
  <si>
    <t>Комплект</t>
  </si>
  <si>
    <t>75 календарных дней с даты подписания договора</t>
  </si>
  <si>
    <t>26.30.21.00.01.23.31.10.1</t>
  </si>
  <si>
    <t>Телефон аппараты</t>
  </si>
  <si>
    <t>Аппарат телефонный</t>
  </si>
  <si>
    <t>IP-телефония, ЖК-дисплей, телефон трубкасы, нөмір теретін клавиштері (тастатура), разъем для подключения к IP-желісіне қосуға арналған сети, резервный разъем для подключения к городской телефонной сети (может отсутствовать)</t>
  </si>
  <si>
    <t>IP-телефония, ЖК-дисплей, телефонная трубка, клавиши набора номера (тастатура), разъем для подключения к IP-сетирезервный разъем для подключения к городской телефонной сети (может отсутствовать)</t>
  </si>
  <si>
    <t>Бағдарламалық өнімге лицензия</t>
  </si>
  <si>
    <t>Бағдарламалық өнімге (пайдалану құқығы) лицензия</t>
  </si>
  <si>
    <t>30 календарных дней с даты подписания договора</t>
  </si>
  <si>
    <t>32.99.61.00.00.00.30.70.1</t>
  </si>
  <si>
    <t>Программный продукт - для удаленного управления и/или конференции</t>
  </si>
  <si>
    <t>Бағдарламалық өнім- қашықтықта басқару және/немесе конференция үшін</t>
  </si>
  <si>
    <t>90 календарных дней с даты подписания договора</t>
  </si>
  <si>
    <t>Интеграция с СУО Единственного акционера (казначейство, управление рисками)</t>
  </si>
  <si>
    <t>270 календарных дней с даты подписания договора</t>
  </si>
  <si>
    <t>26.40.33.00.00.00.16.01.1</t>
  </si>
  <si>
    <t>Бейнеқабырға</t>
  </si>
  <si>
    <t>Ішкі аудиожүйесі орнатылған бейнеқабырға, модульдердің арасындағы тігін 60 мм аспайтын</t>
  </si>
  <si>
    <t>Видеостена со встроенной внутренной аудиосистемой, межмодульный шов не более 60 мм</t>
  </si>
  <si>
    <t>26.40.42.00.00.00.40.10.1</t>
  </si>
  <si>
    <t>Оборудование</t>
  </si>
  <si>
    <t>Оборудование. Специальное, для передачи аудио-видео информации. Аудио-система цифровая для конференц-зала</t>
  </si>
  <si>
    <t>95.11.10.15.10.00.00</t>
  </si>
  <si>
    <t>Принтердің құрастырма бөліктерін ауыстыру бойынша көрсетілетін қызметтер</t>
  </si>
  <si>
    <t>Услуги по замене комплектующих частей принтера</t>
  </si>
  <si>
    <t>Картридждерді және басқада принтер жасақтарын ауыстыру қызметтері</t>
  </si>
  <si>
    <t>Услуги по замене картриджа и прочих комплектующих принтера</t>
  </si>
  <si>
    <t>Оргтехниканы жөндеу қызметтері, картридждерді ауыстыру</t>
  </si>
  <si>
    <t>Услуги ремонта оргтехники, замена картриджей</t>
  </si>
  <si>
    <t>62.02.30.10.20.00.00</t>
  </si>
  <si>
    <t>Есептеу техникасына техникалық қызмет көрсету жөндеу қызметтері</t>
  </si>
  <si>
    <t>Услуги по техническому обслуживанию и ремонту вычислительной техники</t>
  </si>
  <si>
    <t>Услуги по техническому обслуживанию и ремонту техники вычислительной.</t>
  </si>
  <si>
    <t>Компьютер жабдықтарын жөндеу қызметтері</t>
  </si>
  <si>
    <t>Есептегіш техниканы жөндеу және оған техникалық қамсыздандыру</t>
  </si>
  <si>
    <t>Электронды кезек жүйесіне қызмет көрсету</t>
  </si>
  <si>
    <t>62.02.30.10.30.00.00</t>
  </si>
  <si>
    <t>Услуги по техническому обслуживанию серверного оборудования</t>
  </si>
  <si>
    <t>Техническая поддержка серверного оборудования, включая настройку, сопровождение и текущее обслуживание</t>
  </si>
  <si>
    <t>43.22.12.20.13.10.01</t>
  </si>
  <si>
    <t>Кондиционерлерді техникалық қамсыздандыру қызметтері</t>
  </si>
  <si>
    <t>Услуги по техническому обслуживанию кондиционеров</t>
  </si>
  <si>
    <t>Кондиционерлерді техникалық қамсыздандыру</t>
  </si>
  <si>
    <t>Техническое обслуживание кондиционеров</t>
  </si>
  <si>
    <t xml:space="preserve">Өнеркәсіптік және жартылай өнеркәсіптік кондиционерлерге техникалық қызмет көрсету </t>
  </si>
  <si>
    <t xml:space="preserve">Техническое обслуживание промышленных и полупромышленных кондиционеров </t>
  </si>
  <si>
    <t>95.11.10.30.00.00.00</t>
  </si>
  <si>
    <t>Желілік жабдықтарды жөндеу және оларға қызмет көрсету</t>
  </si>
  <si>
    <t>Ремонт и обслуживание сетевого оборудования</t>
  </si>
  <si>
    <t>Ремонт и техническое обслуживание сетевого оборудования</t>
  </si>
  <si>
    <t xml:space="preserve"> Cisco smartnet 8x5xnbd желілік жабдыққа техникалық қолдау көрсету</t>
  </si>
  <si>
    <t>62.02.20.40.00.00.00</t>
  </si>
  <si>
    <t>Бағдарламалық қамтамасыз етуді қолдану бойынша консультациялық қызмет</t>
  </si>
  <si>
    <t>Услуги консультационные по применению программного обеспечения</t>
  </si>
  <si>
    <t>«1С:Предприятие» ақпараттық-технологиялық құамтамасыз ету</t>
  </si>
  <si>
    <t>Информационно-Технологическое Сопровождение (ИТС) «1С:Предприятие»</t>
  </si>
  <si>
    <t>Услуги по администрированию и техническому обслуживанию программно-аппаратного комплекса</t>
  </si>
  <si>
    <t>62.09.20.10.10.20.00</t>
  </si>
  <si>
    <t>Услуги по предоставлению лицензий на право использования  антивирусного программного обеспечения</t>
  </si>
  <si>
    <t>Услуги по предоставлению лицензий на право использования антивирусного программного обеспечения, которые дают право использовать данное программное обеспечение на ЭВМ лицензиата. При этом лицензиат не получает каких-либо авторских или имущественных прав</t>
  </si>
  <si>
    <t>58.29.50.10.13.00.00</t>
  </si>
  <si>
    <t>Услуги по предоставлению лицензий на право использования   программного обеспечения для обслуживания сети</t>
  </si>
  <si>
    <t>Услуги по предоставлению лицензий на право использования программного обеспечения для обслуживания сети. Лицензия определяет использование и распространение антивирусного программного обеспечения, защищённых авторским правом</t>
  </si>
  <si>
    <t>58.29.50.10.16.00.00</t>
  </si>
  <si>
    <t>Услуги по предоставлению лицензий на право использования   программного обеспечения системного прочего</t>
  </si>
  <si>
    <t>Услуги по предоставлению лицензий на право использования  компьютерного программного обеспечения системного, которые дают право использовать данное программное обеспечение на ЭВМ лицензиата. При этом лицензиат не получает каких-либо авторских или имущественных прав</t>
  </si>
  <si>
    <t>Услуги по администрированию и техническому обслуживанию прикладного программного обеспечения</t>
  </si>
  <si>
    <t>Администрирование и техническое обслуживание программного обеспечения прикладного</t>
  </si>
  <si>
    <t>62.09.20.10.17.00.00</t>
  </si>
  <si>
    <t>61.10.43.01.01.00.00</t>
  </si>
  <si>
    <t xml:space="preserve"> Интернетке қолжеткізу бойынша қызметтер</t>
  </si>
  <si>
    <t>Услуги, направленные на предоставление доступа к Интернету широкополосному по сетям проводным</t>
  </si>
  <si>
    <t>с 01.01.2016 по 31.12.2016г.</t>
  </si>
  <si>
    <t>61.10.11.06.01.00.00</t>
  </si>
  <si>
    <t>Услуги фиксированной местной, междугородней, международной телефонной связи  - доступ и пользование</t>
  </si>
  <si>
    <t>Жеткізгіштер желілері бойынша Интернетке қолжеткізуге бағытталған қызметтер</t>
  </si>
  <si>
    <t>Белгіленген жергілікті, халықаралық, қалааралық телефон байланыс қызметте рі  - қолжеткізу және пайдалану</t>
  </si>
  <si>
    <t>Телефон байланысы қызметтері</t>
  </si>
  <si>
    <t>61.10.11.02.01.00.00</t>
  </si>
  <si>
    <t>Халықаралық телефон байланысы бойынша қызметтер</t>
  </si>
  <si>
    <t>Халықаралық телефон байланысы бойынша қызметтер- қолжеткізу және пайдалану</t>
  </si>
  <si>
    <t>Услуги междугородней телефонной связи  - доступ и пользование</t>
  </si>
  <si>
    <t>Услуги по предоставлению вычислительных мощностей для физического размещения информации на сервере, постоянно находящемс</t>
  </si>
  <si>
    <t>Хостинг қызметтері</t>
  </si>
  <si>
    <t>61.10.13.01.01.00.00</t>
  </si>
  <si>
    <t>Жеке желілердің сым телекоммуникациялық жолдарын беру қызметтері</t>
  </si>
  <si>
    <t>Услуги частных сетей по предоставлению линий телекоммуникационных проводных</t>
  </si>
  <si>
    <t>Жеке желілердің сым телекоммуникациялық жолдарын беру қызметтері, жергілікті және тікелей байланыс жолдарын жалға алу</t>
  </si>
  <si>
    <t>Услуги частных сетей по предоставлению линий телекоммуникационных проводных, аренда местной и прямой линии связи</t>
  </si>
  <si>
    <t>61.90.10.01.00.00.00</t>
  </si>
  <si>
    <t>Домендік ат ұсыну қызметі</t>
  </si>
  <si>
    <t>Услуги по представлению доменного имени</t>
  </si>
  <si>
    <t>Домендік ат ұсыну және оны пайдалануды ұзарту қызметі</t>
  </si>
  <si>
    <t>Услуги по представлению и продлению пользования доменным именем</t>
  </si>
  <si>
    <t>Домен аттарын қолдау</t>
  </si>
  <si>
    <t>в течение 12 месяцев с даты оплаты</t>
  </si>
  <si>
    <t>63.11.11.30.10.00.00</t>
  </si>
  <si>
    <t>Мәлметтерді толтыру қызметтері</t>
  </si>
  <si>
    <t>Услуги по записи данных</t>
  </si>
  <si>
    <t>Мәліметтерді магниттік лентаға, дискіге және басқа да ақпарат тасмалдағыштарға немесе ақпараттық жүйеге (желіге) толтыру қызметтері</t>
  </si>
  <si>
    <t>Услуги по записи данных заказчика на магнитную ленту, диск или другой носитель информации или прямо в информационную систему (сеть).</t>
  </si>
  <si>
    <t>Сырттай мәліметтерді резервтау қызметін пайдаланғаны үшін абоненттік төлем ақы</t>
  </si>
  <si>
    <t>39.00.23.13.00.00.00</t>
  </si>
  <si>
    <t>Өндірістік экологиялық бақылау аясында есеп дайындау қызметтері</t>
  </si>
  <si>
    <t>Өндірістік экологиялық бақылау нәтижесінде есеп дайындау іс-шаралары</t>
  </si>
  <si>
    <t>Мероприятия по подготовке отчетности по результатам производственного экологического контроля</t>
  </si>
  <si>
    <t>62.09.20.20.90.00.00</t>
  </si>
  <si>
    <t>Шалғайда тұрған бағдарламалық өнімдерді пайдалану мүмкіндігі бойынша қызметтер</t>
  </si>
  <si>
    <t>Услуги по пользованию программными продуктами, находящимся в удаленном доступе</t>
  </si>
  <si>
    <t>62.02.30.40.00.00.00</t>
  </si>
  <si>
    <t xml:space="preserve">Ақпараттық жүйені пайдаланғаны үшін консультациялық қызмет көрсету </t>
  </si>
  <si>
    <t>Услуги консультационные по использованию информационных систем</t>
  </si>
  <si>
    <t xml:space="preserve">Ақпараттық жүйені тиісті деңгейде пайдаланғаны үшін консультациялық қызмет көрсету </t>
  </si>
  <si>
    <t>Услуги консультационные по надлежащему использованию информационных систем.</t>
  </si>
  <si>
    <t>Terrasoft XRM техникалық қолдау көрсету</t>
  </si>
  <si>
    <t>63.11.11.10.00.00.00</t>
  </si>
  <si>
    <t>Есептегіш құралдарды (компьютерлерді) басқару қызметтері</t>
  </si>
  <si>
    <t>Услуги по управлению вычислительными средствами (компьютерами)</t>
  </si>
  <si>
    <t>Тапсырыс берушінің офисінде немесе жеткізішінің офисінде компьютерлік құралдарын басқарудағы персонал қызметтері (немесе тапсырыс беруші жалға алғанда)</t>
  </si>
  <si>
    <t>Услуги персонала, управляющего компьютерным оборудованием заказчика (или арендованным заказчиком) в офисах заказчика или в офисах поставщиков данной услуги.</t>
  </si>
  <si>
    <t>Лазерлі, Түстілік - түрлі-түсті, формат - А4, баспа жылдамдығы (қ/а) - 31-40 бет/м, мүмкіндігі - 2400 х 600 dpi</t>
  </si>
  <si>
    <t>Лазерлі, Түстілік - түрлі-түсті, формат - А4, баспа жылдамдығы (қ/а) - 31-40 бет/м, мүмкіндігі - 600 х 600 dpi</t>
  </si>
  <si>
    <t>Планшетті. Формат-А4. Мүмкіндігі - 2400х4800dpi.</t>
  </si>
  <si>
    <t>Желілік коммутатор 48 портты PoE қоса, 100Mbit/s</t>
  </si>
  <si>
    <t xml:space="preserve">Компьютер, дисплей диогоналі (non-touch) 23’’ кем емес форм-фактор моноблок </t>
  </si>
  <si>
    <t>Планшетті компьютер Tablet-PC типтес, экран диоганалі 8''</t>
  </si>
  <si>
    <t xml:space="preserve">IP АТС  сыйымдылықты телефон аппараты </t>
  </si>
  <si>
    <t>Бағдарламалық өнім лицензиясы (MS Office 2013 Proffesional)</t>
  </si>
  <si>
    <t>Бағдарламалық өнім лицензиясы (Microsoft EnterpriseAgreement)</t>
  </si>
  <si>
    <t>IOS және Android платформасындағы мобильді қодырғыларды шалғайдан басқару бағдарламалық жасақтамасы</t>
  </si>
  <si>
    <t>Жалғыз акционердің СУО біріктіру (қазынашылық, тәуекелдерді басқару)</t>
  </si>
  <si>
    <t xml:space="preserve">Специальное, для передачи аудио-видео информации </t>
  </si>
  <si>
    <t>Жабдықтама</t>
  </si>
  <si>
    <t>Арнайы, аудио-бейне ақпараттарды тарату үшін</t>
  </si>
  <si>
    <t>Жабдықтама. Арнайы, аудио-бейне ақпараттарды тарату үшін. Конференц-зал үшін сандық аудио-жүйе</t>
  </si>
  <si>
    <t>Серверлік жабдықтамаларды техникалық қамсыздандыру</t>
  </si>
  <si>
    <t xml:space="preserve">Серверлік жабдықтамаларды техникалық қолдау көрсету, икемдеу, сүйемелдеу және ағымдық қамсыздандыруды қоса </t>
  </si>
  <si>
    <t>Бейнеконференцбайланыс жабдықтамасына техникалық қолдау</t>
  </si>
  <si>
    <t>Gamatronic 20 кВа және 100 кВа үздіксіз қуат көзі  жүйесіне техникалық қолдау көрсету</t>
  </si>
  <si>
    <t>Бағдарламалық-аппарат кешенін басқару және технкиалық қызмет көрсету бойынша қызметтер</t>
  </si>
  <si>
    <t>Антивирустық бағдарламалық жасақтаманы пайдалану құқығына лицензия беру қызметтері</t>
  </si>
  <si>
    <t>Антивирустық бағдарламалық жасақтаманы пайдалану құқығына лицензия беру қызметтері, лецензиаттың ЭЕМ осы бағдарламалық жасақтаманы пайдалануға құқық береді. Алайда лицензиат ешқандай авторлық немесе мүліктік құқыққа ие болмайды</t>
  </si>
  <si>
    <t>Желіге қызмет көрсету үшін бағдарламалық жасақтаманы пайдалану құқығына лицензия беру қызметтері</t>
  </si>
  <si>
    <t>Желіге қызмет көрсету үшін бағдарламалық жасақтаманы пайдалану құқығына лицензия беру қызметтері. Лицензия авторлық құқықпен қорғалған антивирустық бағраламалық жасақтаманың пайдаланылуы мен таратылымн анықтайды</t>
  </si>
  <si>
    <t>58.29.50.10.17.00.00</t>
  </si>
  <si>
    <t>WatchGuard 515 &amp; 26 желісіне қызмет көрсету үшін бағдарламалық жасақтаманы пайдалану құқығына лицензия беру қызметтері</t>
  </si>
  <si>
    <t>Өзге де жүйелік бағдарламалық жасақтаманы пайдалану құқығына лицензия беру қызметтері</t>
  </si>
  <si>
    <t>Жүйелік бағдарламалық жасақтаманы пайдалану құқығына лицензия беру қызметтері, лецензиаттың ЭЕМ осы бағдарламалық жасақтаманы пайдалануға құқық береді. Алайда лицензиат ешқандай авторлық немесе мүліктік құқыққа ие болмайды</t>
  </si>
  <si>
    <t>Veeam мұрағаттау үшін бағдарламалық жасақтаманы пайдалану құқығына лицензия беру қызметтері</t>
  </si>
  <si>
    <t>Vmware операционндық қабықшасын пайдалану құқығына лицензия беру қызметтері</t>
  </si>
  <si>
    <t>Қолданбалы бағдарламалық жасақтаманы басқару және технкиалық қызмет көрсету бойынша қызметтер</t>
  </si>
  <si>
    <t xml:space="preserve">Қолданбалы бағдарламалық жасақтаманы басқару және технкиалық қызмет көрсету </t>
  </si>
  <si>
    <t>Documentolog электронды құжатайналым бағдарламалық жасақтамасына техникалық қолдау көрсету</t>
  </si>
  <si>
    <t>Телефон байланысы қызметтері (БҒ ҚБ және РФ, БҚО РФ басқа)</t>
  </si>
  <si>
    <t>Телефон байланысы қызметтері (БҚО РФ)</t>
  </si>
  <si>
    <t>Халықаралық телефон байланысы бойынша қызметтер (БҒ ҚБ және РФ, БҚО РФ басқа)</t>
  </si>
  <si>
    <t>Жекелендірілген техникалық қолдау қызметін пайдаланғаны үшін абоненттік төлем</t>
  </si>
  <si>
    <t xml:space="preserve"> Toll Free зияткерлік нөміп үшін абоненттік төлем</t>
  </si>
  <si>
    <t xml:space="preserve"> ЕТСГО қосылу үшін абоненттік төлем </t>
  </si>
  <si>
    <t>Субсидиялау аясында кредиттік бюролардың қызметтері</t>
  </si>
  <si>
    <t>Услуги кредитных бюро в рамках субсидирования</t>
  </si>
  <si>
    <t>bpmonline техникалық қолдау көрсету</t>
  </si>
  <si>
    <t>62.09.10.40.00.00.00</t>
  </si>
  <si>
    <t>АТС қызмет көрсету</t>
  </si>
  <si>
    <t>Услуги по обслуживанию АТС</t>
  </si>
  <si>
    <t>Автоматты телефон стансаларына техникалық қызмет көрсету және жөндеу жұмыстары бойынша қызмет көрсету</t>
  </si>
  <si>
    <t>Услуги по техническому обслуживанию, настройке автоматических телефонных станций</t>
  </si>
  <si>
    <t xml:space="preserve"> IPАТС,оған қоса Call-орталығына техникалық қолдау көрсету</t>
  </si>
  <si>
    <t>62.09.20.10.11.26.00</t>
  </si>
  <si>
    <t xml:space="preserve">Сервистік бағдарламалық жасақтаманы әкімшілік және техникалық қамтамасыз ету жөніндегі қызметі  </t>
  </si>
  <si>
    <t>Услуги по администрированию и техническому обслуживанию сервисного программного обеспечения</t>
  </si>
  <si>
    <t xml:space="preserve"> Сервистік бағдарламалық жасақтаманы әкімшілік және техникалық қамтамасыз ету</t>
  </si>
  <si>
    <t>Администрирование и техническое обслуживание программного обеспечения сервисного</t>
  </si>
  <si>
    <t xml:space="preserve"> Call-орталығы операторларының тедефон әңгімелерін тіркеу және көп арналы дыбыс жазу жүйесін техникалық қамтамасыз ету</t>
  </si>
  <si>
    <t>471810000</t>
  </si>
  <si>
    <t>Мангистауская область (Жанаөзен)</t>
  </si>
  <si>
    <t xml:space="preserve"> ЮКО (Туркестан)</t>
  </si>
  <si>
    <t>515420100</t>
  </si>
  <si>
    <t>ЮКО (Сарыагаш)</t>
  </si>
  <si>
    <t>ВКО (Семей)</t>
  </si>
  <si>
    <t>31.01.12.00.00.02.06.01.1</t>
  </si>
  <si>
    <t>Үстел</t>
  </si>
  <si>
    <t xml:space="preserve"> Конференц залға арнлаған үстел</t>
  </si>
  <si>
    <t>Стол для конференц зала</t>
  </si>
  <si>
    <t>в течение 45 календарных дней с даты подписания договора</t>
  </si>
  <si>
    <t>31.00.13.00.00.01.08.02.1</t>
  </si>
  <si>
    <t xml:space="preserve">Кресло </t>
  </si>
  <si>
    <t>Қызметерге арналған басқойғышы бар, арқасы пластикадан, матамен қапталған  кеңсе креслосы,бұрылуға болатынкөтеретін механизмі бар. Шынтақсүйегіші пластикадан жасалынған</t>
  </si>
  <si>
    <t>Офисное кресло сотрудника с подголовником, спинка пластиковая, обивка тканевая, снабжено поворотно подъемным механизмом. Подлокотники пластиковые</t>
  </si>
  <si>
    <t>Кресло</t>
  </si>
  <si>
    <t>25.99.21.00.00.10.11.10.1</t>
  </si>
  <si>
    <t>Шкаф</t>
  </si>
  <si>
    <t>Құжаттарды сақтауға арналған файлды металл сейф</t>
  </si>
  <si>
    <t>Металлический файловый, для хранения документов</t>
  </si>
  <si>
    <t>Темір шкаф</t>
  </si>
  <si>
    <t>Металлический шкаф</t>
  </si>
  <si>
    <t>29.10.30.00.00.00.10.10.1</t>
  </si>
  <si>
    <t>Автобус</t>
  </si>
  <si>
    <t>Микроавтобус</t>
  </si>
  <si>
    <t>Особо малого класса, длиной до 6 метров, вместимостью до 12 посадочных мест, городской категории</t>
  </si>
  <si>
    <t xml:space="preserve">Ерекше кіші классты, ұзындығы 6 метрге дейін, сыйымдылығы 12 орынға дейін, категориясы қалалық </t>
  </si>
  <si>
    <t>20.52.10.00.00.00.09.09.4</t>
  </si>
  <si>
    <t>Силиконды герметик</t>
  </si>
  <si>
    <t>У-30М, ГОСТ 13489-79 маркалы</t>
  </si>
  <si>
    <t>марки У-30М, ГОСТ 13489-79</t>
  </si>
  <si>
    <t>в течение 15 календарных дней с даты подписания договора</t>
  </si>
  <si>
    <t>13.99.19.00.00.00.20.12.1</t>
  </si>
  <si>
    <t>Поливинилхлоридті лента</t>
  </si>
  <si>
    <t>ГОСТ 16214-86. 30°С -ден +50°С-дейін ыстықта жұмыс істей алады.</t>
  </si>
  <si>
    <t>ГОСТ 16214-86. Работоспособна при t° от -30°С до +50°С в условиях неагрессивных сред.</t>
  </si>
  <si>
    <t>Изолента</t>
  </si>
  <si>
    <t>Рулон</t>
  </si>
  <si>
    <t>27.40.15.00.00.10.20.24.1</t>
  </si>
  <si>
    <t>Люминесцентті лампалар</t>
  </si>
  <si>
    <t>Люминесцентті лампа, цоколі G24-d-2, қуаттылығы 22 Ватт</t>
  </si>
  <si>
    <t>Лампа люминесцентная, тип цоколя G24-d-2, мощность 22 Ватт</t>
  </si>
  <si>
    <t xml:space="preserve">Лампы люминесцентные </t>
  </si>
  <si>
    <t>26.11.22.00.00.24.11.15.1</t>
  </si>
  <si>
    <t>Құбыр іспеттес люминесцентті лампалар үшін, 80С-220, ГОСТ 8799-90 типті</t>
  </si>
  <si>
    <t>для трубчатых люминесцентных ламп, тип - 80С-220, ГОСТ 8799-90</t>
  </si>
  <si>
    <t>32.91.11.00.00.00.12.10.1</t>
  </si>
  <si>
    <t>Сібіртке</t>
  </si>
  <si>
    <t>Өсімдік материалынан жасалынған</t>
  </si>
  <si>
    <t>Из материалов растительного происхождения</t>
  </si>
  <si>
    <t>25.73.10.00.00.10.10.22.1</t>
  </si>
  <si>
    <t>Күрек</t>
  </si>
  <si>
    <t>Қар жинайтын күрек</t>
  </si>
  <si>
    <t>Лопаты снегоуборочные</t>
  </si>
  <si>
    <t>25.72.13.00.00.31.10.10.1</t>
  </si>
  <si>
    <t>Құлыптың өзегі</t>
  </si>
  <si>
    <t>Бұрандалы құлып өзегі</t>
  </si>
  <si>
    <t>Сердцевина для врезного замка</t>
  </si>
  <si>
    <t>22.29.25.00.00.00.20.17.1</t>
  </si>
  <si>
    <t>Ұстағыш</t>
  </si>
  <si>
    <t>Өзге топтарға кіргізілмегендер</t>
  </si>
  <si>
    <t xml:space="preserve">Прочие, не включенные в другие группировки </t>
  </si>
  <si>
    <t>Есік ұстағыш</t>
  </si>
  <si>
    <t>22.29.29.00.00.00.50.10.2</t>
  </si>
  <si>
    <t>Карточка</t>
  </si>
  <si>
    <t>пластикалық</t>
  </si>
  <si>
    <t>пластиковая</t>
  </si>
  <si>
    <t>Қашықтық карточка (прокси-карта)</t>
  </si>
  <si>
    <t>Дистанционная карточка (прокси-карта)</t>
  </si>
  <si>
    <t>Упаковка</t>
  </si>
  <si>
    <t>20.41.44.00.00.00.00.30.1</t>
  </si>
  <si>
    <t>Тоңбайтын сұйық</t>
  </si>
  <si>
    <t>Жууға арналған тоңбайтын сұйықтық</t>
  </si>
  <si>
    <t xml:space="preserve">Незамерзающая для омывателя </t>
  </si>
  <si>
    <t>Литр</t>
  </si>
  <si>
    <t>20.59.42.00.00.20.30.10.2</t>
  </si>
  <si>
    <t>Мұздап қалуға қарсы сұйықтық</t>
  </si>
  <si>
    <t>Спирт негізінде алады және жылыту жүйесінде мұз болмас үшін бензинге қосады</t>
  </si>
  <si>
    <t>Получают на основе спиртов и добавляют в бензин для предотвращения образования льда в топливной системе</t>
  </si>
  <si>
    <t>Килограмм</t>
  </si>
  <si>
    <t>14.12.30.00.00.80.16.22.1</t>
  </si>
  <si>
    <t>Техникалық қолғаптар</t>
  </si>
  <si>
    <t>Трикотажды, ПВХ мен дәлді қапталған, аралас жіптерден</t>
  </si>
  <si>
    <t>трикотажные,с точечным покрытием ПВХ, из смесового волокна</t>
  </si>
  <si>
    <t>Қолғаптар</t>
  </si>
  <si>
    <t>Пара</t>
  </si>
  <si>
    <t>25.99.29.00.01.13.10.10.1</t>
  </si>
  <si>
    <t>ГОСТ 23405-78, 1 типті, шартты өту 4 мм, атаулы қысым 35 Мпа</t>
  </si>
  <si>
    <t>ГОСТ 23405-78, тип 1, условный проход 4 мм, номинальное давление 35 Мпа</t>
  </si>
  <si>
    <t>25.94.13.00.00.10.36.10.1</t>
  </si>
  <si>
    <t>Инструмент</t>
  </si>
  <si>
    <t>Набор</t>
  </si>
  <si>
    <t>Набор столярных инструментов в пластиковом чемодане</t>
  </si>
  <si>
    <t>Құрал-сайман</t>
  </si>
  <si>
    <t>Пластик жәшіктегі столярлық құрал-сайман жиынтығы</t>
  </si>
  <si>
    <t>Құрал-сайман жиынтығы</t>
  </si>
  <si>
    <t>25.99.29.00.02.13.17.10.1</t>
  </si>
  <si>
    <t>Саты-баспалдақ</t>
  </si>
  <si>
    <t>Алюминнен жасалынған саты-баспалдақ</t>
  </si>
  <si>
    <t xml:space="preserve">Лестница-стремянка  алюминиевая </t>
  </si>
  <si>
    <t>25.94.13.00.00.10.35.10.1</t>
  </si>
  <si>
    <t>Шуруповерт</t>
  </si>
  <si>
    <t>Қолды электрикалық сайман, аккумуляторлы. Шуруптарды винттарды кіргізу шығару және тесу үшін арналған</t>
  </si>
  <si>
    <t>Ручной электрический инструмент, обычно аккумуляторный. Предназначен для заворачивания или отворачивания шурупов, винтов и сверления отверстий.</t>
  </si>
  <si>
    <t>Тескіш шуруповерт</t>
  </si>
  <si>
    <t>Дрель-шуруповерт</t>
  </si>
  <si>
    <t>25.94.13.00.00.10.41.10.1</t>
  </si>
  <si>
    <t>Бұрандалар жиынтығы</t>
  </si>
  <si>
    <t>Диспенсер для воды</t>
  </si>
  <si>
    <t>С функцией нагрева воды. Настольный.</t>
  </si>
  <si>
    <t>27.51.25.01.01.00.00.10.1</t>
  </si>
  <si>
    <t>Су диспенсері</t>
  </si>
  <si>
    <t>Су жылыту функциясымен. Үстелдік</t>
  </si>
  <si>
    <t>20.52.10.00.00.00.06.40.3</t>
  </si>
  <si>
    <t>Клей ПВА</t>
  </si>
  <si>
    <t>ПВА желім</t>
  </si>
  <si>
    <t>Маркасы ДФ 51/15С, ГОСТ 18992-80</t>
  </si>
  <si>
    <t>Марки ДФ 51/15С, ГОСТ 18992-80</t>
  </si>
  <si>
    <t>Желім</t>
  </si>
  <si>
    <t>25.73.10.00.00.30.10.10.1</t>
  </si>
  <si>
    <t>Садовые ножницы для обрезания побегов и нетолстых веток при формировании и прореживании кроны деревьев, кустарников, также используются при сборе виноград</t>
  </si>
  <si>
    <t>Бақ қайшысы бүршіктер мен қалың емес бұтақтарды кесуге арналған, талдардың, түптердің сонымен бірге жүзім жинауда пайдаланылады</t>
  </si>
  <si>
    <t>29.32.30.00.15.00.09.06.1</t>
  </si>
  <si>
    <t>Сөндіргіш</t>
  </si>
  <si>
    <t>Өзге де</t>
  </si>
  <si>
    <t>Прочий</t>
  </si>
  <si>
    <t>26.30.30.15.00.00.10.04.1</t>
  </si>
  <si>
    <t>Розеткалар</t>
  </si>
  <si>
    <t>Розетки</t>
  </si>
  <si>
    <t>RJ 12, 1 порт</t>
  </si>
  <si>
    <t>27.12.40.17.11.11.11.10.1</t>
  </si>
  <si>
    <t>Дроссель</t>
  </si>
  <si>
    <t>Для люминисцентных ламп</t>
  </si>
  <si>
    <t>Люминисценттік лампалар үшін</t>
  </si>
  <si>
    <t>25.94.11.00.00.11.11.10.1</t>
  </si>
  <si>
    <t>Бұрандалы шеге</t>
  </si>
  <si>
    <t>Қара металдан жасалынған( басы төртбұрыштылардан бөлек) бұрандалы шегелер</t>
  </si>
  <si>
    <t>Шурупы (кроме шурупов с квадратной головкой) из черных металлов</t>
  </si>
  <si>
    <t>25.99.11.00.00.19.10.10.1</t>
  </si>
  <si>
    <t>Жууға арналған смеситель</t>
  </si>
  <si>
    <t>22.21.21.00.00.20.50.11.1</t>
  </si>
  <si>
    <t>Құбыр</t>
  </si>
  <si>
    <t>Труба</t>
  </si>
  <si>
    <t>Фанды құбыр  110 мм, 90 град</t>
  </si>
  <si>
    <t>Труба фановая  110 мм, 90 град</t>
  </si>
  <si>
    <t>Фанды құбыр</t>
  </si>
  <si>
    <t>25.94.13.00.00.10.31.10.1</t>
  </si>
  <si>
    <t>Инструменты для сантехника</t>
  </si>
  <si>
    <t>Инструмент для сантехника</t>
  </si>
  <si>
    <t>Сантехника үшін құрал-саймандар</t>
  </si>
  <si>
    <t>Сантехника үшін құрал-сайман</t>
  </si>
  <si>
    <t>23.41.12.11.10.10.10.30.1</t>
  </si>
  <si>
    <t>Шай сервизі</t>
  </si>
  <si>
    <t>12 адамдық жұқа қабатты жартылай форфордан жасалған шай сервизі</t>
  </si>
  <si>
    <t>Тонкостенный полуфарфоровый чайный сервиз на 12 персон</t>
  </si>
  <si>
    <t xml:space="preserve">Чайный сервиз </t>
  </si>
  <si>
    <t>27.51.24.00.01.01.03.05.1</t>
  </si>
  <si>
    <t>Термопот</t>
  </si>
  <si>
    <t>Көлемі 3,0 л дейн</t>
  </si>
  <si>
    <t>Объем до 3,0 л</t>
  </si>
  <si>
    <t>23.12.13.00.00.22.10.10.2</t>
  </si>
  <si>
    <t>Айна</t>
  </si>
  <si>
    <t>Тұрмыстық шыны айна. ГОСТ 17716-91</t>
  </si>
  <si>
    <t>Зеркало стеклянное бытовое. ГОСТ 17716-91</t>
  </si>
  <si>
    <t>Тұрмыстық айна</t>
  </si>
  <si>
    <t>Зеркало бытовое</t>
  </si>
  <si>
    <t>11.07.11.00.00.00.06.20.1</t>
  </si>
  <si>
    <t>Су</t>
  </si>
  <si>
    <t>Газдалмаған табиғи ауызсу. Мөлдір. Бөзде иіссісіз және бөгде дәмсіз. V -  0,5 литр-ге дейін.</t>
  </si>
  <si>
    <t>Питьевая природная негазированная. Прозрачная. Без посторонних привкусов и запахов. V -  до 0,5 литра.</t>
  </si>
  <si>
    <t>Ішуге арналған су, 0,5 л.</t>
  </si>
  <si>
    <t>Вода питьевая, 0,5 л</t>
  </si>
  <si>
    <t xml:space="preserve">Бутылка </t>
  </si>
  <si>
    <t>11.07.11.00.00.00.06.20.4</t>
  </si>
  <si>
    <t>Су  (минералды судан басқа)</t>
  </si>
  <si>
    <t>Ішуге арналған табиғи газдалмаған. Мөлдір. Бөтен иіссіз және дәмсіз. V  5 литрден жоғары</t>
  </si>
  <si>
    <t>Питьевая природная негазированная. Прозрачная. Без посторонних привкусов и запахов. V выше 5 литров.</t>
  </si>
  <si>
    <t>Пластикалық бутылкадағы ішуге арналған су</t>
  </si>
  <si>
    <t>01.19.21.00.00.00.02.10.1</t>
  </si>
  <si>
    <t>Кесілген гүлдер</t>
  </si>
  <si>
    <t>Цветы срезанные</t>
  </si>
  <si>
    <t>Бірінші топтама. Гладиолус, ұзындығы 60 см. кем емес  (ГОСТ 18908.10.73)</t>
  </si>
  <si>
    <t>Первая группа. Гладиолус, длина соцветия и цветоноса не менее 60см (ГОСТ 18908.10.73)</t>
  </si>
  <si>
    <t>Гүлдер</t>
  </si>
  <si>
    <t>Цветы</t>
  </si>
  <si>
    <t>13.92.29.00.00.00.60.80.1</t>
  </si>
  <si>
    <t>Чехол</t>
  </si>
  <si>
    <t>Киімге, авто көлікке, чемодандарға, тенистік ракеткаларға және т.б. үшін текстильдік материалдан жасалған чехолдар</t>
  </si>
  <si>
    <t>Чехлы из текстильных материалов для одежды, автомобилей, чемоданов, теннисных ракеток и т.п.</t>
  </si>
  <si>
    <t>Автокөліктік чехолдар</t>
  </si>
  <si>
    <t>Чехлы автомобильные</t>
  </si>
  <si>
    <t>22.11.17.11.15.12.12.21.1</t>
  </si>
  <si>
    <t>Мөлшері:215/60R16. Жеңіл автомобильдер үшін рәзіңкеден жасынған пневматикалық жаңа шина. Шинаның құрылымы: радиальды. Топтамасы: камерасыз шина. Тоғынның номиналды диаметрі: 16. Жазға арналған шина</t>
  </si>
  <si>
    <t>22.11.17.00.11.15.11.37.1</t>
  </si>
  <si>
    <t>Размер:215/65R16.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Летняя шина.</t>
  </si>
  <si>
    <t>Микроавтобус үшін шиналар (жаздық)</t>
  </si>
  <si>
    <t>Шины для микроавтобусов (летние)</t>
  </si>
  <si>
    <t>Шины для Тойота Камри (зимние)</t>
  </si>
  <si>
    <t>Тойота Камри үшін шиналар (қыстық)</t>
  </si>
  <si>
    <t>Размер: 215/60R16.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Зимняя нешипованная шина.</t>
  </si>
  <si>
    <t>Мөлшері: 215/60R16. Жеңіл автомобильдер үшін рәзіңкеден жасынған пневматикалық жаңа шина. Шинаның құрылымы: радиальды. Топтамасы: камерасыз шина. Тоғынның номиналды диаметрі: 16. Жазға арналған шина</t>
  </si>
  <si>
    <t>19.20.21.00.00.00.11.60.1</t>
  </si>
  <si>
    <t>Этилдірілденбеген және этилдірілген, шағылысып жану двигательдер үшін шығарылған: АИ-95</t>
  </si>
  <si>
    <t>Неэтилированный и этилированный, произведенный для двигателей с искровым зажиганием: АИ-95</t>
  </si>
  <si>
    <t xml:space="preserve">Бензин </t>
  </si>
  <si>
    <t>Литр (куб. дм.)</t>
  </si>
  <si>
    <t>19.20.26.00.00.00.00.20.1</t>
  </si>
  <si>
    <t>Дизель отыны</t>
  </si>
  <si>
    <t>Топливо дизельное</t>
  </si>
  <si>
    <t>Жазғы, нығыздық 20 °С 860 кг/м3 жоғары емес, қалшиыстың қызуының биіктігі - 10°С жоғары емес; Қысқы, нығыздық 20 °мен м3 840 келәсі/, қалшиыстың қызуының биік - 35°мен - қарамастан - 45°мен</t>
  </si>
  <si>
    <t>Летнее, плотность при 20 °С не более 860 кг/м3, температура застывания не выше -10°С; зимнее, плотность при 20 °С не более 840 кг/м3, температура застывания не выше -35°С - - 45°С</t>
  </si>
  <si>
    <t>Дизтопливо</t>
  </si>
  <si>
    <t>20.52.10.00.00.00.09.01.1</t>
  </si>
  <si>
    <t>Канцелярлық - қаламша желім</t>
  </si>
  <si>
    <t>Клей канцелярский - карандаш</t>
  </si>
  <si>
    <t>17.12.13.40.10.00.00.10.1</t>
  </si>
  <si>
    <t>Қағаз</t>
  </si>
  <si>
    <t xml:space="preserve">Бумага </t>
  </si>
  <si>
    <t>А4 форматты калындығы 80г/м2, 21х29,5 см</t>
  </si>
  <si>
    <t>формат А4, плотность 80г/м2, 21х29,5 см</t>
  </si>
  <si>
    <t>Қағаз А4</t>
  </si>
  <si>
    <t>Одна пачка</t>
  </si>
  <si>
    <t>17.23.12.10.00.00.00.10.1</t>
  </si>
  <si>
    <t>Конверттер</t>
  </si>
  <si>
    <t>Конверты</t>
  </si>
  <si>
    <t>Евро формат, Е65 (110 х 220 мм)</t>
  </si>
  <si>
    <t>Формат Евро, Е65 (110 х 220 мм)</t>
  </si>
  <si>
    <t>17.23.13.60.00.00.00.80.1</t>
  </si>
  <si>
    <t>Тіркеуіш</t>
  </si>
  <si>
    <t>Регистр</t>
  </si>
  <si>
    <t>Картоннан немесе қағаздан жасалған регистратор, формат А4 ке</t>
  </si>
  <si>
    <t>Регистратор из картона или бумаги, под формат А4</t>
  </si>
  <si>
    <t>17.23.13.60.00.00.00.20.1</t>
  </si>
  <si>
    <t>Құжат тігілетін папка</t>
  </si>
  <si>
    <t>Мұрағаттық папка формат А4 үшін, 320x230x40мм, формат А4</t>
  </si>
  <si>
    <t>Архивная папка для формата А4., 320x230x40мм, формат А4</t>
  </si>
  <si>
    <t>32.99.80.00.00.00.00.11.1</t>
  </si>
  <si>
    <t>Жұқа, 3 см дейін</t>
  </si>
  <si>
    <t>Узкий, до 3 см</t>
  </si>
  <si>
    <t>25.99.23.00.00.11.18.10.1</t>
  </si>
  <si>
    <t>Парақтарды металл қапсырмалармен жылдам бекітуге арналған құрылғы</t>
  </si>
  <si>
    <t>Устройство для оперативного скрепления листов металлическими скобами</t>
  </si>
  <si>
    <t>25.99.23.00.00.10.11.10.1</t>
  </si>
  <si>
    <t>Қапсырма</t>
  </si>
  <si>
    <t>Скоба</t>
  </si>
  <si>
    <t>Канцелярляқ мақсаттар үшін сым қапсырма</t>
  </si>
  <si>
    <t>Скобы проволочные для канцелярских целей</t>
  </si>
  <si>
    <t>32.99.81.00.00.10.10.12.1</t>
  </si>
  <si>
    <t>Штрих-түзеткіш</t>
  </si>
  <si>
    <t>Штрих-корректор</t>
  </si>
  <si>
    <t>Бояужаққышымен және араластырғышымен</t>
  </si>
  <si>
    <t>С кисточкой и разбавителем</t>
  </si>
  <si>
    <t>25.99.23.00.00.11.15.10.1</t>
  </si>
  <si>
    <t>Тескіш</t>
  </si>
  <si>
    <t>Қағаздарды теуге арналған механикалық құрылғы</t>
  </si>
  <si>
    <t>Механическое устройство для пробивания отверстий в бумаге</t>
  </si>
  <si>
    <t>25.99.23.00.00.11.10.10.1</t>
  </si>
  <si>
    <t>Қысқыш</t>
  </si>
  <si>
    <t>Қағаз үшін қыспа</t>
  </si>
  <si>
    <t>Зажимы для бумаг</t>
  </si>
  <si>
    <t>25.99.23.00.00.11.11.10.1</t>
  </si>
  <si>
    <t>Қыстырғыш</t>
  </si>
  <si>
    <t>Скрепка</t>
  </si>
  <si>
    <t>Қағаз қыстырғыш. Мөлшері 22 мм</t>
  </si>
  <si>
    <t>Скрепки для бумаг. Размер 22 мм</t>
  </si>
  <si>
    <t>22.29.25.00.00.00.19.10.1</t>
  </si>
  <si>
    <t>Пластиктен жасалған домалақ маркер, сызық ені 1,8 мм</t>
  </si>
  <si>
    <t xml:space="preserve"> Маркер пластиковый круглый, ширина линии 1,8 мм</t>
  </si>
  <si>
    <t>22.29.25.00.00.00.27.10.1</t>
  </si>
  <si>
    <t>Файлдар - астарлы</t>
  </si>
  <si>
    <t>Файл - вкладыш</t>
  </si>
  <si>
    <t>Перфорациялы құжаттар үшін, көлемі 235*305 мм</t>
  </si>
  <si>
    <t>С перфорацией для документов, размер 235*305мм</t>
  </si>
  <si>
    <t>Файлдар</t>
  </si>
  <si>
    <t>22.29.25.00.00.00.20.10.1</t>
  </si>
  <si>
    <t>Қаламсап</t>
  </si>
  <si>
    <t>Гелдік, шарикті пластикалық қалам</t>
  </si>
  <si>
    <t xml:space="preserve">Ручка пластиковая шариковая, гелевая </t>
  </si>
  <si>
    <t>17.23.12.30.00.00.00.35.1</t>
  </si>
  <si>
    <t>Қысқа жазбаға арналған қағаз</t>
  </si>
  <si>
    <t>Бір шеті жабысқан, мөлшері 76х76 мм</t>
  </si>
  <si>
    <t>с липким краем, размер 76х76 мм</t>
  </si>
  <si>
    <t>26.51.32.12.12.13.11.30.1</t>
  </si>
  <si>
    <t>Бухгалтерлік, соммалармен жұмыс жасауға арнлаған қосымша құрылғыларымен ("00" және "000" кнопкаларымен, бөлінді бөлшектерінің бекітілген сандық разрядтарымен, автоматты дөгелектеу). Столдық көлем</t>
  </si>
  <si>
    <t xml:space="preserve">Бухгалтерский с дополнительными средствами для работы с денежными суммами (кнопки «00» и «000», фиксированное количество разрядов дробной части, автоматическое округление). Настольные габариты. </t>
  </si>
  <si>
    <t>17.23.12.30.00.00.00.70.1</t>
  </si>
  <si>
    <t>Стикерлер</t>
  </si>
  <si>
    <t>Беллгілер үшін, жабыспақ шетімен</t>
  </si>
  <si>
    <t>С липким краем, для заметок</t>
  </si>
  <si>
    <t>22.29.25.00.00.00.13.11.1</t>
  </si>
  <si>
    <t>Домалақ столға арналған органайзер, 10 нан 15 затқа дейін</t>
  </si>
  <si>
    <t>Органайзер пластиковый настольный круглый, от 10 до 15 предметов</t>
  </si>
  <si>
    <t>32.99.15.00.00.00.11.30.1</t>
  </si>
  <si>
    <t>Қара қалам</t>
  </si>
  <si>
    <t>Черный карандаш</t>
  </si>
  <si>
    <t>Қатты-жұмсақ грифелімен қара қаламдар</t>
  </si>
  <si>
    <t>Карандаши черные с твердо-мягким грифелем</t>
  </si>
  <si>
    <t>Қалам</t>
  </si>
  <si>
    <t>17.23.13.35.00.00.00.90.1</t>
  </si>
  <si>
    <t>Есепке алу және тіркеу кітабы</t>
  </si>
  <si>
    <t>Тағы басқаларды есепке алу және тіркеу кітабы</t>
  </si>
  <si>
    <t>Книги учета и регистрации прочие</t>
  </si>
  <si>
    <t>27.20.11.00.00.00.07.30.2</t>
  </si>
  <si>
    <t>ААА типтес саусақтық батарейка</t>
  </si>
  <si>
    <t>Батарейка пальчиковая типа ААА</t>
  </si>
  <si>
    <t>22.29.25.00.00.00.11.22.1</t>
  </si>
  <si>
    <t>қағазға арналған үстел лотогы</t>
  </si>
  <si>
    <t>Лоток для бумаг настольный</t>
  </si>
  <si>
    <t>22.29.25.00.00.00.17.10.1</t>
  </si>
  <si>
    <t>Қағазға арналған кәрзіңке</t>
  </si>
  <si>
    <t>Қағазға арналған кәрзіңке, көлемі 10 л</t>
  </si>
  <si>
    <t>Корзина для бумаг, объем 10 л</t>
  </si>
  <si>
    <t>Флипчарт үшін</t>
  </si>
  <si>
    <t>Для флипчарта</t>
  </si>
  <si>
    <t>Флипчарт үшін қағаз</t>
  </si>
  <si>
    <t>17.12.14.70.00.00.00.10.2</t>
  </si>
  <si>
    <t>17.23.12.30.00.00.00.71.1</t>
  </si>
  <si>
    <t>Стикер</t>
  </si>
  <si>
    <t>Қазақстан Республикасының гербі бар, жабысқақ</t>
  </si>
  <si>
    <t>Липкий,  с изображением герба Республики Казахстан</t>
  </si>
  <si>
    <t>Ковертке арналған жабысқақ стикерлер</t>
  </si>
  <si>
    <t>13.10.62.00.00.10.20.30.2</t>
  </si>
  <si>
    <t>Мақтадан жасалған тігін жіптері</t>
  </si>
  <si>
    <t>Оралған тігін жіптері. 3 қоспалы "Прима" маркалы. Ең төменгі үзілгіш қасиеті бар.Сатылым номері 30. Линиялық тығыздығы - 21 текс*3, ГОСТ 6309-93(бабинада)"</t>
  </si>
  <si>
    <t>Матовые швейные нитки. Марки "Прима" в 3 сложения. Имеет самую низкую разрывную прочность.Под торговым номером 30. Линейная плотность - 21 текс *3 , ГОСТ 6309-93(в бобинах)"</t>
  </si>
  <si>
    <t>Тігін жіптері</t>
  </si>
  <si>
    <t>Нитки для прошивания</t>
  </si>
  <si>
    <t>32.99.81.00.00.20.10.19.1</t>
  </si>
  <si>
    <t>Столдық жинақ</t>
  </si>
  <si>
    <t>Жазуға арналған, 5 көп заттардан тұрады,, басқа материалдардан</t>
  </si>
  <si>
    <t>Письменный, состоящий из более 5 предметов, из прочих материалов</t>
  </si>
  <si>
    <t>Набор настольный</t>
  </si>
  <si>
    <t>18.12.19.32.00.00.00</t>
  </si>
  <si>
    <t>Басқа поиграфиялық қызметтер</t>
  </si>
  <si>
    <t>Услуги полиграфические прочие</t>
  </si>
  <si>
    <t>Көрнекті агитация дайындау мен баспадан шығару қызметтері</t>
  </si>
  <si>
    <t>Услуги полиграфические по печатанию различных бланков</t>
  </si>
  <si>
    <t>Фирмалық бланкілер дайындау</t>
  </si>
  <si>
    <t xml:space="preserve">Изготовление фирменных бланков </t>
  </si>
  <si>
    <t>18.14.10.10.00.00.00</t>
  </si>
  <si>
    <t>Түптеу қызметтері</t>
  </si>
  <si>
    <t xml:space="preserve">Парақтарды кітапқа, брошураларға, журналдарға, каталогтарға және сол сияқты өнімдерге түптеу қызметтері. Куәләндіру парақтарын жапыстыру, тыс беттерін рәсімдеу, реттік беттерін қою, тақырыптарын редакциялау, жүйелендіру, өңдеу, қайта өңдеу жүргізу бойынша кешенді іс-шаралар  </t>
  </si>
  <si>
    <t>Услуги по переплету листов в книги, брошюры, журналы, каталоги и аналогичную продукцию. Проведение комплекса мероприятий по формированию и переформированию, систематизацию, редактирование заголовков, подшивку, нумерацию, оформление обложек, вклеивание заверительных листов</t>
  </si>
  <si>
    <t>18.12.19.11.00.00.00</t>
  </si>
  <si>
    <t>Визит карталарын дайындау мен баспадан шығару қызметтері</t>
  </si>
  <si>
    <t>Услуги по изготовлению и печатанию визитных карточек</t>
  </si>
  <si>
    <t>Визиткалар дайындау</t>
  </si>
  <si>
    <t>18.12.16.15.00.00.00</t>
  </si>
  <si>
    <t xml:space="preserve"> Кеңселік баспа өнімдерін, оның ішінде беделдік өнімдерді басып шығару қызметтері</t>
  </si>
  <si>
    <t>Услуги по печатанию непосредственно на прочих материалах, не являющихся бумагой</t>
  </si>
  <si>
    <t>Есік маңдайшаларын дайындау</t>
  </si>
  <si>
    <t>18.13.30.11.00.00.00</t>
  </si>
  <si>
    <t>Релефті штаптар мен мөрлерге пластина және клише дайындау  қызметтері</t>
  </si>
  <si>
    <t>Услуги по подготовке пластин и клише для рельефной штамповки ипечати</t>
  </si>
  <si>
    <t>Мөртабан, мөр, факсимеле дайындау</t>
  </si>
  <si>
    <t>Изготовление штампов, печатей, факсимеле</t>
  </si>
  <si>
    <t>73.11.11.12.00.00.00</t>
  </si>
  <si>
    <t>Хабарландыруларды бұқараттық ақпарат құралдарына орналастыру қызметтері</t>
  </si>
  <si>
    <t>Услуги по размещение объявлений в печатных изданиях</t>
  </si>
  <si>
    <t>Жалпы мазмұндық хабарландыруларды бұқараттық ақпарат құралдарына орналастыру қызметтері</t>
  </si>
  <si>
    <t xml:space="preserve">Размещение объявлений общего характера в СМИ </t>
  </si>
  <si>
    <t>Жарнамаларды БАҚ орналастыру қызметтері</t>
  </si>
  <si>
    <t>Хабарландыруларды бұқаралық ақпарат құралдарында жариялау</t>
  </si>
  <si>
    <t>Публикация объявлений в средствах массовой информации</t>
  </si>
  <si>
    <t>68.20.12.00.00.00.01</t>
  </si>
  <si>
    <t>Кеңсе жайларын жалдау бойынша қызметер</t>
  </si>
  <si>
    <t>Услуги по аренде офисных помещений</t>
  </si>
  <si>
    <t>49.32.12.20.00.00.00</t>
  </si>
  <si>
    <t>Жүргізушісі бар жеңіл автомобиль жалдау қызметі</t>
  </si>
  <si>
    <t>Услуги по аренде легковых автомобилей с водителем</t>
  </si>
  <si>
    <t>Жүргізушісі бар жеңіл автомобиль жалдау</t>
  </si>
  <si>
    <t>Аренда легковых автомобилей с предоставлением услуг водителя</t>
  </si>
  <si>
    <t>БК үшін автомашина жалдау</t>
  </si>
  <si>
    <t>Аренда автомашин для ГО</t>
  </si>
  <si>
    <t>93.11.10.21.00.00.00</t>
  </si>
  <si>
    <t xml:space="preserve">Кәсіби ойыншылар мен әуесқой ойыншылар үшін ашық алаңда және жай ішінде спорттық іс-шараларды ұйымдастыру және өткізу бойынша қызметтер </t>
  </si>
  <si>
    <t>Услуги по организации и проведению спортивных мероприятий на открытом воздухе и в помещении для профессионалов и любител</t>
  </si>
  <si>
    <t xml:space="preserve">Услуги по организации и проведению спортивных мероприятий на открытом воздухе и в помещении для профессионалов и любителей </t>
  </si>
  <si>
    <t>Футбол алаңын жалдау бойынша қызметтер</t>
  </si>
  <si>
    <t>Услуги аренды футбольного поля</t>
  </si>
  <si>
    <t>33.12.18.16.00.00.00</t>
  </si>
  <si>
    <t xml:space="preserve">Сервисное обслуживание  оборудований и автоматики приточно-вытяжной вентиляции </t>
  </si>
  <si>
    <t>Ауа шығаратын вентляциияылқ автоматикасы мен жабдықтарына сервистік қызмет көрсету</t>
  </si>
  <si>
    <t>Вентиляция жүйесіне қызмет көрсету</t>
  </si>
  <si>
    <t>43.22.12.20.13.00.00</t>
  </si>
  <si>
    <t>Вентиляция және кондиционерлеу жүйесіне техникалық қызмет көрсету</t>
  </si>
  <si>
    <t>Услуги по техническому обслуживанию системы вентиляции и кондиционирования</t>
  </si>
  <si>
    <t>Тұрмыстық кондиционерлерге техникалық қызмет көрсету және оларды жөндеу</t>
  </si>
  <si>
    <t>33.12.15.15.00.00.00</t>
  </si>
  <si>
    <t>Жүккөтеретін механизмдерді зерттеу</t>
  </si>
  <si>
    <t>Обследование грузоподъемных механизмов</t>
  </si>
  <si>
    <t>Лифті жөндеу және оған техн.қызмет көрсету</t>
  </si>
  <si>
    <t>33.19.10.49.00.00.00</t>
  </si>
  <si>
    <t>Шлагбаумға сервистік қызмет көрсету жұмыстары</t>
  </si>
  <si>
    <t>Работы по сервисному обслуживанию шлагбаумов</t>
  </si>
  <si>
    <t>Шлагбаумды жөндеу</t>
  </si>
  <si>
    <t>96.09.19.90.22.00.00</t>
  </si>
  <si>
    <t>Сейфтерді жөндеу және оларға қызмет көрсету</t>
  </si>
  <si>
    <t>Работы по ремонту и обслуживанию сейфов</t>
  </si>
  <si>
    <t>Мастер шақыру, қондырғысын жөндеу, кодты ауыстыру, орнату және жауып тастау, құлыпқа арнайы кілт дайындау, профилактика, ашу</t>
  </si>
  <si>
    <t>Вызов мастера, ремонт кодового устройства, раскодировка, установка и блокировка кода, изготовление ключа по замку, профилактика, вскрытие</t>
  </si>
  <si>
    <t>Сейфтерді ашу және жөндеу</t>
  </si>
  <si>
    <t>Ремонт и вскрытие сейфов</t>
  </si>
  <si>
    <t>95.24.10.12.00.00.00</t>
  </si>
  <si>
    <t>Үй және кеңселік жиһазды жөндеу және қалпына келтіру</t>
  </si>
  <si>
    <t>Ремонт и восстановление домашней и офисной мебели</t>
  </si>
  <si>
    <t>Ремонт и восстановление  офисной мебели</t>
  </si>
  <si>
    <t>Кеңселік жиһазды жөндеу және қалпына келтіру</t>
  </si>
  <si>
    <t>29.20.40.16.00.00.00</t>
  </si>
  <si>
    <t>Автокөлікке техникалық қызмет көрсету</t>
  </si>
  <si>
    <t>Техническое обслуживание автотранспорта</t>
  </si>
  <si>
    <t>Автокөлікке техникалық қызмет көрсету (май, сұйықтықты, тежеуіш қалыптарын, оталдыру білтесін, белдіктерді  ауыстыру)</t>
  </si>
  <si>
    <t>Техническое обслуживание  автотранспорта (замена масел, жидкостей, фильтров, тормозных колодок, свечей, ремней)</t>
  </si>
  <si>
    <t>Жеңіл автомашиналарды жөндеу және оларға қызмет көрсету</t>
  </si>
  <si>
    <t>Микроавтобустарды жөндеу және оларға қызмет көрсету</t>
  </si>
  <si>
    <t>45.20.30.10.00.00.00</t>
  </si>
  <si>
    <t>Автомашиналарды жуу бойынша қызметтер</t>
  </si>
  <si>
    <t>Услуги мойки автомашин</t>
  </si>
  <si>
    <t>71.20.14.10.00.00.00</t>
  </si>
  <si>
    <t xml:space="preserve"> Жол көлік құралдарын техникалық бақылау (қарап шығу) қызметтері</t>
  </si>
  <si>
    <t>Жол көлік құралдарын техникалық бақылау (қарап шығу) қызметтері</t>
  </si>
  <si>
    <t>60.20.13.02.02.01.00</t>
  </si>
  <si>
    <t>Телебағдарламаларды тарату қызметтері</t>
  </si>
  <si>
    <t>Услуги по трансляции  телевизионных программ</t>
  </si>
  <si>
    <t>Ақпараттық телебағдарламаларды тікелей эфирде тарату қызметтері</t>
  </si>
  <si>
    <t>Услуги по трансляции информационных телевизионных программ по подписке, транслируемых в прямом эфире</t>
  </si>
  <si>
    <t>Кабельді теледидар қызметтері</t>
  </si>
  <si>
    <t>с 01.01.2016г. по 31.12.2016г.</t>
  </si>
  <si>
    <t>53.10.12.20.10.00.00</t>
  </si>
  <si>
    <t>Ел ішіндегі пошта қызметі</t>
  </si>
  <si>
    <t>Услуги почтовые внутри страны</t>
  </si>
  <si>
    <t>53.10.12.20.12.00.00</t>
  </si>
  <si>
    <t>Экспресс пошта қызметі</t>
  </si>
  <si>
    <t>Экспресс почта қызметтері</t>
  </si>
  <si>
    <t>35.30.12.13.00.00.00</t>
  </si>
  <si>
    <t>Коммуналдық жылу жүйесі бойынша пар тарату қызметтері</t>
  </si>
  <si>
    <t>Услуги по передаче пара по коммунальным тепловым сетям</t>
  </si>
  <si>
    <t>Жылуэнергиясын тарату қызметтері</t>
  </si>
  <si>
    <t>35.30.12.10.00.00.00</t>
  </si>
  <si>
    <t>Орталықтандырылған ыстық сумен қамтамасыз ету жүйесін пайдалана отырып, ыстық  сумен қамтамасыз ету қызметтері</t>
  </si>
  <si>
    <t>Услуги по горячему водоснабжению с использованием систем централизованного горячего водоснабжения</t>
  </si>
  <si>
    <t>Орталықтандырылған ыстық сумен қамтамасыз ету жүйесін пайдалана отырып, ыстық  су беру және тарату  қызметтері</t>
  </si>
  <si>
    <t>Услуги по передаче, распределению и горячему водоснабжению с использованием систем централизованного горячего водоснабжения</t>
  </si>
  <si>
    <t>Сумен және канализациямен  қамтамасыз ету  қызметтері</t>
  </si>
  <si>
    <t>35.15.10.11.00.00.00</t>
  </si>
  <si>
    <t>Электроэнергины беру және тарату қызметтері</t>
  </si>
  <si>
    <t>Услуги по передаче и распределению электроэнергии</t>
  </si>
  <si>
    <t xml:space="preserve"> Бөліп тарату нарығындағы субъектілердің қондырғысы арқылы электрэнергияны тарату қызметтері</t>
  </si>
  <si>
    <t>Услуги по передаче и распределению электроэнергии субъектами розничного рынка электрической энергии</t>
  </si>
  <si>
    <t xml:space="preserve"> Электрэнергияны тарату қызметтері</t>
  </si>
  <si>
    <t>35.30.22.11.00.00.00</t>
  </si>
  <si>
    <t xml:space="preserve">Орталық жүйені пайдалана отырып суық сумен қамтамасыз ету </t>
  </si>
  <si>
    <t>Услуги по холодному водоснабжению с использованием систем централизованного водоснабжения</t>
  </si>
  <si>
    <t xml:space="preserve">Орталық жүйені пайдалана отырып суық суды беру, тарату қызметтері </t>
  </si>
  <si>
    <t>Услуги по передаче, распределению и холодному водоснабжению с использованием систем централизованного водоснабжения</t>
  </si>
  <si>
    <t>Сумен қамтамасыз ету және канализацияны пайдалану қызметі</t>
  </si>
  <si>
    <t>38.11.69.10.00.00.00</t>
  </si>
  <si>
    <t>Қоқыстарды шығару қызметтері</t>
  </si>
  <si>
    <t>Услуги по вывозу твердо-бытовых отходов</t>
  </si>
  <si>
    <t>Қоқыстарды қоқыстасығыштарға арту және арнайы белгіленген жерге түсіру қызметтері</t>
  </si>
  <si>
    <t>Услуги погрузки отходов на мусоровоз и разгрузка в специально отведенных местах</t>
  </si>
  <si>
    <t>35.30.12.16.00.00.00</t>
  </si>
  <si>
    <t>Жылыту жүйесін жуу және қысу бойынша қызметтер</t>
  </si>
  <si>
    <t>Услуги по промывке и опрессовке системы отопления</t>
  </si>
  <si>
    <t>Жылыту жүйесін тексеру бойынша қызметтер</t>
  </si>
  <si>
    <t>53.10.11.30.12.00.00</t>
  </si>
  <si>
    <t>Мерзімдік басылымдарға жазылу қызметтері</t>
  </si>
  <si>
    <t>Услуги по подписке на периодические издания</t>
  </si>
  <si>
    <t xml:space="preserve">Мерзімді басылымдарға жазылу </t>
  </si>
  <si>
    <t>65.12.21.10.00.00.01</t>
  </si>
  <si>
    <t>Автокөлік иесінің азаматтық-құқықтық жауапкершілігін (міндетті) сақтандыру қызметі</t>
  </si>
  <si>
    <t>Услуги по страхованию (обязательному) гражданско-правовой ответственности автовладельца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</si>
  <si>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</si>
  <si>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Авто көлікті міндетті сақтандыру</t>
  </si>
  <si>
    <t>74.90.12.20.13.00.00</t>
  </si>
  <si>
    <t>Мүлікті бағалау қызметі</t>
  </si>
  <si>
    <t>Услуги по оценке имущества</t>
  </si>
  <si>
    <t>Мүлікті бағалау бойынша кешенді қызметтер</t>
  </si>
  <si>
    <t xml:space="preserve">Комплекс услуг по оценке имущества </t>
  </si>
  <si>
    <t>Бағалау бойынша көрсетілетін қызметтер</t>
  </si>
  <si>
    <t>74.30.11.80.17.00.00</t>
  </si>
  <si>
    <t>Бір тілден екінші тілге жазбаша аудару қызметі</t>
  </si>
  <si>
    <t>Услуги по письменному переводу с других языков на другие языки</t>
  </si>
  <si>
    <t>Бір тілден екінші тілге жазбаша аудару</t>
  </si>
  <si>
    <t>Письменный перевод с других языков на другие языки</t>
  </si>
  <si>
    <t>82.19.11.10.00.00.00</t>
  </si>
  <si>
    <t>Тексттерді көбейту және көшіру қызметтері</t>
  </si>
  <si>
    <t>Услуги, связанные с копированием и размножением текста</t>
  </si>
  <si>
    <t>Көшірме қызметі</t>
  </si>
  <si>
    <t>25.61.12.10.00.00.00</t>
  </si>
  <si>
    <t>Металл емес жабулармен жабу бойынша көрсетілетін қызметтер</t>
  </si>
  <si>
    <t>Услуги по нанесению покрытий неметаллических</t>
  </si>
  <si>
    <t>Пластмассалық жабуларды жабу, эмаль, лак жағу</t>
  </si>
  <si>
    <t>Нанесение пластмассовых покрытий, эмалирование, лакирование</t>
  </si>
  <si>
    <t>Тұрақты белгілеу</t>
  </si>
  <si>
    <t>52.29.20.20.20.00.00</t>
  </si>
  <si>
    <t>Басқа топтамаларға ендірілмеген, өзге де көмекші және қосымша көліктік қызметтер</t>
  </si>
  <si>
    <t>Услуги транспортные вспомогательные и дополнительные прочие, не включенные в другие группировки</t>
  </si>
  <si>
    <t>Жүктерді өңірлерге теміржолмен,әуе көлігімен және автомобиль көлігімен жеткізу бойынша қызметтер</t>
  </si>
  <si>
    <t>Услуги по перевозке грузов в регионы железнодорожным, воздушным и автомобильным транспортом</t>
  </si>
  <si>
    <t>96.09.19.21.10.00.00</t>
  </si>
  <si>
    <t>Эстетикалық рәсімдеу қызметтері</t>
  </si>
  <si>
    <t>Услуги по эстетическому оформлению</t>
  </si>
  <si>
    <t>Ғимарат пен құрылысты мерекелік ресімдеу</t>
  </si>
  <si>
    <t>Праздничное оформление зданий и сооружений</t>
  </si>
  <si>
    <t>Ғимаратты мерекелік іс-шараларға  ресімдеу</t>
  </si>
  <si>
    <t>38.11.69.12.00.00.00</t>
  </si>
  <si>
    <t>Оргтехника қоқыстарын шығарып тастау қызметі</t>
  </si>
  <si>
    <t>Услуги по вывозу отходов оргтехники</t>
  </si>
  <si>
    <t>Пайдаланылған оргтехниканы және оның жасақтарын жинау, пайдалану, орналастыру немесе жойып жіберу операцияларын орындау</t>
  </si>
  <si>
    <t>Выполнение операций по сбору, утилизации, размещению или удалению использованной оргтехники и комплектующих</t>
  </si>
  <si>
    <t>62.09.20.20.80.10.00</t>
  </si>
  <si>
    <t>Электронды сатып алу ақпараттық жүйесін пайдалану қызметтері</t>
  </si>
  <si>
    <t>Услуги по пользованию информационной системой электронных закупок</t>
  </si>
  <si>
    <t>56.10.11.10.13.00.00</t>
  </si>
  <si>
    <t>Шет жерде қызмет көрсету қызметтері (кейтеринг)</t>
  </si>
  <si>
    <t>Услуги по выездному обслуживанию (кейтеринг)</t>
  </si>
  <si>
    <t>Кофе-брейк ұйымдастыру және өткізу</t>
  </si>
  <si>
    <t>Организация и проведение кофе-брейков</t>
  </si>
  <si>
    <t>Кофе-брейк ұйымдастыру қызметтері</t>
  </si>
  <si>
    <t>18.12.19.23.00.00.00</t>
  </si>
  <si>
    <t>Банер дайындау мен баспадан шығару қызметтері</t>
  </si>
  <si>
    <t>Услуги по изготовлению и печатанию баннера</t>
  </si>
  <si>
    <t>Банер дайындау қызметтері</t>
  </si>
  <si>
    <t>42.11.20.10.15.00.00</t>
  </si>
  <si>
    <t>Автокөлік тұрақтарын жөндеу құрылыс жұмыстары</t>
  </si>
  <si>
    <t>Работы строительные по ремонту стоянок автомобильных</t>
  </si>
  <si>
    <t>Автокөлік тұрақтарының негізін, беткі жабуын жөндеу құрылыс жұмыстары</t>
  </si>
  <si>
    <t>Работы строительные по ремонту основания, покрытия  автомобильных стоянок</t>
  </si>
  <si>
    <t>10 календарных дней с даты подписания договора</t>
  </si>
  <si>
    <t>81.21.10.10.00.00.00</t>
  </si>
  <si>
    <t>Ғимаратты жалпы жинау қызметтері</t>
  </si>
  <si>
    <t>Услуги по общей уборке зданий</t>
  </si>
  <si>
    <t>Общая уборка зданий</t>
  </si>
  <si>
    <t>Ғимаратты комплексті жинау қызметтері</t>
  </si>
  <si>
    <t>Услуги по комплексной уборке помещений</t>
  </si>
  <si>
    <t>78.30.19.10.00.00.00</t>
  </si>
  <si>
    <t>Услуги по обеспечению персоналом прочим, не включенные в другие группировки</t>
  </si>
  <si>
    <t>Басқа топтамаларға ендірілмеген, өзге де персоналмен қамсыздандыру қызметтері</t>
  </si>
  <si>
    <t>Организация обучения консультантов ЦОП и МЦПП по повышению их профессиональных компетенций</t>
  </si>
  <si>
    <t>Организация обучения консультантов ЦОП и МЦПП в области маркетинга и юридическим аспектам</t>
  </si>
  <si>
    <t>19.20.21.00.00.00.11.40.1</t>
  </si>
  <si>
    <t>32.99.70.00.00.00.40.10.1</t>
  </si>
  <si>
    <t>Знак безопасности</t>
  </si>
  <si>
    <t>Для визуализации аварийного состояния автомобиля</t>
  </si>
  <si>
    <t>штука</t>
  </si>
  <si>
    <t>Қауіпсіздік белгісі</t>
  </si>
  <si>
    <t>Апаттық жағдайдағы автокөлік белгісі</t>
  </si>
  <si>
    <t>Апаттық белгі</t>
  </si>
  <si>
    <t>28.13.28.00.00.00.11.11.1</t>
  </si>
  <si>
    <t>Компрессор</t>
  </si>
  <si>
    <t>Воздушный электрический, со встроенным манометром и шлангом</t>
  </si>
  <si>
    <t>Электрлі  көлік компрессоры</t>
  </si>
  <si>
    <t>Ауамен электрлі, орнатылған монометрі және шлангісі бар</t>
  </si>
  <si>
    <t>21.20.24.00.00.00.34.20.1</t>
  </si>
  <si>
    <t>Әмбебап аптечка (автокөлікке арналған)</t>
  </si>
  <si>
    <t>Ішкі қалқасы және ыңғайлы құлыптары бар пластикалық чемоданда жинақталған</t>
  </si>
  <si>
    <t xml:space="preserve">Комплектуется в пластиковый чемоданчик с внутренними перегородками и удобными замками. </t>
  </si>
  <si>
    <t>в течение 30 календарных дней с даты подписания договора</t>
  </si>
  <si>
    <t>22.11.17.11.16.13.11.14.1</t>
  </si>
  <si>
    <t>Мөлшері:265/65R17. Жеңіл автомобильдер үшін рәзіңкеден жасынған пневматикалық жаңа шина. Шинаның құрылымы: радиальды. Топтамасы: камерасыз шина. Тоғынның номиналды диаметрі: 17. Барлық кезеңге арналған шегеленбеген шина</t>
  </si>
  <si>
    <t>Размер:265/65R17.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17. Всесезонная нешипованная шина.</t>
  </si>
  <si>
    <t>20 календарных дней с даты подписания договора</t>
  </si>
  <si>
    <t xml:space="preserve">45 календарных дней с даты подписания договора </t>
  </si>
  <si>
    <t>22.11.13.00.00.11.10.01.1</t>
  </si>
  <si>
    <t>Шина</t>
  </si>
  <si>
    <t xml:space="preserve">Мөлшері:7.00 R16. автобус немесе жүк таситын автомобильдер үшін рәзіңкеден жасынған пневматикалық жаңа шина. Шинаның құрылымы: радиальды. Топтамасыь: камерасыз шина. </t>
  </si>
  <si>
    <t xml:space="preserve">Размер: 7.00 R16. Шина резиновая пневматическая новая для автобусов или автомобилей грузовых. Конструкция шины: радиальная.  Комплектность: шина бескамерная. </t>
  </si>
  <si>
    <t>МКҚО автобустарына автошина</t>
  </si>
  <si>
    <t>Шины для автобуса МЦПП</t>
  </si>
  <si>
    <t>Кеңсе жайларын жалға алу</t>
  </si>
  <si>
    <t xml:space="preserve">Аренда офисных помещений </t>
  </si>
  <si>
    <t>Этилдірілденбеген және этилдірілген, шағылысып жану двигательдер үшін шығарылған: АИ-92</t>
  </si>
  <si>
    <t>Неэтилированный и этилированный, произведенный для двигателей с искровым зажиганием: АИ-92</t>
  </si>
  <si>
    <t>28.49.11.00.00.00.11.16.1</t>
  </si>
  <si>
    <t>Болгарка</t>
  </si>
  <si>
    <t>Станок шлифовальный и полировальный для обработки бетона, асбестоцемента и аналогичных минеральных материалов прочие</t>
  </si>
  <si>
    <t>Станок шлифовальный</t>
  </si>
  <si>
    <t>Тегістеуші білдек</t>
  </si>
  <si>
    <t>Бетонды, асбестоцементті және осыған ұқсас минералды материалдарды тегістеуші білдек</t>
  </si>
  <si>
    <t>17.12.13.20.00.00.00.50.1</t>
  </si>
  <si>
    <t>Факс қағазы</t>
  </si>
  <si>
    <t>Факске, факстік роликтер ақ қалындығы 80г/кв.м, салмақ 1кв.м 80г, ені 210мм, диаметр 800мм, температура 18-25С</t>
  </si>
  <si>
    <t>для факса, факсовые ролики, белый, плотность 80г/кв.м, масса 1кв.м 80г, ширина 210мм, диаметр 800мм, температура 18-25С</t>
  </si>
  <si>
    <t>29.32.20.00.00.00.71.01.1</t>
  </si>
  <si>
    <t>Автокөліктің бүйір терезе дефлекторларының жинағы</t>
  </si>
  <si>
    <t>Комплект дефлекторов боковых окон автомобиля</t>
  </si>
  <si>
    <t>Автокөліккке арналған дефлекторлардың мөлдір пластик жиынтығы, 4 дана</t>
  </si>
  <si>
    <t>Комплект пластиковых прозрачных дефлекторов, ветровики для автомобиля, 4 штуки</t>
  </si>
  <si>
    <t>март-апрель</t>
  </si>
  <si>
    <t>25.72.11.00.00.10.11.10.1</t>
  </si>
  <si>
    <t>Құлып</t>
  </si>
  <si>
    <t>Цилиндерлі (немесе "ағылшындық") құлып. Құлып, жұмыс бөлігі целиндір болып келетін, құпия механизімінің көммегімен бекітілетін және тек целиндір тесігіне тек өз кліті арқылы ашылатын.</t>
  </si>
  <si>
    <t>Цилиндровый (или «английский») замок. Замок, рабочей частью которого является цилиндр, который фиксируется от поворота с помощью секретного механизма и может быть повёрнут только тогда, когда в скважину внутри цилиндра вставлен «свой» ключ</t>
  </si>
  <si>
    <t>Газовый ключ</t>
  </si>
  <si>
    <t>25.73.30.00.00.14.20.18.1</t>
  </si>
  <si>
    <t>Газдық кіліт</t>
  </si>
  <si>
    <t>25.73.10.00.00.15.11.10.1</t>
  </si>
  <si>
    <t>Тырма</t>
  </si>
  <si>
    <t>Грабли</t>
  </si>
  <si>
    <t xml:space="preserve">Борпылдақ- жердің кесегінің сиректету, жаман-жұмандар шөп-шалаң шөптің қазулы түптерінен тазарту,  өсімдіктің қатар-қатар арасында жеңіл қопсыту </t>
  </si>
  <si>
    <t>Разбивания комьев уже разрыхлённой почвы, очистки последней от выкопанных корней сорных трав, лёгкого разрыхления последней между рядами растений</t>
  </si>
  <si>
    <t>22.19.72.00.00.00.30.40.1</t>
  </si>
  <si>
    <t>Ковролан</t>
  </si>
  <si>
    <t>Резинадан жасалған ковралан</t>
  </si>
  <si>
    <t>Ковролан резиновый</t>
  </si>
  <si>
    <t>Метр квадратный</t>
  </si>
  <si>
    <t>22.19.72.00.00.00.20.10.2</t>
  </si>
  <si>
    <t>Кілемше</t>
  </si>
  <si>
    <t>Коврик</t>
  </si>
  <si>
    <t>Батпақтан қорғайтын резинадан жасалған кілемше - аяк киімді бапақтан, қардан және ылғалдын тазалануын қамтамассыз етеді, оның ары қарай таралуының алдын алады</t>
  </si>
  <si>
    <t xml:space="preserve">Грязезащитное резиновое покрытие - обеспечивают  очищение обуви от грязи, снега и влаги, предотвращая ее дальнейшее распространение. </t>
  </si>
  <si>
    <t>Кіреберіс есік алдына кілемше</t>
  </si>
  <si>
    <t>Коврик для входной двери</t>
  </si>
  <si>
    <t>26.80.12.00.00.00.13.50.1</t>
  </si>
  <si>
    <t>Көлемі - 700 мб, көп жазбалы, қорапта 100 дана</t>
  </si>
  <si>
    <t>Емкость - 700 мб, записываемый (многократно), в упаковке 100 штук</t>
  </si>
  <si>
    <t>32.99.16.00.00.00.14.10.1</t>
  </si>
  <si>
    <t>Тақта</t>
  </si>
  <si>
    <t>Доска</t>
  </si>
  <si>
    <t>Маркерлі тақта</t>
  </si>
  <si>
    <t>Доска маркерная</t>
  </si>
  <si>
    <t>Флипчарт-тақта</t>
  </si>
  <si>
    <t>Доска-флипчарт</t>
  </si>
  <si>
    <t>апрель-май</t>
  </si>
  <si>
    <t>22.23.14.00.00.83.10.20.1</t>
  </si>
  <si>
    <t>Внутренний угол для кабель-канала 80х40/60</t>
  </si>
  <si>
    <t>Кабель-каналдар үшін аксессуарлар</t>
  </si>
  <si>
    <t>Аксессуары для кабель-каналов</t>
  </si>
  <si>
    <t>Кабель-каналдың ішкі бұрышы үшін 80х40/60</t>
  </si>
  <si>
    <t>Кабелегон</t>
  </si>
  <si>
    <t>27.32.13.00.01.03.05.15.1</t>
  </si>
  <si>
    <t>Провод</t>
  </si>
  <si>
    <t>ПВС 2*2,5</t>
  </si>
  <si>
    <t>Ұзартқыш кабелі</t>
  </si>
  <si>
    <t>Метр погонный</t>
  </si>
  <si>
    <t>Сым</t>
  </si>
  <si>
    <t>32.91.12.00.00.00.14.10.1</t>
  </si>
  <si>
    <t>Бояу жаққыш</t>
  </si>
  <si>
    <t>Бояу жаққыш, үстіңгі бетті грунттау және бояуға арналған</t>
  </si>
  <si>
    <t>Кисть-ручник, предназначена для грунтовки и окраски поверхностей</t>
  </si>
  <si>
    <t>20.52.10.00.00.00.09.06.1</t>
  </si>
  <si>
    <t>На основе этилцианакрилата для склеивания в любых сочетаниях фарфор, керамику, дерево, кожу, резину,металл, пробку,картон, большинство пластиков</t>
  </si>
  <si>
    <t>Этилцианакрилат негізінде әртүрлі үйлесулерді желімдеу үшін фарфор, керамика, аған, былғары, резина, метал, пробка, картон, пластиктің көпшілігін</t>
  </si>
  <si>
    <t>17.23.12.10.00.00.00.30.1</t>
  </si>
  <si>
    <t>Формат C5 (162 х 229 мм)</t>
  </si>
  <si>
    <t>70.22.30.10.00.00.00</t>
  </si>
  <si>
    <t>Кәсіпкерлік сұрақтары бойынша консультациялық қызметтері</t>
  </si>
  <si>
    <t>Услуги консультационные по вопросам предпринимательства</t>
  </si>
  <si>
    <t>Басқарушылық және ұйымдастырушылық  қолдау көрсетумен кәсіпкерлік  сұрақтары бойынша кеңесшілік қызметтері</t>
  </si>
  <si>
    <t>Услуги консультационные по вопросам предпринимательства, с оказанием управленческой и организационной поддержки</t>
  </si>
  <si>
    <t xml:space="preserve">КҚКО бухгалтерлік және салықтық есеп жөніндегі кеңесші </t>
  </si>
  <si>
    <t xml:space="preserve">Услуги консультационные по вопросам предпринимательства </t>
  </si>
  <si>
    <t>Кәсіпкерлік сұрақтары бойынша консультациялық қызметтері мен бірге басқарушылық және ұйымдастырушылық қолдау көрсеті</t>
  </si>
  <si>
    <t xml:space="preserve">КҚКО бухгалтерлік және салықтық есеп, және бизнес жоспарлау жөніндегі кеңесші </t>
  </si>
  <si>
    <t>ШОБ арналған ЕДБ бағдарламалары  және КҚКО бизнес жоспарлау жөніндегі кеңесші</t>
  </si>
  <si>
    <t>КҚКО ШОБ үшін ЕДБ бағдарламалары жөніндегі кеңесші</t>
  </si>
  <si>
    <t>КҚКО заңдық мәселелер және жобаларды сүйемелдеу жөніндегі кеңесші</t>
  </si>
  <si>
    <t xml:space="preserve"> Кәсіпкерлікті мемлекеттік қолдау құралдары мен түрлері бойынша, және  қордың бағдарламалары бойынша кеңестер</t>
  </si>
  <si>
    <t>22.21.29.00.00.35.32.10.1</t>
  </si>
  <si>
    <t>Шүмек</t>
  </si>
  <si>
    <t>Кран</t>
  </si>
  <si>
    <t>Шумек полиэтилен диаметр 16мм</t>
  </si>
  <si>
    <t>Шумек су ушін</t>
  </si>
  <si>
    <t>22.21.29.00.00.37.30.10.1</t>
  </si>
  <si>
    <t>Клапан</t>
  </si>
  <si>
    <t>Қол ауашығартғыш</t>
  </si>
  <si>
    <t>Ручной воздухоотвод</t>
  </si>
  <si>
    <t>Басқа топтамаларда көрсетілмеген, өзге заттар</t>
  </si>
  <si>
    <t>Кран шаровый из полиэтилена с фланцами,  диаметр 16 мм</t>
  </si>
  <si>
    <t>20.30.21.00.21.02.12.19.2</t>
  </si>
  <si>
    <t>Эмаль</t>
  </si>
  <si>
    <t>ХВ-113 .қара, бүқаралық сыбаға, %,  32±2</t>
  </si>
  <si>
    <t>ХВ-113 черный, массовая доля нелетучих веществ, %, не менее 32±2</t>
  </si>
  <si>
    <t>Темірге арналған бояуша</t>
  </si>
  <si>
    <t>Банка условная</t>
  </si>
  <si>
    <t>27.40.15.00.00.10.10.21.1</t>
  </si>
  <si>
    <t>Люминесцентті шамдар</t>
  </si>
  <si>
    <t>Люминесцентті шамдар цоколь типтес h23, қуаты 18 Ватт</t>
  </si>
  <si>
    <t>Лампа люминесцентная, тип цоколя h23, мощность 18 Ватт</t>
  </si>
  <si>
    <t>27.40.39.00.00.00.00.01.1</t>
  </si>
  <si>
    <t>Жарықдиодты лампа</t>
  </si>
  <si>
    <t>Лампа светодиодная</t>
  </si>
  <si>
    <t>Жалпы жарық беру үшін қолданылады,маңдайшаларға, жарнамалық щиттерге  жарық беру. Жарық ағымы 880 лм, қолданылатын қуаттылығы 13 ВТ. Қызмет ету мерзімі 50000 сағат</t>
  </si>
  <si>
    <t>Применяется для обшего освещения, подсветки вывесов, рекламных щитов. Световой поток 880 лм, потребляемая мощность 13 ВТ. Срок службы 50000 ч.</t>
  </si>
  <si>
    <t>Энергияүнемдейтін лампа</t>
  </si>
  <si>
    <t>25.73.10.00.00.10.10.12.1</t>
  </si>
  <si>
    <t>Лопаты копальные остроконечные (штыковые)</t>
  </si>
  <si>
    <t>Үшкір басты қазуға арналған күрек (найза ұшты)</t>
  </si>
  <si>
    <t>22.29.25.00.00.00.19.14.1</t>
  </si>
  <si>
    <t>Пластикадан жасалынған перманентті маркер, ұшы доғалдау келген 1-5мм</t>
  </si>
  <si>
    <t xml:space="preserve"> Маркер пластиковый перманентный, скошенный наконечник 1-5мм</t>
  </si>
  <si>
    <t>25.73.30.00.00.21.10.11.1</t>
  </si>
  <si>
    <t>Слесарный инструмент кованый с деревянной ручкой</t>
  </si>
  <si>
    <t>Молоток</t>
  </si>
  <si>
    <t>Балға</t>
  </si>
  <si>
    <t>Шыңдалған ағаш сабты слесарь құралы</t>
  </si>
  <si>
    <t>19.20.29.00.00.11.20.10.1</t>
  </si>
  <si>
    <t>Масло моторное</t>
  </si>
  <si>
    <t xml:space="preserve">Для бензиновых двигателей М-6з/12Г1, (классификация по API SE, SAE 20W-30), всесезонное моторное масло с загустителем, предназначенное для сильнофорсированных бензиновых двигателей. Работоспособность при температурах воздуха от -20 до +45 °С, плотность 900 кг/м3при 20° С, вязкость кинематическая не менее 12 мм2/с (сСт) при 100 °С </t>
  </si>
  <si>
    <t>Мотор майы</t>
  </si>
  <si>
    <t>М-6з/12Г1  бензин двигательдері үшін, (классификация API SE, SAE 20W-30 бойынша), қоюланған барлық кезеңдік мотор майлары, күшейтілген бензин двигательдеріне арналған. Жұмыс мүмкіндіктері ауа температурасы -20 дан +45 °С, қысымы 900 кг/м3 20° С та, сұйықтығы 12 мм2/с (сСт) к 100 °С кем емес</t>
  </si>
  <si>
    <t>Моторное масло для электростанции</t>
  </si>
  <si>
    <t>Электрстанция үшін мотор майлары</t>
  </si>
  <si>
    <t>25.99.29.00.10.01.00.10.1</t>
  </si>
  <si>
    <t>Контейнер</t>
  </si>
  <si>
    <t>Темірден жасалған, мусор үшін</t>
  </si>
  <si>
    <t>Металлический, для мусора</t>
  </si>
  <si>
    <t>25.94.13.00.00.10.44.10.1</t>
  </si>
  <si>
    <t>Жәшіктегі құрал-сайман жиынтығы</t>
  </si>
  <si>
    <t>Набор инструментов в ящике</t>
  </si>
  <si>
    <t>Набор инструментов для автомобилей</t>
  </si>
  <si>
    <t>Февраль</t>
  </si>
  <si>
    <t>25.94.13.00.00.10.40.11.1</t>
  </si>
  <si>
    <t>Кіліт жинағы</t>
  </si>
  <si>
    <t>25.94.13.00.00.10.37.10.1</t>
  </si>
  <si>
    <t>Бұрауыштар жиынтығы</t>
  </si>
  <si>
    <t>Кресті, жалпақ (стандартты өлшемдер)</t>
  </si>
  <si>
    <t>Крестовая, плоская (стандартные размеры)</t>
  </si>
  <si>
    <t>Ауа электрлік насос манометр және шланг орнатылған</t>
  </si>
  <si>
    <t>25.73.20.00.00.10.21.10.1</t>
  </si>
  <si>
    <t>Қол ара</t>
  </si>
  <si>
    <t xml:space="preserve">Ножовка </t>
  </si>
  <si>
    <t>Ағашқа арналған ара</t>
  </si>
  <si>
    <t>По дереву</t>
  </si>
  <si>
    <t>33.12.19.25.00.00.00</t>
  </si>
  <si>
    <t>Қауіпсіздік-өрт дабылғышын техникалық қамсыздандыру</t>
  </si>
  <si>
    <t>Техническое обслуживание охранно-пожарной сигнализации</t>
  </si>
  <si>
    <t>28.29.22.00.00.00.11.16.1</t>
  </si>
  <si>
    <t>Қозғалмалы өртсөндіргіш</t>
  </si>
  <si>
    <t>Өрт сөндіргіш жылжымалы ұнтақ</t>
  </si>
  <si>
    <t xml:space="preserve">Автокөлік үшін өрт сөндіргіш </t>
  </si>
  <si>
    <t>28.29.22.00.00.00.12.13.1</t>
  </si>
  <si>
    <t>Газдалған, көмірқышқылды жылжымалы өртсөндіргіш</t>
  </si>
  <si>
    <t>Огнетушитель переносной газовый углекислотный</t>
  </si>
  <si>
    <t>Өртсөндіргіш</t>
  </si>
  <si>
    <t>Огнетушитель переносной порошковый, автомобильный</t>
  </si>
  <si>
    <t>Огнетушитель переносной</t>
  </si>
  <si>
    <t>Огнетушитель переносной порошковый</t>
  </si>
  <si>
    <t>22.29.23.00.00.00.13.12.1</t>
  </si>
  <si>
    <t>Пластикалық стакан 100 мл.</t>
  </si>
  <si>
    <t>Стакан пластиковый 100 мл</t>
  </si>
  <si>
    <t>Су ішуге арналған пластикалық стакан</t>
  </si>
  <si>
    <t xml:space="preserve">Тренингтер-семинарларда кофе-брейктер ұйымдастыру және өткізу (ДОСП) </t>
  </si>
  <si>
    <t>Организация и проведение кофе-брейков на тренинг-семинарах (ДОСП)</t>
  </si>
  <si>
    <t>Кепіл мүлкті қорғау қызметтері</t>
  </si>
  <si>
    <t>80.10.12.12.10.00.00</t>
  </si>
  <si>
    <t>Услуги по охране имущества</t>
  </si>
  <si>
    <t>Мүлікті қорғау бойынша қызметтер</t>
  </si>
  <si>
    <t>515400000</t>
  </si>
  <si>
    <t>68.31.16.00.00.00.01</t>
  </si>
  <si>
    <t>Сыйақы үшін немесе шарт негізінде ұсынылатын жылжымайтын мүлікті бағалау/сараптау бойынша қызметтер</t>
  </si>
  <si>
    <t>Услуги по оценке (экспертизе) имущества недвижимого, предоставляемые за вознаграждение или на договорной основе</t>
  </si>
  <si>
    <t>Услуги по оценке (экспертизе) имущества недвижимого,  в связи с операциями по покупке, продаже или аренде недвижимости, залогу, предоставляемые за вознаграждение или на договорной основе</t>
  </si>
  <si>
    <t>Услуги по оценке залогового имущества</t>
  </si>
  <si>
    <t>Мөр</t>
  </si>
  <si>
    <t>22.21.21.00.00.40.20.11.2</t>
  </si>
  <si>
    <t>Пластикалық құбыр су ушін</t>
  </si>
  <si>
    <t>Полипропилендык құбыр PN10 су ушін диаметр мм| калындык мм 25*2,3</t>
  </si>
  <si>
    <t>Труба полипропиленовая PN10 для водоснабжения  диаметр в мм/толщина в мм 25*2,3</t>
  </si>
  <si>
    <t>Пластикалык құбыр су үшін</t>
  </si>
  <si>
    <t>Метр</t>
  </si>
  <si>
    <t>25.73.30.00.00.14.11.11.1</t>
  </si>
  <si>
    <t>С диэлектрическими ручками</t>
  </si>
  <si>
    <t>Диэлекторлы сабымен</t>
  </si>
  <si>
    <t>22.19.72.00.00.00.40.10.1</t>
  </si>
  <si>
    <t>Резинадан жасалған поликтер</t>
  </si>
  <si>
    <t>Полики резиновые</t>
  </si>
  <si>
    <t>Автокөлік поликтері резинадан жасалған</t>
  </si>
  <si>
    <t xml:space="preserve">Автомобильные резиновые коврики. </t>
  </si>
  <si>
    <t>Жүк салғыш поликтері</t>
  </si>
  <si>
    <t>22.21.29.00.00.33.20.14.1</t>
  </si>
  <si>
    <t>Қондырма</t>
  </si>
  <si>
    <t>Насадка</t>
  </si>
  <si>
    <t>Насадка полиэтиленовая  диаметр 20 мм</t>
  </si>
  <si>
    <t>Су шашыратқыш</t>
  </si>
  <si>
    <t xml:space="preserve">Разбрызгиватель воды </t>
  </si>
  <si>
    <t>Диаметрі 20 мм полиэтиленді қондырма</t>
  </si>
  <si>
    <t>22.29.25.00.00.00.30.10.1</t>
  </si>
  <si>
    <t>Пласмастан жасалған концелярдық және мектептік қажеттіліктер</t>
  </si>
  <si>
    <t>Принадлежности канцелярские и школьные из пластмасс</t>
  </si>
  <si>
    <t>Басқа топтамаларға көрсетілмеген</t>
  </si>
  <si>
    <t xml:space="preserve">Не включенные в другие группировки </t>
  </si>
  <si>
    <t>Бөлгіш</t>
  </si>
  <si>
    <t>22.23.12.00.00.13.13.10.1</t>
  </si>
  <si>
    <t>Раковина</t>
  </si>
  <si>
    <t>КҚКО-на раковина</t>
  </si>
  <si>
    <t>Услуги консультантов по IT</t>
  </si>
  <si>
    <t>Услуги по доступу к Интернету СП ГО и РФ, кроме РФ  по ЗКО</t>
  </si>
  <si>
    <t>Услуги по доступу к Интернету (РФ ЗКО)</t>
  </si>
  <si>
    <t>Услуги телефонной связи СП ГО и РФ, кроме РФ  по ЗКО</t>
  </si>
  <si>
    <t>Услуги телефонной связи (РФ ЗКО)</t>
  </si>
  <si>
    <t>Услуги междугородней телефонной связи СП ГО и РФ, кроме РФ  по ЗКО</t>
  </si>
  <si>
    <t>Услуги по доступу к Интернету (резервные каналы)</t>
  </si>
  <si>
    <t>Абонентская плата за пользование услугой персонализированная техническая поддержка</t>
  </si>
  <si>
    <t>Абонплата за интеллектуальный номер Toll Free</t>
  </si>
  <si>
    <t>Услуги хостинга</t>
  </si>
  <si>
    <t>Абоненсткая плата за подключение к ЕТСГО</t>
  </si>
  <si>
    <t>Поддержка доменных имен</t>
  </si>
  <si>
    <t>Абоненсткая плата заиспользование услуги удаленное резервирование данных</t>
  </si>
  <si>
    <t>IT кеңесшілерінің қызметтері</t>
  </si>
  <si>
    <t>Обслуживание системы видеонаблюдения</t>
  </si>
  <si>
    <t>Обслуживание системы контроля доступа</t>
  </si>
  <si>
    <t>Обслуживание программного обеспечения по информационной безопасности</t>
  </si>
  <si>
    <t xml:space="preserve">Услуги монтажа и настройки видеокамеры </t>
  </si>
  <si>
    <t>Услуги по ремонту и обслуживанию легковых автомашин</t>
  </si>
  <si>
    <t>Услуги по ремонту и обслуживанию микроавтобусов</t>
  </si>
  <si>
    <t>Услуги по автомойке легковых автомашин</t>
  </si>
  <si>
    <t>Услуги техосмотра</t>
  </si>
  <si>
    <t>Услуги по ремонту и обслуживанию основных средств и нематериальных активов</t>
  </si>
  <si>
    <t>Услуги по техобслуживанию оргтехники  ЦОП</t>
  </si>
  <si>
    <t>Услуги по мойке служебных  машин</t>
  </si>
  <si>
    <t>Услуги стоянок для автотранспортных средств</t>
  </si>
  <si>
    <t>Услуги по обслуживанию здания (услуги дворника, плотника, электрика)</t>
  </si>
  <si>
    <t>Ремонт и обслуживание кондиционеров</t>
  </si>
  <si>
    <t>Услуги по дератизации</t>
  </si>
  <si>
    <t>Услуги по дезинсекции</t>
  </si>
  <si>
    <t>Услуги связи</t>
  </si>
  <si>
    <t>Услуги почты</t>
  </si>
  <si>
    <t>Услуги по подаче теплоэнергии</t>
  </si>
  <si>
    <t>Услуги по подаче электроэнергии</t>
  </si>
  <si>
    <t>Услуги по водоснабжению и использованию канализации</t>
  </si>
  <si>
    <t>Услуги по вывозу (ТБО) твердых бытовых отходов</t>
  </si>
  <si>
    <t>Услуги аренды ассенизаторной машины</t>
  </si>
  <si>
    <t>Услуги по подаче газа</t>
  </si>
  <si>
    <t>Обслуживание сисемы отопления</t>
  </si>
  <si>
    <t>Приобретение информационных услуг из других источников</t>
  </si>
  <si>
    <t xml:space="preserve">Годовая подписка  на услуги сайта "Head Hunter" </t>
  </si>
  <si>
    <t>Информационная система ПАРАГРАФ (ЮРИСТ)</t>
  </si>
  <si>
    <t>Услуги по предоставлению данных из баз кредитных бюро и государственных баз данных</t>
  </si>
  <si>
    <t>Услуги по налоговому обзору</t>
  </si>
  <si>
    <t>Аудит консолидированной и отдельной финансовой отчетности группы компаний АО «НУХ "Байтерек» на 2015-2018 годы в соответствии с Международными стандартами финансовой отчетности</t>
  </si>
  <si>
    <t xml:space="preserve">Брокерские услуги </t>
  </si>
  <si>
    <t>Услуги по заключению сделок с ценными бумагами прочие (кастодиан)</t>
  </si>
  <si>
    <t>Услуги по ведению системы реестров держателей ценных бумаг (регистратор)</t>
  </si>
  <si>
    <t>Услуги по аренде сейфовых ячеек</t>
  </si>
  <si>
    <t xml:space="preserve">Подписка на периодику </t>
  </si>
  <si>
    <t>Централизованное обязательное страхование  автомашин Фонда</t>
  </si>
  <si>
    <t xml:space="preserve">Услуги по оценке </t>
  </si>
  <si>
    <t>Услуги перевода</t>
  </si>
  <si>
    <t>Услуги  охраны здания головного офиса</t>
  </si>
  <si>
    <t>Лампы ближнего света</t>
  </si>
  <si>
    <t>Лампы дальнего света</t>
  </si>
  <si>
    <t>Предохранитель от напряжения тока</t>
  </si>
  <si>
    <t>Включатель</t>
  </si>
  <si>
    <t>Доводчик двери</t>
  </si>
  <si>
    <t>Гибкая подводка</t>
  </si>
  <si>
    <t>Валик малярный</t>
  </si>
  <si>
    <t>Кабель</t>
  </si>
  <si>
    <t>Насадки для шуруповерта</t>
  </si>
  <si>
    <t>Аптечка</t>
  </si>
  <si>
    <t>26.11.12.00.00.00.03.32.1</t>
  </si>
  <si>
    <t xml:space="preserve">Жақын жарық шамдары </t>
  </si>
  <si>
    <t xml:space="preserve">Алыс жарық шамдары </t>
  </si>
  <si>
    <t>28.29.22.00.00.00.12.14.1</t>
  </si>
  <si>
    <t>Огнетушитель передвижной порошковый</t>
  </si>
  <si>
    <t xml:space="preserve">30 календарных дней с даты подписания договора </t>
  </si>
  <si>
    <t>Услуги по предоставлению статистических данных (предоставление информации на основании базы данных кредитного бюро)</t>
  </si>
  <si>
    <t>68.20.12.00.00.00.13</t>
  </si>
  <si>
    <t>Кеңсе жайларын жалға алу бойынша қызметер</t>
  </si>
  <si>
    <t>Услуги по аренде помещений</t>
  </si>
  <si>
    <t>Конференциялар, семинарлар, дөңгелек үстелдер, тренингтер және т.б. өткізу үшін кеңсе жайларын жалға алу бойынша қызметер</t>
  </si>
  <si>
    <t>Услуги по аренде помещений для проведения конференций, семинаров, круглых столов, тренингов и др.</t>
  </si>
  <si>
    <t>Қазақстандық өндірушілер форумын ұйымдастыру және өткізу үшін кеңсе жайларын жалға алу қызметтері</t>
  </si>
  <si>
    <t>Услуги по аренде помещения для организации и проведения Форума казахстанских производителей</t>
  </si>
  <si>
    <t>Алматы</t>
  </si>
  <si>
    <t>27.12.21.13.11.11.11.70.1</t>
  </si>
  <si>
    <t>Калибрлі қауіпсіздендіргіш</t>
  </si>
  <si>
    <t>Предохранитель калиброванный</t>
  </si>
  <si>
    <t>Қуаты 220В, ток 250А</t>
  </si>
  <si>
    <t>На напряжение 220В, ток 250А</t>
  </si>
  <si>
    <t>Ток қуатынан қауіпсіздендіргіш</t>
  </si>
  <si>
    <t>27.40.33.00.00.10.10.03.1</t>
  </si>
  <si>
    <t xml:space="preserve">Прожектор  </t>
  </si>
  <si>
    <t>UMC 70 - прожектор с линейной газоразрядной лампой, отражатель - круглосимметричный, мощность - 70 Вт</t>
  </si>
  <si>
    <t xml:space="preserve">Прожекторы уличные </t>
  </si>
  <si>
    <t>Көше прожекторлары</t>
  </si>
  <si>
    <t>UMC 70 - газоразрядтық линиялы лампсымен прожектор, шағылдырғыш  - домалақсимметриялы, қуаттылығы - 70 Вт</t>
  </si>
  <si>
    <t xml:space="preserve">Автокөлік, автобус үшін өрт сөндіргіш </t>
  </si>
  <si>
    <t>Огнетушитель для  автомашины</t>
  </si>
  <si>
    <t>25.93.11.00.00.14.10.32.1</t>
  </si>
  <si>
    <t>Канат стальной (буксирный)</t>
  </si>
  <si>
    <t>ГОСТ 2688-80, канат диаметрі 22,5 мм</t>
  </si>
  <si>
    <t>ГОСТ 2688-80, диаметр каната 22,5 мм</t>
  </si>
  <si>
    <t>Буксир тросы</t>
  </si>
  <si>
    <t>Трос буксировачный</t>
  </si>
  <si>
    <t>Кондицинерлерді жөндеу және қызмет көрсету</t>
  </si>
  <si>
    <t>25.94.11.00.00.11.10.10.1</t>
  </si>
  <si>
    <t>Қара металдан жасалынған басы төртбұрышты бұрандалы шегелер</t>
  </si>
  <si>
    <t>Шурупы с квадратной головкой из черных металлов</t>
  </si>
  <si>
    <t>25.73.30.00.00.18.11.42.1</t>
  </si>
  <si>
    <t xml:space="preserve">Сверло </t>
  </si>
  <si>
    <t>Бұрғы</t>
  </si>
  <si>
    <t>Спиральді, целиндерлі аяқшасымен, 3мм</t>
  </si>
  <si>
    <t>Спиральное, с цилиндрическим хвостовиком, 3 мм</t>
  </si>
  <si>
    <t>Бетон бұрғысы, соққылы</t>
  </si>
  <si>
    <t>27.40.22.00.00.11.10.14.1</t>
  </si>
  <si>
    <t xml:space="preserve">Прожектор </t>
  </si>
  <si>
    <t>ГОСТ 6047-90, К-лампы ксеноннан</t>
  </si>
  <si>
    <t>ГОСТ 6047-90, К-лампы ксеноновые</t>
  </si>
  <si>
    <t>27.32.13.00.02.04.26.09.1</t>
  </si>
  <si>
    <t>Для подключения периферийных устройств. Кабель питания "монитор-системный блок" с заземлением.</t>
  </si>
  <si>
    <t xml:space="preserve">Перефериялық құрылғыларды қосу үшін. Қуаттандыру кабельі монитор-жүелік блок жерге тұйықтауымен  </t>
  </si>
  <si>
    <t>Жүйелік кабель</t>
  </si>
  <si>
    <t>32.99.82.00.00.10.10.15.2</t>
  </si>
  <si>
    <t>Сетевой фильтр</t>
  </si>
  <si>
    <t>Жүйелік фильтр</t>
  </si>
  <si>
    <t>Количество входных разъемов свыше 5-ти, длина шнура свыше 5 м</t>
  </si>
  <si>
    <t>Қосу тетігінің саны 5 жоғары, сым ұзындығы 5м жоғары</t>
  </si>
  <si>
    <t>29.32.91.10.00.00.00</t>
  </si>
  <si>
    <t>Автокөлікке дайын компаненттерді (бөлшектреді) орнату жұмыстары</t>
  </si>
  <si>
    <t>Работы по установке готовых компонентов (частей) для автомобилей</t>
  </si>
  <si>
    <t>Дабылдама орнату</t>
  </si>
  <si>
    <t>Установка сигнализации</t>
  </si>
  <si>
    <t>22.23.12.00.00.21.14.10.1</t>
  </si>
  <si>
    <t xml:space="preserve">Сифон </t>
  </si>
  <si>
    <t>Ғимарат үшін софиттер</t>
  </si>
  <si>
    <t>КҚКО бизнес жоспарларды дайындау жөніндегі маман</t>
  </si>
  <si>
    <t>26.51.66.24.00.00.10.10.1</t>
  </si>
  <si>
    <t>Жылуды есептейтін құрал</t>
  </si>
  <si>
    <t>Прибор учета тепла</t>
  </si>
  <si>
    <t>Жылу қуатын есептейтін құрал</t>
  </si>
  <si>
    <t>прибор для учета тепловой энергии</t>
  </si>
  <si>
    <t>30.99.10.00.00.00.10.20.1</t>
  </si>
  <si>
    <t>Жүк таситын арба</t>
  </si>
  <si>
    <t>Тележка для перевозки грузов</t>
  </si>
  <si>
    <t>200-250 кг жүк таситын екідөнгелекті қолды арба</t>
  </si>
  <si>
    <t>Ручные двухколесные тележки для перевозки грузов массой до 200-250 кг</t>
  </si>
  <si>
    <t>Жүк тасымалдау арбасы</t>
  </si>
  <si>
    <t>Типографиялық қызметтер (визитка, ашық хат дайындау)</t>
  </si>
  <si>
    <t>25.73.10.00.00.20.11.10.1</t>
  </si>
  <si>
    <t>Топор</t>
  </si>
  <si>
    <t xml:space="preserve">Плотницкий топор </t>
  </si>
  <si>
    <t>Балта</t>
  </si>
  <si>
    <t>Ағашшы балтасы</t>
  </si>
  <si>
    <t>Услуги охраны здания</t>
  </si>
  <si>
    <t>37.00.12.15.00.00.00</t>
  </si>
  <si>
    <t>Ассенизатор қөлігінің қызметтері</t>
  </si>
  <si>
    <t>Услуги ассенизаторской машины</t>
  </si>
  <si>
    <t xml:space="preserve">Канализация жүйесін пайдалануға болмайтын жерлерде қоқыстарды жинау, жоюға арналған арнайы техниканың әр түрлі қызметтері </t>
  </si>
  <si>
    <t xml:space="preserve">Разного рода услуги специализированной техники для сбора, утилизации, размещению или удалению отходов  в местах, где невозможна врезка в сети канализации </t>
  </si>
  <si>
    <t>52.21.29.20.00.00.00</t>
  </si>
  <si>
    <t>Автомобиль көлігі үшін өзге қосалқы қызметтер</t>
  </si>
  <si>
    <t>Услуги вспомогательные для автомобильного транспорта прочие</t>
  </si>
  <si>
    <t>Аймақтық филиалдың автокөлік жүргізушілерінің қызметтері</t>
  </si>
  <si>
    <t>Басқармашылық және ұйымдастырулық нұсқаушылығын қолдау, кәсіпкерлік  сұрақтары бойынша кеңесшілік қызметі</t>
  </si>
  <si>
    <t xml:space="preserve">МКҚО үшін консультациялық қызметтері </t>
  </si>
  <si>
    <t>с даты подписания договора по 29.02.2016 г.</t>
  </si>
  <si>
    <t>ЕДБ кредиттерін кепілдендіру процессін автоматтандыруға дайындық кезіндегі кеңестік қызметтер</t>
  </si>
  <si>
    <t>Жобаларды іске асыру бойынша технологиялық шешімдерді бағалау (алайда шектелмейді) , жан-жақты талдау және ұсыныс әзірлеу кіретін қызметтер</t>
  </si>
  <si>
    <t>ТМД кеңесші қызметтері</t>
  </si>
  <si>
    <t>82.19.13.90.00.00.00</t>
  </si>
  <si>
    <t>Құжаттарды дайындау және кеңселік мамандандырылған өзге қызметтер</t>
  </si>
  <si>
    <t>Услуги по подготовке документов и услуги офисные специализированные вспомогательные прочие</t>
  </si>
  <si>
    <t>Басқа топтамаларда көрсетілмеген, құжаттарды дайындау және кеңселік мамандандырылған өзге қызметтер</t>
  </si>
  <si>
    <t>Подготовка документов и прочие услуги офисные специализированные вспомогательные, не включенные в другие группировки</t>
  </si>
  <si>
    <t xml:space="preserve">январь  </t>
  </si>
  <si>
    <t xml:space="preserve">Услуга по формированию распоряжений, актов сверок взаиморасчетов по досрочно погашенным проектам, проверке внесенных региональными филиалами Фонда в систему 1С «Учет субсидий» графиков платежей </t>
  </si>
  <si>
    <t>Өкімдерді, алдын ала жабылған жобалар бойынша өзара есеп айырысу актілерін дайындау, аймақтық филиалдардың 1С «Субсидияны есепке алу» жүйесіне енгізген төлем графиктерін тексеру қызметтері</t>
  </si>
  <si>
    <t>63.99.10.30.00.00.00</t>
  </si>
  <si>
    <t>Ақпараттық өзге қызметтер</t>
  </si>
  <si>
    <t>Услуги информационные</t>
  </si>
  <si>
    <t>Ақпарат қызмет көрсету және (немесе) қайта өңдеу</t>
  </si>
  <si>
    <t>Услуги по предоставлению и (или) обработке информации</t>
  </si>
  <si>
    <t xml:space="preserve">Ежедневное отражение банковских операций по субсидированию части ставки вознаграждения заемщиков в рамках Государственных программ по инструменту субсидирования  по текущим счетам Фонда </t>
  </si>
  <si>
    <t>Қордың ағымдағы шотына құралды субсидиялау Мемлекеттік бағдарлама бойынша пайыздық ставка қарыз алушылардың бөлігін субсидиялау банк операцияларының күнделікті көрініс</t>
  </si>
  <si>
    <t>Өзге топтарға кірістірілмеген ақпараттық қызметтер</t>
  </si>
  <si>
    <t>Ақпаратық қызмет өзге қызмет түрлері</t>
  </si>
  <si>
    <t>Екінші деңгейдегі банктердің ақпараттары  негізінде субсидиялау күшiн жою туралы ақпаратты қарыз алушылардың қиымындағы  ақпараттарды енгізу қызметтері. 01.01.2016ж. бастап 31.12.2016ж. аралығында.</t>
  </si>
  <si>
    <t>Услуги по внесению информации по списанию субсидий в разрезе заемщиков на основании данных банков второго уровня За период с 01.01.2016 г. по 31.12.2016г.</t>
  </si>
  <si>
    <t>Тұтынушы деректерін қызмет жазбалар таспа , диск , немесе басқа да орта немесе тікелей ақпараттық жүйеге (желі) салыңыз.</t>
  </si>
  <si>
    <t>Услуги по внесению информации по списанию субсидий в разрезе заемщиков на основании данных банков второго уровня и лизинговых компаний.                                                      За период с 01.01.2016 г. по 31.12.2016г.</t>
  </si>
  <si>
    <t>Екінші деңгейдегі банктер және лизингтік компаниялардың негізінде қарыз алушылардың контексінде субсидиялау күшiн жою туралы ақпаратты енгізу қызметтері. 01.01.2016ж. бастап 31.12.2016ж. аралығында.</t>
  </si>
  <si>
    <t>82.99.19.10.00.00.00</t>
  </si>
  <si>
    <t>Басқа санаттарға енгізілмеген қосалқы қызметтер бизнес</t>
  </si>
  <si>
    <t>Услуги вспомогательные коммерческие прочие, не включенные в другие группировки</t>
  </si>
  <si>
    <t>Басқа топтамаларға енгізілмеген өзге қосалқы коммерциялық қызметтер</t>
  </si>
  <si>
    <t>Прочие услуги вспомогательные коммерческие, не включенные в другие группировки</t>
  </si>
  <si>
    <t>Услуги по найму аутсорсинговой компании для формирования  актов сверки  по субсидированию с БВУ в разрезе заемщиков.</t>
  </si>
  <si>
    <t xml:space="preserve">Субсидиялау бойынша ЕДБ қарыз алушылар қиылымында салыстыру актілерін дайындау үшін аутсорсинг компаниясын жалдау </t>
  </si>
  <si>
    <t>63.11.11.20.40.00.00</t>
  </si>
  <si>
    <t>Услуги по обработке данных  вычислительными средствами (компьютерами)</t>
  </si>
  <si>
    <t>Услуги по обработке данных имеющимся в собственном распоряжении компьютерным оборудованием или через информационную сеть.</t>
  </si>
  <si>
    <t>Услуги по найму аутсорсинговой компании для обработки и сверки данных, внесенных в Систему, по перечислению и возврату субсидий по годам и источникам финансирования с данными бухгалтерского учета.</t>
  </si>
  <si>
    <t>Есептегіш құрылғылар арқылы мәліметтерді өңдеу қызметтері (компьютерлермен)</t>
  </si>
  <si>
    <t>Өз басшылығыңдағы компьютерлік құрылғылар немесе ақпараттық жүйе арқылы мәліметтерді өңдеу қызметтері</t>
  </si>
  <si>
    <t>Жүйеге енгізілген субсидияларды, жылдары мен қаржыландыру көздеріне қарай, аудару және қайтару мәліметтерін бухгалтерлік есеп мәліметтерімен тексеру және өңдеу бойынша аутсорсинг компаниясын жалдау қызметтері</t>
  </si>
  <si>
    <t>64.11.10.50.00.00.00</t>
  </si>
  <si>
    <t>Орталық банк қызметтері</t>
  </si>
  <si>
    <t>Услуги банка центрального</t>
  </si>
  <si>
    <t>Банк ұяшықтарын жалдау жөніндегі комиссия бойынша орталық банк қызметтері</t>
  </si>
  <si>
    <t>Услуги банка центрального по комиссии по аренде банковской ячейки</t>
  </si>
  <si>
    <t>Сейф ұяшықтарын жалға алу қызметтері</t>
  </si>
  <si>
    <t>81.29.13.10.00.00.00</t>
  </si>
  <si>
    <t>Дератизациялау бойынша қызметтер</t>
  </si>
  <si>
    <t>Кеміргіштерді, егеуқұйрықт арды, тышқандарды, сұртышқандарды және басқаларды ас уларын  (қармақ жем), қақпандар, газ іспеттес уларды, қорқытуға арналған ультрадыбысты құрылғыларды қолдана отырып, көзін құрту</t>
  </si>
  <si>
    <t>Уничтожение грызунов, включая крыс, мышей, полёвок и других с применением пищевых ядов (в виде приманок), капканов, газообразных ядов, ультразвуковых установок для отпугивания</t>
  </si>
  <si>
    <t>Кеңсе ішін дератизациялау және дезинсекциялау қызметтері</t>
  </si>
  <si>
    <t>Услуги по дератизации и дезинсекции помещений</t>
  </si>
  <si>
    <t>81.29.11.10.00.00.00</t>
  </si>
  <si>
    <t>Уничтожение зараженных насекомых с помощью специальных химических средств, путем воздействия горячей воды с паром или с помощью биологических средств (микробов)</t>
  </si>
  <si>
    <t>Дезинсекция қызметтері</t>
  </si>
  <si>
    <t>Зарарлы жәндіктерді химиялық құралдармен жою, ыстық су парымен немесе биологиялық құралдардың ықпалымен</t>
  </si>
  <si>
    <t>Кеңсе ішін дератизациялау қызметтері</t>
  </si>
  <si>
    <t>Услуги по дератизации помещений</t>
  </si>
  <si>
    <t>18.12.12.10.00.00.00</t>
  </si>
  <si>
    <t>Баспалық қызметтер</t>
  </si>
  <si>
    <t>Жарнамалық каталогтар, проспекттер, постерлер және басқа да жарнамалық өнімдерді жасаудағы баспалық қызметтері</t>
  </si>
  <si>
    <t xml:space="preserve">Услуги по печатанию рекламных каталогов, проспектов, постеров и продукции рекламной прочей </t>
  </si>
  <si>
    <t>Банерлерді, х-банерлер үшін постерлерді, жарнамалық парақтарды, тартпаларды баспадан шығару (сыртқы қолданысқа)</t>
  </si>
  <si>
    <t xml:space="preserve">Печать баннеров, постеров для х-баннеров, рекламных листовок, растяжек,  (для наружного применения) </t>
  </si>
  <si>
    <t>Машиналарды жуу, әрлеу және т.с.с. Кызметтер</t>
  </si>
  <si>
    <t>Услуги по мойке машин, полировке и услуги аналогичные</t>
  </si>
  <si>
    <t xml:space="preserve">Комплекс услуг по мойке машин, полировке и услуги аналогичные </t>
  </si>
  <si>
    <t>Басқа топтамада көрсетілмеген көмекші офистік персанламен қамсыздандыру қызметтері (жазбаларды басқару консультант)</t>
  </si>
  <si>
    <r>
      <t xml:space="preserve">Услуги по обеспечению персоналом офисным вспомогательным прочие </t>
    </r>
    <r>
      <rPr>
        <sz val="10"/>
        <rFont val="Times New Roman"/>
        <family val="1"/>
        <charset val="204"/>
      </rPr>
      <t>(Консультант по делопроизводству)</t>
    </r>
  </si>
  <si>
    <t>81.10.10.10.00.00.00</t>
  </si>
  <si>
    <t>Нысандарға кешенді қызмет көрсету</t>
  </si>
  <si>
    <t>Услуги по комплексному обслуживанию объектов</t>
  </si>
  <si>
    <t>Нысандарға кешенді қызмет көрсету (интерьерді жалпы жиыстыру, қоқыс шығару, күзет және қауіпсіздікті қамтамасыз ету, пошта қызметі, кіржуатын жер)</t>
  </si>
  <si>
    <t>Комплексное обслуживание объектов (общая уборка интерьера, вывоз мусора, обеспечение охраны и безопасности, услуги почты, прачечной)</t>
  </si>
  <si>
    <t>Ғимаратқа қызмет көрсету (қора тазалаушының , ағаш ұстасының, электриктің қызметтері)</t>
  </si>
  <si>
    <t>85.59.19.12.00.00.00</t>
  </si>
  <si>
    <t>Біліктілікті арттыру қызметтері</t>
  </si>
  <si>
    <t>Услуги по повышению квалификации</t>
  </si>
  <si>
    <t>Жұмыскерлердің біліктілігін арттырудың басқа да қызметтері</t>
  </si>
  <si>
    <t>Услуги по повышению квалификации работников прочие</t>
  </si>
  <si>
    <t>Азық-түлік өнімдері қауіпсіздігінің халықаралық стандарттары бойынша оқыту  және кеңестік демеу  қызметтері кофе-брейктер ұйымдастыруды қоса</t>
  </si>
  <si>
    <t>ЕДБ-Қор серіктестерінің шағын бизнес субъектілерін несиелеу бойынша несие беру мамандарын оқыту және кеңестік демеу қызметтері кофе-брейктер ұйымдастыруды қоса</t>
  </si>
  <si>
    <t>ЕДБ-Қор серіктестерінің орта бизнес субъектілерін несиелеу бойынша несие беру мамандарын оқыту қызметтері кофе-брейктер ұйымдастыруды қоса</t>
  </si>
  <si>
    <t xml:space="preserve">ЕДБ-Қор серіктестерінің басқарушы және басқа жұмыскерлерін оқыту қызметтері </t>
  </si>
  <si>
    <t xml:space="preserve">в течение 45 календарных дней с даты подписания договора  </t>
  </si>
  <si>
    <t xml:space="preserve">в течение 30 календарных дней с даты подписания договора  </t>
  </si>
  <si>
    <t>с даты подписания договора по 30.12.2016г.</t>
  </si>
  <si>
    <t>Ұлттық чемпион-компанияларына арналған жобаларды басқару бойынша тренинг/семинар ұйымдастыру және өткізу қызметтері</t>
  </si>
  <si>
    <t xml:space="preserve">Услуги по организации и проведению тренинга/семинара по управлению проектами для компаний-национальных чемпионов </t>
  </si>
  <si>
    <t>Ұлттық чемпион-компанияларына арналған бизнес-үдерістерді тиімді басқару бойынша тренинг/семинар ұйымдастыру және өткізу қызметтері</t>
  </si>
  <si>
    <t xml:space="preserve">Услуги по организации и проведению тренинга/семинара по эффективному управлению бизнес-процессами для компаний-национальных чемпионов </t>
  </si>
  <si>
    <t>Ұлттық чемпион-компанияларына арналған қазіргі кезеңгі өндірістік технологиялар бойынша тренинг/семинар ұйымдастыру және өткізу қызметтері</t>
  </si>
  <si>
    <t xml:space="preserve">Услуги по организации и проведению тренинга/семинара по современным производственным технологиям  для компаний-национальных чемпионов </t>
  </si>
  <si>
    <t>Ұлттық чемпион-компанияларына арналған тиімді логистикалық жүйе құру бойынша тренинг/семинар ұйымдастыру және өткізу қызметтері</t>
  </si>
  <si>
    <t xml:space="preserve">Услуги по организации и проведению тренинга/семинара по построению эффективной логистической системы для компаний-национальных чемпионов </t>
  </si>
  <si>
    <t>Ұлттық чемпион-компанияларына арналған адами ресурстарды басқарудың тиімділігін арттыру бойынша тренинг/семинар ұйымдастыру және өткізу қызметтері</t>
  </si>
  <si>
    <t xml:space="preserve">Услуги по организации и проведению тренинга/семинара по повышению эффективности управления человеческими ресурсами для компаний-национальных чемпионов </t>
  </si>
  <si>
    <t xml:space="preserve">Соңынан оқыту мақсатында Қашықтықтан  оқыту-ойын контентін дайындау бойынша қызметі </t>
  </si>
  <si>
    <t xml:space="preserve">Услуги по разработке и организации дистанционного  учебно-игрового контента для последующего обучения </t>
  </si>
  <si>
    <t>с даты подписания  договора по 31.12.2016г.</t>
  </si>
  <si>
    <t>74.20.23.30.00.00.00</t>
  </si>
  <si>
    <t>Суретке түсіру және бейне түсіру бойынша қызметтер</t>
  </si>
  <si>
    <t>Услуги по фотографированию и видеосъемке</t>
  </si>
  <si>
    <t>Салалар бойынша маркетингтік зерттеу жүргізу</t>
  </si>
  <si>
    <t xml:space="preserve">Проведение марекетинговых исследований по отраслям  </t>
  </si>
  <si>
    <t xml:space="preserve">"Кәсіпкерлікті дамытуды қашықтықтан қолдау" жобасы шеңберінде оқыту материалдарын өзектендіру және оқыту-әдістемелік құралын дайындау  соңынан  Интернетке орналастыру және пайдалану қызметі </t>
  </si>
  <si>
    <t xml:space="preserve">"Кәсіпкерлікті дамытуды қашықтықтан қолдау" жобасы шеңберінде ОӘҚ негізінде  практикалық тапсырмалары мен тестілік сұрақтарды дайындау  бойынша қызметтері  </t>
  </si>
  <si>
    <t>с даты подписания  договора по 31.08.2016г.</t>
  </si>
  <si>
    <t>Өнеркәсіптің өңдеу салаларындағы ШОКС-не арналған салалық тренингтер/семинарлар ұйымдастыру және өткізу қызметтері кофе-брейктер ұйымдастыруды қоса</t>
  </si>
  <si>
    <t>Экономиканың басым секторларындағы ШОКС-не арналған салалық тренингтер/семинарлар ұйымдастыру және өткізу қызметтері кофе-брейктер ұйымдастыруды қоса</t>
  </si>
  <si>
    <t>"Студент жастардың кәсіпкерлік бастамасын қолдау" жобасы шеңберінде тренинг/семинар ұйымдастыру және жүргізу туралы қызмет</t>
  </si>
  <si>
    <t>"Жаңа бизнесті ашуды қолдау" жобасы шеңберінде кәсіпкерліктің негізі бойынша   тренинг/семинарды ұйымдастыру және жүргізу туралы қызмет</t>
  </si>
  <si>
    <t>"Жаңа бизнесті ашуды қолдау" жобасы шеңберінде жеке бизнес құру бойынша кәсіпкерлік машықтар мен білім деңгейін құтқару  бойынша  тренинг/семинар ұйымдастыру және жүргізу туралы қызмет</t>
  </si>
  <si>
    <t xml:space="preserve">Услуги по организации и проведению тренинга/семинара в рамках Проекта "Поддержка открытия нового бизнеса" по повышению уровня знаний и навыков предпринимательства по созданию собственного бизнеса </t>
  </si>
  <si>
    <t>с даты подписания договора по 30.04.2016г.</t>
  </si>
  <si>
    <t>35.22.10.10.10.00.00</t>
  </si>
  <si>
    <t>Газ тарату желісі бойынша газ тәрізді отынды бөлу бойынша қызметтер</t>
  </si>
  <si>
    <t>Услуги по распределению газообразного топлива по газораспределительным сетям</t>
  </si>
  <si>
    <t>Жылыту қажеті/мұқтажы үшін газ тарату желісі бойынша газ тәрізді отынды бөлу бойынша қызметтер</t>
  </si>
  <si>
    <t>Услуги по распределению газообразного топлива по газораспределительным сетям для отопительных нужд</t>
  </si>
  <si>
    <t>Газ тарату қызметтері</t>
  </si>
  <si>
    <t>84.11.13.15.00.00.00</t>
  </si>
  <si>
    <t>Статистикалық мәліметтерді ұсыну қызметтері</t>
  </si>
  <si>
    <t>Услуги по предоставлению статистических данных</t>
  </si>
  <si>
    <t>Кредиттік бюро және мемлекеттік дерекқорлардан мәліметтерді беру қызметтері</t>
  </si>
  <si>
    <t>82.11.10.10.00.00.00</t>
  </si>
  <si>
    <t>Әкімшілік кеңсесінің кешенді қызметтері</t>
  </si>
  <si>
    <t>Услуги комплексные офисные административные</t>
  </si>
  <si>
    <t xml:space="preserve">Шарт негізінде немесе үнемі төлеп отыру негізінде әкімшілік кеңсе қызметтерінің күнделікті кешенді қызметтері (хат-хабарларды алу, қаржылық жоспарлау, төлемге шот ұсыну, услуги в отношении персонал мен постағы қызметтерге қатысты қызметтер) </t>
  </si>
  <si>
    <t>Предоставление комплекса ежедневных офисных административных услуг (получение корреспонденции, финансовое планирование, выставление счетов на оплату, услуги в отношении персонала и постовые услуги) на договорной основе или на основе регулярных выплат</t>
  </si>
  <si>
    <t>Статистикалық мәліметтерді ұсыну қызметтері (кредиттік бюро дерекқорының мәлметтері негізінде ақпарат беру)</t>
  </si>
  <si>
    <t>Автомобиль көліктері үшін қосымша өзге қызметтер</t>
  </si>
  <si>
    <t xml:space="preserve">Автокөлікке техникалық қызмет көрсету </t>
  </si>
  <si>
    <t>Автокөлікке техникалық қызмет көрсету (майын, сұйықтықты, сүзгілерді, тежеуіш қалыптарын, оталдырғышты, белдіктерді ауыстыру)</t>
  </si>
  <si>
    <t>Техническое обслуживание  автотранспорта (замена масел, жидкостей, фильтров, тормозных колодок, свечей, ремней)</t>
  </si>
  <si>
    <t>Кеңсе жабдықтарына техникалық қызмет көрсету және жөндеу жұмыстарын жүргізу</t>
  </si>
  <si>
    <t>Услуги по техническому обслуживанию и ремонту машин и оборудования офисных.</t>
  </si>
  <si>
    <t>Кеңсе машиналары мен жабдықтарына техникалық қызмет көрсету және жөндеу жұмыстарын жүргізу</t>
  </si>
  <si>
    <t>Телефон байланысы қызметі</t>
  </si>
  <si>
    <t>Белгіленген жергілікті, қалааралық, халықаралық телефон байланысы - қолжеткізу және пайдалану қызметтері</t>
  </si>
  <si>
    <t>69.20.40.10.00.00.00</t>
  </si>
  <si>
    <t>Төлемқабілетсіздікке және берешекті өндіріп алуға байланысты қызметтер</t>
  </si>
  <si>
    <t>Услуги, связанные с неплатежеспособностью и взысканием задолженности</t>
  </si>
  <si>
    <t>Қордың проблемалы несие портфелі бойынша берешекті өндіріп алуға қызмет көрсету үшін өзге ұйымдардың қызметтері</t>
  </si>
  <si>
    <t>52.21.24.10.00.00.00</t>
  </si>
  <si>
    <t>Автокөліктер үшін тұрақ қызметі</t>
  </si>
  <si>
    <t>Автокөлік үшін тұрақтар қызметі</t>
  </si>
  <si>
    <t>Тақта-флипчарт</t>
  </si>
  <si>
    <t>27.51.24.00.01.01.01.10.1</t>
  </si>
  <si>
    <t>Электрочайник</t>
  </si>
  <si>
    <t>Скрытый нагревательный элемент. Объем - менее 1 л.</t>
  </si>
  <si>
    <t>Жасырынды қыздыру элементі. Көлемі - 1 л. кем</t>
  </si>
  <si>
    <t>22.19.34.00.00.15.20.40.1</t>
  </si>
  <si>
    <t xml:space="preserve">Жеңі В 18 - 10атм (50м). Техникалық су қысымымен (қыспастан) және органикалық емес қышқыл ерітіндісі мен сілтілі ерітінді (азот қышқылы ерітіндісінен бөлек) бар әлсіз ерітінділерді беруге арналған пневматикалық шланг. </t>
  </si>
  <si>
    <t xml:space="preserve">Рукав В 18 - 10атм (50м). Шланг пневматический предназначен для подачи под давлением воды технической (без присадок) и слабых растворов неорганических кислот и щелочей (кроме растворов азотной кислоты). </t>
  </si>
  <si>
    <t xml:space="preserve">Шланг </t>
  </si>
  <si>
    <t>22.21.21.00.00.40.10.10.1</t>
  </si>
  <si>
    <t>Сумен қамтамасыз ету үшін поливинилхлоридтан құбыр SDR 41 PN6,3(0,63 Мпа), диаметр/қалындығы/ұзындығы мм  90/2,2/6110</t>
  </si>
  <si>
    <t>Труба из поливинилхлорида для водоснабжения SDR 41 PN6,3(0,63 Мпа), диаметр/толщина/длина в мм  90/2,2/6110</t>
  </si>
  <si>
    <t>Араластырғыш шлангі</t>
  </si>
  <si>
    <t>Сантехникалық шланг</t>
  </si>
  <si>
    <t xml:space="preserve">Шланг сантехнический </t>
  </si>
  <si>
    <t>Шланг на смеситель</t>
  </si>
  <si>
    <t>26.70.19.00.00.00.01.10.1</t>
  </si>
  <si>
    <t>Штатив</t>
  </si>
  <si>
    <t>Для фотокамеры</t>
  </si>
  <si>
    <t>Бейне камера үшін</t>
  </si>
  <si>
    <t>Конференц-зал камерасы үшін шатив</t>
  </si>
  <si>
    <t>22.23.19.00.00.00.10.25.1</t>
  </si>
  <si>
    <t>Шпатель</t>
  </si>
  <si>
    <t>Пластиктен, 600 мм</t>
  </si>
  <si>
    <t>Пластиковый, 600 мм</t>
  </si>
  <si>
    <t>Өрт сөндіргіш</t>
  </si>
  <si>
    <t>Опрессовка системы отопления</t>
  </si>
  <si>
    <t>32.91.19.00.00.00.20.10.1</t>
  </si>
  <si>
    <t>Үйінді сырлаушы</t>
  </si>
  <si>
    <t>ВМП типтес-  үйінді сырлаушыстерімен қапталған, едендерді лакбояуы бар құраммен сырлауға арналған, ГОСТ 10831-87</t>
  </si>
  <si>
    <t>Типа ВМП - валик с меховым покрытием, предназначенный для окраски полов лакокрасочным составом, ГОСТ 10831-87</t>
  </si>
  <si>
    <t>29.32.30.00.15.00.05.02.1</t>
  </si>
  <si>
    <t>Қосқыш</t>
  </si>
  <si>
    <t>Екі жолақты</t>
  </si>
  <si>
    <t>Двухполюсный</t>
  </si>
  <si>
    <t>Майысқақ келтіруші</t>
  </si>
  <si>
    <t>25.72.14.00.00.60.51.10.1</t>
  </si>
  <si>
    <t>Есіктерді жеткізгіш</t>
  </si>
  <si>
    <t>120 кг дейінгі жеткізгіш</t>
  </si>
  <si>
    <t>Доводчик до 120кг</t>
  </si>
  <si>
    <t>25.94.12.00.00.12.12.10.2</t>
  </si>
  <si>
    <t>Дюбель-гвоздь</t>
  </si>
  <si>
    <t>Дюбель-гвоздь с резьбой</t>
  </si>
  <si>
    <t>Дюбель шеге</t>
  </si>
  <si>
    <t>Дюбель шеге бұрандасымен</t>
  </si>
  <si>
    <t xml:space="preserve">Тез монтаж үшін дюбель бұрандасымен </t>
  </si>
  <si>
    <t>27.32.13.00.02.01.68.11.1</t>
  </si>
  <si>
    <t>КРПТ 4*4</t>
  </si>
  <si>
    <t>22.21.29.00.00.35.22.15.1</t>
  </si>
  <si>
    <t xml:space="preserve">Кран </t>
  </si>
  <si>
    <t>Кран шаровый из полипропилена с фланцами,  диаметр 50 мм</t>
  </si>
  <si>
    <t>Шарлы полипропиленнен жасалған шүмек фланцаларымен, диаметрі 50 мм</t>
  </si>
  <si>
    <t>Шарлы шүмек</t>
  </si>
  <si>
    <t>32.91.11.00.00.00.13.10.1</t>
  </si>
  <si>
    <t>Химиялық жіптен жасалған</t>
  </si>
  <si>
    <t>Материал изготовления - химическая нить</t>
  </si>
  <si>
    <t>13.94.12.00.00.00.50.40.1</t>
  </si>
  <si>
    <t>Сеть</t>
  </si>
  <si>
    <t>Сетки защитные от насекомых, плетеные из бечевок, шнуров или веревок</t>
  </si>
  <si>
    <t>Тор</t>
  </si>
  <si>
    <t>Шіркейлерден қорғау торлары, шіптерден, шнурлардан тоқылған</t>
  </si>
  <si>
    <t>Москитные сетки</t>
  </si>
  <si>
    <t>Москиттік торлар</t>
  </si>
  <si>
    <t>22.21.29.00.00.33.40.10.1</t>
  </si>
  <si>
    <t>Бұрандалы шегені айналдыратын саптама</t>
  </si>
  <si>
    <t>Саптама</t>
  </si>
  <si>
    <t>Өзге топтарға кіргізілмеген тағы басқалар</t>
  </si>
  <si>
    <t>Табличка</t>
  </si>
  <si>
    <t>25.99.29.00.07.10.20.10.1</t>
  </si>
  <si>
    <t>Табличка с наименованиями (кроме табличек с подсветкой)</t>
  </si>
  <si>
    <t>Номерки в гардеробную</t>
  </si>
  <si>
    <t>Тақтайша атауымен (жарықтандырғышы бар тақтайшаларды қоспағанда)</t>
  </si>
  <si>
    <t>Гардеробқа арнлағана нөмерлер</t>
  </si>
  <si>
    <t>711110000</t>
  </si>
  <si>
    <t>82.30.11.14.00.00.00</t>
  </si>
  <si>
    <t>Корпоративтік іс-шаралар ұйымдастыру қызметтері</t>
  </si>
  <si>
    <t>Услуги по организации корпоративных мероприятий</t>
  </si>
  <si>
    <t>Корпоративтік іс-шаралар ұйымдастыру бойынша кешенді қызметтер  анимациялық, денешынықтыру- сауықтыру, тренингтік және диагностикалық модульдер,  семинар-тренингтер өткізу, мамандар шақыру, концерттер, мастер-кластар, дөңгелек үстелдер ұйымдастыру)</t>
  </si>
  <si>
    <t>Комплекс услуг по организации корпоративных мероприятий (проведение анимационных, физкультурно-оздоровительных, тренинговых и диагностических модулей,  семинаров-тренингов, приглашение специалистов, организация концертов, мастер-классов, круглых столов)</t>
  </si>
  <si>
    <t xml:space="preserve">Корпоративтік іс-шаралар </t>
  </si>
  <si>
    <t>64.19.14.50.30.00.00</t>
  </si>
  <si>
    <t>Құнды қағаз ұстаушылардың тізілімін жүйелі жүргізу бойынша қызметтер</t>
  </si>
  <si>
    <t>Услуги по ведению системы реестров держателей ценных бумаг</t>
  </si>
  <si>
    <t>66.12.11.00.00.00.01</t>
  </si>
  <si>
    <t>Бағалы қағаздармен опрациялар жүргізудегі брокерлік қызметтер</t>
  </si>
  <si>
    <t>Услуги по брокерским операциям с ценными бумагами</t>
  </si>
  <si>
    <t>Услуги по брокерским операциям с ценными бумагами, осуществляемые за собственный счет</t>
  </si>
  <si>
    <t>66.19.10.00.00.00.06</t>
  </si>
  <si>
    <t>Өзге құнды қағаздармен келісім жасау қызметтері</t>
  </si>
  <si>
    <t>Услуги по заключению сделок с ценными бумагами прочие</t>
  </si>
  <si>
    <t>Өзге құнды қағаздармен келісім жасау қызметтері (кастодиан)</t>
  </si>
  <si>
    <t>43.22.12.10.13.00.00</t>
  </si>
  <si>
    <t>Жылу жүйесін техникалық қамсыздандыру қызметтері</t>
  </si>
  <si>
    <t>Услуги по техническому обслуживанию системы отопления</t>
  </si>
  <si>
    <t>Типографские услуги (изготовление открыток)</t>
  </si>
  <si>
    <t>Типографиялық қызметтер (ашық хаттар дайындау)</t>
  </si>
  <si>
    <t>План закупок товаров, работ и услуг АО "Фонд развития предпринимательства "Даму" на  2016 год</t>
  </si>
  <si>
    <t>Ұлттық чемпион-компанияларына арналған азық-түлік өнімдерінің қауіпсіздігі сұрақтары бойынша тренинг/семинарлар ұйымдастыру және өткізу қызметтері</t>
  </si>
  <si>
    <t xml:space="preserve">Услуги по организации и проведению тренинга/семинара для компаний-национальных чемпионов по вопросам безопасности пищевой продукции </t>
  </si>
  <si>
    <t>Ұлттық чемпион-компанияларына арналған корпоративтік басқару сұрақтары бойынша тренинг/семинар  ұйымдастыру және өткізу қызметтері</t>
  </si>
  <si>
    <t>Услуги по организации и проведению тренинга/семинара для компаний-национальных чемпионов по вопросам корпоративного управления</t>
  </si>
  <si>
    <t>18.13.30.14.00.00.00</t>
  </si>
  <si>
    <t>Полиграфиямен байланысты өзге де қызметтері</t>
  </si>
  <si>
    <t>Услуги, связанные с полиграфией  прочие</t>
  </si>
  <si>
    <t>Күнтізбе және өзге кеңсе баспа өнімдерін, оның ішінде имидждік өнімдерді әзірлеу, дайындау, теру және басуға дайындау бойынша қызметтер</t>
  </si>
  <si>
    <t>Услуги по разработке, изготовлению, подготовке набора, печатанию  рекламных каталогов, проспектов, постеров и продукции рекламной прочей</t>
  </si>
  <si>
    <t xml:space="preserve">Мемлекеттік қолдау шараларының тетіктері мен талаптары бойынша баспа өнімдерін тираждау </t>
  </si>
  <si>
    <t xml:space="preserve">Тиражирование печатной продукции по условиям и механизмам мер государственной поддержки </t>
  </si>
  <si>
    <t>с даты подписания договора по 31.12.2016 г.</t>
  </si>
  <si>
    <t xml:space="preserve">Шатыр бұрандалы шегесі </t>
  </si>
  <si>
    <t>Жарықдиотты прожектор</t>
  </si>
  <si>
    <t>Автокөлік үшін өрт сөндіргіш, ұнтақты</t>
  </si>
  <si>
    <t>Бір рет пайдаланылатын стакан</t>
  </si>
  <si>
    <t>Металдан № 1. 2. 3</t>
  </si>
  <si>
    <t>Металлический № 1.2.3</t>
  </si>
  <si>
    <t>Мусор контейнері</t>
  </si>
  <si>
    <t>Бір рет пайдаланылатын стакандар</t>
  </si>
  <si>
    <t>Бір рет пайдаланылатын станкандар</t>
  </si>
  <si>
    <t>Жалпы мазмұндық хабарландырулар</t>
  </si>
  <si>
    <t xml:space="preserve">Аренда офисных помещений ГО </t>
  </si>
  <si>
    <t>БК кеңсе жайларын жалға алу</t>
  </si>
  <si>
    <t>Акустикалық жүйеге техникалық қызмет көрсету</t>
  </si>
  <si>
    <t>Кіруді бақылау жүйесіне қызмет көрсету</t>
  </si>
  <si>
    <t>Видеокамераны орнату және жөнге келтіру қызметтері</t>
  </si>
  <si>
    <t xml:space="preserve"> Жеңіл автоккөліктерді  жуу қызметтері</t>
  </si>
  <si>
    <t>Техникалық бақылау  қызметтері</t>
  </si>
  <si>
    <t>КҚКО оргтехникасына техникалық қызмет көрсету қызметтері</t>
  </si>
  <si>
    <t>Негізгі құралдар мен бейматериал активтерді жөндеу және оларға қызмет көрсету қызметтері</t>
  </si>
  <si>
    <t>Жеңіл автомашиналарды жөндеу және оларға қызмет көрсету қызметтері</t>
  </si>
  <si>
    <t xml:space="preserve"> Кызметтік машиналарды жуу қызметтері</t>
  </si>
  <si>
    <t>Автокөліктер үшін тұрақ қызметтері</t>
  </si>
  <si>
    <t>Есептен шығарылған мүлікті жою қызметтері</t>
  </si>
  <si>
    <t xml:space="preserve"> Интернетке қосылу бойынша қызметтер (БҒ ҚБ және РФ, БҚО РФ басқа)</t>
  </si>
  <si>
    <t xml:space="preserve"> Интернетке қосылу бойынша қызметтер (БҚО РФ)</t>
  </si>
  <si>
    <t xml:space="preserve"> Интернетке қосылу бойынша қызметтер (резервті каналдар)</t>
  </si>
  <si>
    <t>Услуги кабельного телевидения</t>
  </si>
  <si>
    <t>Байланыс қызметтері</t>
  </si>
  <si>
    <t>Пошта қызметтері</t>
  </si>
  <si>
    <t>Услуги по подаче горячей воды и исползованию канализации</t>
  </si>
  <si>
    <t>Жылыту жүйесін жуу және қысымдау бойынша қызметтер</t>
  </si>
  <si>
    <t>Жылу жүйесін  қамсыздандыру қызметтері</t>
  </si>
  <si>
    <t>Услуги кредитного бюро</t>
  </si>
  <si>
    <t>Брокерлік қызметтер</t>
  </si>
  <si>
    <t>Құнды қағаз ұстаушылардың тізілімін жүргізу бойынша қызметтер (регистратор)</t>
  </si>
  <si>
    <t>Аударма қызметтері</t>
  </si>
  <si>
    <t>Бас кеңсе ғимаратын қорғау қызметтері</t>
  </si>
  <si>
    <t>Ғимаратын қорғау қызметтері</t>
  </si>
  <si>
    <t>Кепіл мүлкін бағалау қызметтері</t>
  </si>
  <si>
    <t>Ресепшн үшін персонал ұсыну қызметтері</t>
  </si>
  <si>
    <t>КҚМО  автобусын жөндеу қызметтері</t>
  </si>
  <si>
    <t>КҚМО автобусын жуу, әрлеу және т.с.с. қызметтер</t>
  </si>
  <si>
    <t>КҚМО автобусы үшін тұрақ қызметтері</t>
  </si>
  <si>
    <t>Консультационные услуги по подготовке к автоматизации процессов при  Гарантировании кредитов БВУ</t>
  </si>
  <si>
    <t>Информация по планируемым закупкам товаров, работ и услуг</t>
  </si>
  <si>
    <t>Общие сведения</t>
  </si>
  <si>
    <t xml:space="preserve">БИН заказчика </t>
  </si>
  <si>
    <t>РНН Заказчика</t>
  </si>
  <si>
    <t>Наименование заказчика (на государственном языке)</t>
  </si>
  <si>
    <t>Наименование заказчика (на русском языке)</t>
  </si>
  <si>
    <t>Год плана закупок</t>
  </si>
  <si>
    <t>"Даму" кәсіпкерлікті дамыту қоры" Акционерлік қоғамы</t>
  </si>
  <si>
    <t>Акционерное общество "Фонд развития предпринимательства "Даму"</t>
  </si>
  <si>
    <t>Исполнитель: Главный менеджер Административного департамента Мырзалы М. тел. 8 (727) 244 55 66 (вн. 1107)</t>
  </si>
  <si>
    <t xml:space="preserve">Услуги консультантов </t>
  </si>
  <si>
    <t>68.20.12.00.00.00.02</t>
  </si>
  <si>
    <t>Өндірістік ғимараттарды жалға алу</t>
  </si>
  <si>
    <t>Услуги по аренде производственного помещения</t>
  </si>
  <si>
    <t>Өндірістік базаны жалға алу</t>
  </si>
  <si>
    <t>Аренда производственной базы</t>
  </si>
  <si>
    <t>Аутсорсинг технического персонала ГО</t>
  </si>
  <si>
    <t>БК техникалық персоналының аутсорсингі</t>
  </si>
  <si>
    <t>93.29.19.10.10.00.00</t>
  </si>
  <si>
    <t>Услуги по организации и проведению выставки</t>
  </si>
  <si>
    <t>Услуги по организации и проведению  выставки  "Сделано в Казахстане"</t>
  </si>
  <si>
    <t>"Қазақстанда жасалған" көрмесін ұйымдастыру және өткізу бойынша қызметтер</t>
  </si>
  <si>
    <t>Көрме ұйымдастыру және өткізу бойынша қызметтер</t>
  </si>
  <si>
    <t>Кеңсе жайларын жалға алу Арқалық қ.</t>
  </si>
  <si>
    <t xml:space="preserve">Аренда офисных помещений г. Аркалык </t>
  </si>
  <si>
    <t>391610000</t>
  </si>
  <si>
    <t>г. Алматы</t>
  </si>
  <si>
    <t>с 01.01.2016 по 29.02.2016г.</t>
  </si>
  <si>
    <t>с даты подписания договора по 31.03.2016г.</t>
  </si>
  <si>
    <t>ШОБ арналған ЕДБ бағдарламалары  және КҚКО бизнес жоспарлау жөніндегі кеңесші</t>
  </si>
  <si>
    <t>96.09.19.10.00.00.00</t>
  </si>
  <si>
    <t>Текстиль өнімдерін кешенді тазалау қызметтері</t>
  </si>
  <si>
    <t>Услуги комплексные по чистке текстильных изделий</t>
  </si>
  <si>
    <t>Текстиль өнімдерін тазалауда кір жуатын үйлердің қызметтері және  химиялық тазалау</t>
  </si>
  <si>
    <t>Услуги прачечных и химическая чистка текстильных изделий</t>
  </si>
  <si>
    <t>Туды ауыстыру және химиялық тазалау қызметтері</t>
  </si>
  <si>
    <t>Услуги по замене и химической чистке флагов</t>
  </si>
  <si>
    <t>100</t>
  </si>
  <si>
    <t>11.07.11.00.00.00.06.20.2</t>
  </si>
  <si>
    <t>Питьевая природная негазированная. Прозрачная. Без посторонних привкусов и запахов. V - 0,5 - 1 литр.</t>
  </si>
  <si>
    <t>Газдалмаған табиғи ауызсу. Мөлдір. Бөзде иіссісіз және бөгде дәмсіз. V -  0,5 - 1</t>
  </si>
  <si>
    <t>Ішуге арналған су</t>
  </si>
  <si>
    <t>Вода питьевая</t>
  </si>
  <si>
    <t>82.99.19.13.00.00.00</t>
  </si>
  <si>
    <t>Нормативтік құжаттарды актуализациялау қызметтері</t>
  </si>
  <si>
    <t>Услуги по актуализации нормативных документов</t>
  </si>
  <si>
    <t>Нормативтік құжаттарды актуалды жағдайға жеткізу қызметтері</t>
  </si>
  <si>
    <t xml:space="preserve">Услуги по приведению в актуальное состояние нормативных документов </t>
  </si>
  <si>
    <t>Актуализация Стратегии развития и Операционного Плана</t>
  </si>
  <si>
    <t>Даму Стратегиясы және Операциялық жоспарды актуализациялау</t>
  </si>
  <si>
    <t>65.12.12.10.00.00.01</t>
  </si>
  <si>
    <t>Аурудан сақтандыру қызметтері</t>
  </si>
  <si>
    <t>Услуги по страхованию от болезней</t>
  </si>
  <si>
    <t xml:space="preserve">Қызметкерлер және оның жануя мүшелерін аурудан медициналық сақтандыру </t>
  </si>
  <si>
    <t>Медицинское страхование работников и членов их семей на случай болезни</t>
  </si>
  <si>
    <t>Қызметкерлерді медициналық ерікті сақтандыру</t>
  </si>
  <si>
    <t>Добровольное медицинское страхование сотрудников</t>
  </si>
  <si>
    <t xml:space="preserve">оказание услуги в течение 12 месяцев с даты подписания договора </t>
  </si>
  <si>
    <t>РФ Астана</t>
  </si>
  <si>
    <t>Аренда легковых  автомобилей с водителем</t>
  </si>
  <si>
    <t>Жеңіл автокөлікті жүргізушісімен жалдау</t>
  </si>
  <si>
    <t xml:space="preserve">Товар </t>
  </si>
  <si>
    <t>13.92.15.00.00.30.70.20.1</t>
  </si>
  <si>
    <t>Шелк матасынан жасалған жалюздер</t>
  </si>
  <si>
    <t>Жалюзи из шелковых тканей</t>
  </si>
  <si>
    <t>Тігінен орнатылатын шелк матасынан жасалған жалюздер, тік пластиналардан тұрады</t>
  </si>
  <si>
    <t>Вертикальные жалюзи из шелка, состоят из вертикальных пластин</t>
  </si>
  <si>
    <t>КҚО үшін жалюздер</t>
  </si>
  <si>
    <t>Жалюзи для ЦОП</t>
  </si>
  <si>
    <t>43.29.19.10.10.00.00</t>
  </si>
  <si>
    <t>Флагшток құру</t>
  </si>
  <si>
    <t>Монтаж флагштоков</t>
  </si>
  <si>
    <t>Флагшток құру жұмыстары (жерге, фасадтық)</t>
  </si>
  <si>
    <t>Работы по ремонту флагштоков (фасадных, наземных)</t>
  </si>
  <si>
    <t>Ту дайындау және флагшток құру</t>
  </si>
  <si>
    <t xml:space="preserve">Изготовление флага и монтаж флагштоков </t>
  </si>
  <si>
    <t>84.11.19.11.00.00.00</t>
  </si>
  <si>
    <t>Жерпайдалану актілерін дайындау қызметтері</t>
  </si>
  <si>
    <t>Услуги по изготовлению актов землепользования</t>
  </si>
  <si>
    <t xml:space="preserve">Жерпайдалану актілерін дайындау </t>
  </si>
  <si>
    <t>Изготовление актов землепользования</t>
  </si>
  <si>
    <t>февраль-март</t>
  </si>
  <si>
    <t>22.23.11.00.00.50.20.10.1.</t>
  </si>
  <si>
    <t>Искусственный газон</t>
  </si>
  <si>
    <t>Жасанды газон</t>
  </si>
  <si>
    <t>Ландшафты</t>
  </si>
  <si>
    <t>Ландшафтный</t>
  </si>
  <si>
    <t xml:space="preserve">Газоны искусственные ландшафтные </t>
  </si>
  <si>
    <t>Ландшафты жасанды газон</t>
  </si>
  <si>
    <t>82.30.11.12.00.00.00</t>
  </si>
  <si>
    <t>Пресс-конференция ұйымдастыру қызметтері</t>
  </si>
  <si>
    <t xml:space="preserve">Услуги по организации пресс-конференции </t>
  </si>
  <si>
    <t>Баспасөз- мәслихатын ұйымдастыру бойынша кешенді қызметтер (шақыру қағаздарын шығару және тарату, өткізетін орын жалдау, өткізу орнын ресімдеу, мерекелі кеш бағдарламасын ұйымдастыру, БАҚ жұмыс және т.б.)</t>
  </si>
  <si>
    <t>Комплекс услуг по организации пресс-конференций (производство и рассылка пригласительных билетов, аренда места проведения, оформление места проведения, организация программы праздничного вечера, работа со СМИ и др.)</t>
  </si>
  <si>
    <t>Журналистер үшін (БАҚ) пресс-турлар ұйымдастыру және өткізу</t>
  </si>
  <si>
    <t>Организация и проведение пресс-туров для журналистов (СМИ)</t>
  </si>
  <si>
    <t>74.10.19.13.00.00.00</t>
  </si>
  <si>
    <t>Басқа мамандандырылған дизайн қызметтері</t>
  </si>
  <si>
    <t>Услуги по дизайну специализированному прочие</t>
  </si>
  <si>
    <t>Өзге топтамаларға ендірілмеген басқа да мамандандырылған дизайн қызметтері</t>
  </si>
  <si>
    <t>Прочий дизайн специализированный, не включенный в другие группировки</t>
  </si>
  <si>
    <t>Жарнамалық-таратылым материалдарының дизайындарын дайындау қызметтері</t>
  </si>
  <si>
    <t>Услуги по разработке дизайна рекламно-раздаточных материалов</t>
  </si>
  <si>
    <t>ДММС</t>
  </si>
  <si>
    <t>Күнтізбелерді және басқа офистік баспа өнімдерін, оның ішінде имидждік, әзірлеу, дайындау, жасау, теру, басып шығару бойынша қызметтер</t>
  </si>
  <si>
    <t>с даты подписания  договора до 31.12.2016г.</t>
  </si>
  <si>
    <t>82.30.11.25.00.00.00</t>
  </si>
  <si>
    <t xml:space="preserve">Услуги по поддержки в организации и проведении мероприятий </t>
  </si>
  <si>
    <t>Іс-шараларды ұйымдастыру мен өткізуді сүйемелдеу қызметтері</t>
  </si>
  <si>
    <t>Организация и проведение церемонии награждения победителей акции "Успех гарантирован!"</t>
  </si>
  <si>
    <t xml:space="preserve">"Кепілдендірілген жеңіс!"  акциясы жеңімпаздарын құттықтау рәсімін өткізу ұйымдастыру және өткізу </t>
  </si>
  <si>
    <t>73.12.13.10.00.00.00</t>
  </si>
  <si>
    <t>Сыйақы үшін немесе шарт негізінде жарнамаға араналған орындарды сату немесе жалға беру қызметтері</t>
  </si>
  <si>
    <t>Услуги по продаже и аренде места для рекламы, предоставляемые за вознаграждение или на договорной основе</t>
  </si>
  <si>
    <t>Сыйақы үшін немесе шарт негізінде Интернетте жарнамаға араналған орындарды сату немесе жалға беру қызметтері</t>
  </si>
  <si>
    <t>Услуги по продаже и аренде места для рекламы в Интернете, предоставляемые за вознаграждение или на договорной основе</t>
  </si>
  <si>
    <t>Организация рубрики о деятельности Фонда, а также публикации историй успеха предпринимателей, получивших господдержку, на информационном сайте</t>
  </si>
  <si>
    <t>Қоғамның қызметі бойынша рубрика ұйымдастыру, сонымен қатар мемлекттік қолдау алған кәсіпкерлердің жеңіс тарихын ақпраттық желіде жариялау</t>
  </si>
  <si>
    <t>Организация и проведение пресс-конференции</t>
  </si>
  <si>
    <t>Пресс-конференция ұйымдастыру және өткізу</t>
  </si>
  <si>
    <t>Услуги по проведению тренингов по взаимодействию со СМИ</t>
  </si>
  <si>
    <t>БАҚ әрекеттестік бойынша тренинг өткізу қызметтері</t>
  </si>
  <si>
    <t>73.20.20.10.00.00.00</t>
  </si>
  <si>
    <t>Қоғамның пікірін зерттеу қызметтері</t>
  </si>
  <si>
    <t>Услуги по изучению общественного мнения</t>
  </si>
  <si>
    <t>Әлдеуметтік, экономикалық және саяси мәселере бойынша қоғамның пікірін зерттеу және статистикалық талдау нәтижелерін беру</t>
  </si>
  <si>
    <t>Изучение общественного мнения по политическим, экономическим и социальным вопросам и статистический анализ результатов</t>
  </si>
  <si>
    <t xml:space="preserve">«Даму» Қорының қызметіне сенім білдіру деңгейін бағалау қызметтері </t>
  </si>
  <si>
    <t>Услуги по проведению оценки уровня доверия к деятельности Фонда «Даму»</t>
  </si>
  <si>
    <t>Жұмыскерлерді дайындау, қайта дайындау және біліктіліктерін арттыру бойынша ағартушылық қызметтері</t>
  </si>
  <si>
    <t>с даты подписания договора по 18.03.2016г.</t>
  </si>
  <si>
    <t xml:space="preserve">Стол </t>
  </si>
  <si>
    <t>Стол ДСП рабочий. Габариты (ширина/длина) от 650/1301мм до 650/1400мм. Толщина столешницы 15-30мм, ПВХ 2-4мм.</t>
  </si>
  <si>
    <t>ДСП жасалынған жұмыс үстелі. Габаритттері ені/ұзындығы 650/1301 мм 650/1400 мм дейін. Үстел тақтайша қалыңдығы 15-30 мм, ПВХ 2-4 мм</t>
  </si>
  <si>
    <t>31.09.12.00.00.01.04.01.1</t>
  </si>
  <si>
    <t>Шкаф книжный с полками</t>
  </si>
  <si>
    <t>Шкаф 3 полки, 2 двери створчатые. Материал ДСП</t>
  </si>
  <si>
    <t>Сөрелері бар кітаптарға арналған шкаф</t>
  </si>
  <si>
    <t>3 сөрелі шкаф, 2 жарма есік. Материал ДСП</t>
  </si>
  <si>
    <t>31.01.12.00.00.03.02.02.1</t>
  </si>
  <si>
    <t>Сырт киім мен бас киімдерге арналған кішкене сөресі бар шкаф,  ламинатталған ДСП, жиегі ПВХ, желімсіз біріктіріліп жиналған</t>
  </si>
  <si>
    <t>Шкаф плательный для верхней одежды и нишей для головных уборов. высота полки 35 см,  ламинированное ДСП, кромка ПВХ, сборка без клеевых соединений</t>
  </si>
  <si>
    <t>31.01.12.00.00.03.04.02.1</t>
  </si>
  <si>
    <t>3 выдвижных ящика для материалов</t>
  </si>
  <si>
    <t>Тумба</t>
  </si>
  <si>
    <t>3 выдвижных ящика для материалов, на колесиках, ручки ящиков – хромированные, металлические</t>
  </si>
  <si>
    <t>Материалдарға арналған 3 жылжымалы тартпасымен</t>
  </si>
  <si>
    <t>Материалдарға арналған 3 жылжымалы тартпасымен, доңғалақтарда, тартпа ұстағыштары - хромдалған, темірден</t>
  </si>
  <si>
    <t>Услуги по организации и проведению практического онлайн тренинга в рамках Проекта «Поддержка открытия нового бизнеса»</t>
  </si>
  <si>
    <t>«Жаңа бизнесту қолдау» жобасы шеңберінде практикалық он-лайн тренинг ұйымдастыру және жүргізу жөніндегі қызмет</t>
  </si>
  <si>
    <t>«Услуги по организации и проведению практического онлайн тренинга в рамках Проекта «Поддержка предпринимательских инициатив студенческой молодежи»</t>
  </si>
  <si>
    <t>«Студент жастардың кәсіпкерлік бастамасын қолдау» жобасы шеңберінде практикалық он-лайн тренинг ұйымдастыру және жүргізу жөніндегі қызмет</t>
  </si>
  <si>
    <t>Услуги по организации и проведению практического онлайн тренинга в рамках Проекта «Дистанционная поддержка развития предпринимательства»</t>
  </si>
  <si>
    <t>«Кәсіпкерлікті дамытуды қашықтықтан қолдау» жобасы шеңберінде практикалық он-лайн тренинг ұйымдастыру және жүргізу жөніндегі қызмет</t>
  </si>
  <si>
    <t>Услуги по проектированию и разработке локальных вычислительных сетей на основе волоконно-оптических линий связи</t>
  </si>
  <si>
    <t>Услуги по проектированию и разработке высокопроизводительной и надежной оптической локальной вычислительной сети для здания, обеспечивающей работу компьютерной сети на основе волоконно-оптической системы связи и поддерживающей скорости передачи до 10 Гб/с</t>
  </si>
  <si>
    <t>Услуги по проектированию и разработке ЛВС ВОЛС в здании головного офиса</t>
  </si>
  <si>
    <t>45 календарных дней с даты подписания договора</t>
  </si>
  <si>
    <t>Талшықты-оптикалық байланыс желілірінің негізінде жергілікті есептеу желісін жоспарлау және дайындау қызметтері</t>
  </si>
  <si>
    <t>Талшықты-оптикалық байланыс жүйесі арқылы және 10 Гб/с жылдамдық өтімділік негізінде компьютер жүйесінің жұмысын қамсыздандырып отырған ғимаратқа арналған жоғары өтімді және  сенімді оптикалық жергілікті есептеу желісін жоспарлау және дайындау қызметтері</t>
  </si>
  <si>
    <t xml:space="preserve">Бас кеңсе ғимаратында ЛВС ВОЛС жоспарлау және дайындау қызметтері </t>
  </si>
  <si>
    <t>WatchGuard XTM 515 1-yr Security Suite Renewal/Upgrade; WatchGuard XTM 26 1-yr Security Suite Renewal/Upgrade</t>
  </si>
  <si>
    <t>Annual Production (24/7) Maintenance Renewal (includes 24/7 uplift)- Veeam Availability Suite Enterprise for VMware</t>
  </si>
  <si>
    <t>81.29.12.10.00.00.00</t>
  </si>
  <si>
    <t>Қарды жинау және жою қызметтері</t>
  </si>
  <si>
    <t>Услуги по уборке и удалению снега</t>
  </si>
  <si>
    <t>Қар және мұзды жинау</t>
  </si>
  <si>
    <t>Уборка  снега и льда</t>
  </si>
  <si>
    <t>февраль-март, ноябрь-декабрь</t>
  </si>
  <si>
    <t>13.93.12.00.10.20.12.50.1</t>
  </si>
  <si>
    <t>Кілем тоқымалық тоқымалы</t>
  </si>
  <si>
    <t>Ковер текстильный тканый</t>
  </si>
  <si>
    <t>Ворсовые тканые ковры, машинного производства из химических текстильных материалов. Аксминстерские ковры. Высота ворса - 8,0—8,5 мм, плотность изделий высокая. Размером 200*300 см</t>
  </si>
  <si>
    <t>Түкті тоқымалы кілемдер, машиналы өндірістің химиялық материалдардан. Аксминстерлік кілемдер. Түктің биіктігі - 8,0-8,5 мм, бұйымның нығыздығы биік. Көлемі 200*300 см</t>
  </si>
  <si>
    <t>Кілем</t>
  </si>
  <si>
    <t>Ковер</t>
  </si>
  <si>
    <t>13.93.11.00.00.20.13.10.1</t>
  </si>
  <si>
    <t>Соқпақ</t>
  </si>
  <si>
    <t xml:space="preserve">Дорожка </t>
  </si>
  <si>
    <t>Ворсовые узелковые дорожки из прочих материалов, включая смешанные.</t>
  </si>
  <si>
    <t>Ворстік тоқымалы соқпақ басқа да материалдардан, аралас материалдарды қосқанда</t>
  </si>
  <si>
    <t>Соқпақ (1,5м*12м)</t>
  </si>
  <si>
    <t>Дорожка (1,5м*12м)</t>
  </si>
  <si>
    <t>01.19.21.00.00.00.04.10.1</t>
  </si>
  <si>
    <t>Өсімдіктер бөлмелі</t>
  </si>
  <si>
    <t>Растения комнатные</t>
  </si>
  <si>
    <t>Гүл және өсімдіктер бөлмелі горшоқтарда</t>
  </si>
  <si>
    <t>Цветы и растения комнатные в горшках</t>
  </si>
  <si>
    <t>Опре.зал үшін горшоктағы  бөлмелі гүл</t>
  </si>
  <si>
    <t>Цветы комнатные в горшках для опер. зала</t>
  </si>
  <si>
    <t>210 календарных дней с даты подписания договора</t>
  </si>
  <si>
    <t>Организация тренинга/семинара «Деловая переписка»</t>
  </si>
  <si>
    <t>февраль-апрель</t>
  </si>
  <si>
    <t>Организация тренинга/семинара «Управление стрессом»</t>
  </si>
  <si>
    <t>Организация языковых курсов</t>
  </si>
  <si>
    <t>Тілдік курстарды ұйымдастыру</t>
  </si>
  <si>
    <t>Организация бухгалтерских семинаров</t>
  </si>
  <si>
    <t>Бухгалтерлік семинарларды ұйымдастыру</t>
  </si>
  <si>
    <t>февраль-июнь</t>
  </si>
  <si>
    <t>Организация семинара по налогам</t>
  </si>
  <si>
    <t>Салық бойынша семинар ұйымдастыру</t>
  </si>
  <si>
    <t>Организация тренинга/семинара «Управление проектом «Call-Center»</t>
  </si>
  <si>
    <t>« Call-Center жобасын басқару» тренинг/семинарын ұйымдастыру</t>
  </si>
  <si>
    <t>«Күйзелісті басқару» тренинг/семинарын ұйымдастыру</t>
  </si>
  <si>
    <t>«Іскерлік қатынасхаттар» тренинг/семинарын ұйымдастыру</t>
  </si>
  <si>
    <t>Организация тренинга по оптимизации бизнес-процессов</t>
  </si>
  <si>
    <t>Бизнесс-процесстерді ықшамдау бойынша тренинг ұйымдастыру</t>
  </si>
  <si>
    <t>31.01.12.00.00.02.01.05.1</t>
  </si>
  <si>
    <t>62.01.12.30.10.00.00</t>
  </si>
  <si>
    <t>43.21.10.16.13.00.00</t>
  </si>
  <si>
    <t>Телекоммуникациялық жүйелерді орнату жұмыстары</t>
  </si>
  <si>
    <t>Работы по прокладке телекоммуникаций</t>
  </si>
  <si>
    <t>Работы, связанные с прокладкой телекоммуникационных линий здания (компьютерные системы)</t>
  </si>
  <si>
    <t>Ғимараттың  телекоммуникациялық линияларын жүргізу жұмыстары (компьютер жүйелері)</t>
  </si>
  <si>
    <t>Консультационные услуги для реализации программы «Лидеры конкурентоспособности - национальные чемпионы»</t>
  </si>
  <si>
    <t>31.01.11.00.00.00.06.02.1</t>
  </si>
  <si>
    <t>Сөре</t>
  </si>
  <si>
    <t>Стеллаж</t>
  </si>
  <si>
    <t>Металдан жасалынған 5 сөрелі стеллаж. Бір сөреге рұқсат етілген жүктеме- 100 кг дейін, секцияға 500 кг. Дейін</t>
  </si>
  <si>
    <t>Стеллаж с 5-ю полками. Изготовлен из стали. Допустимая нагрузка на одну полку - до 100 кг, на секцию до 500 кг.</t>
  </si>
  <si>
    <t>Кітапқа арналған металдан жасалған мұражай сөрелері</t>
  </si>
  <si>
    <t>Полка для книг металлический для архив</t>
  </si>
  <si>
    <t>31.01.11.00.00.00.02.03.1</t>
  </si>
  <si>
    <t xml:space="preserve">Шкаф </t>
  </si>
  <si>
    <t>Мұражайлық темір шкаф, құйылмалы конструкция, замок, сөрелері реттелмелі, полимермен қапталған, екі есікті</t>
  </si>
  <si>
    <t>Шкаф металлический архивный, сварная конструкция, замок, регулируемые полки, полимерное покрытие, двудверный.</t>
  </si>
  <si>
    <t>91.01.12.10.00.00.00</t>
  </si>
  <si>
    <t>Мұрағаттық істерді қалыптастыру қызметтері</t>
  </si>
  <si>
    <t>Услуги по формированию архивных дел</t>
  </si>
  <si>
    <t>13.92.29.00.00.00.60.30.1</t>
  </si>
  <si>
    <t>Ту</t>
  </si>
  <si>
    <t>Флаг</t>
  </si>
  <si>
    <t>Тулар</t>
  </si>
  <si>
    <t>Флаги</t>
  </si>
  <si>
    <t xml:space="preserve">сентябрь </t>
  </si>
  <si>
    <t>Жобалау бойынша инженерлік жұмыстар</t>
  </si>
  <si>
    <t>Работы инженерные по проектированию</t>
  </si>
  <si>
    <t>Разработка проектно-сметной документации по реконструкции помещений</t>
  </si>
  <si>
    <t>Кеңсені қайта құруға байланымты жобалық-смета құаттарын дайындау</t>
  </si>
  <si>
    <t>Разработка сметной документации по текущему ремонту</t>
  </si>
  <si>
    <t>Ағымдағы жөндеу жұмыстары бойынша сметалық құаттарды дайындау</t>
  </si>
  <si>
    <t>71.12.12.16.00.00.00</t>
  </si>
  <si>
    <t>Организация тренинга по технике общения со средствами массовой информации</t>
  </si>
  <si>
    <t>Организация семинар-тренинга «Основы Лин/Кайдзен для офисной деятельности»</t>
  </si>
  <si>
    <t>Организация обучения по программе «Повышение квалификации профессиональных бухгалтеров»</t>
  </si>
  <si>
    <t>Организация семинара «Диплом АССА ДипИФР»</t>
  </si>
  <si>
    <t>Организация семинара «Последние изменения в МСФО»</t>
  </si>
  <si>
    <t>май-июнь</t>
  </si>
  <si>
    <t>32.99.59.00.00.00.25.12.1</t>
  </si>
  <si>
    <t>Значок</t>
  </si>
  <si>
    <t>с даты подписания договора по 20.04.2016г.</t>
  </si>
  <si>
    <t>Бұқаралық ақпарат құралдарымен тілдесу техникасы бойынша тренинг ұйымдастыру</t>
  </si>
  <si>
    <t>«Основы Лин/Кайдзен для офисной деятельности» тақырыбында семинар-тренинг ұйымдастыру</t>
  </si>
  <si>
    <t>«Повышение квалификации профессиональных бухгалтеров» бағдарламасы бойынша оқу ұйымдастыру</t>
  </si>
  <si>
    <t>«Диплом АССА ДипИФР» семинарын ұйымдастыру</t>
  </si>
  <si>
    <t>«Последние изменения в МСФО» семинарын ұйымдастыру</t>
  </si>
  <si>
    <t>Төсбелгі</t>
  </si>
  <si>
    <t>Аксессуар для одежды, с изображением логотипа</t>
  </si>
  <si>
    <t>Киім аксессуары, логотип кескіндемесімен</t>
  </si>
  <si>
    <t>с даты подписания  договора по 31.05.2016г.</t>
  </si>
  <si>
    <t>«Бәсекеге жарамдылық лидерлері - ұлттық чемпиондар» бағдарламасын жүзеге асыру үшін кеңестік қызметтер</t>
  </si>
  <si>
    <t>Обязательное страхование  автомашин</t>
  </si>
  <si>
    <t>17.29.11.10.00.00.10.10.1</t>
  </si>
  <si>
    <t>Визитка</t>
  </si>
  <si>
    <t>Изготавливаемый из жареных зерен кофейного дерева. Жареный без кофеина.</t>
  </si>
  <si>
    <t>Кофе</t>
  </si>
  <si>
    <t>74.90.15.24.00.00.00</t>
  </si>
  <si>
    <t>Услуги консультационные по обеспечению безопасности в прочих сферах</t>
  </si>
  <si>
    <t>Письменные и устные консультации по обеспечению безопасности в прочих сферах, не включенных в другие группировки</t>
  </si>
  <si>
    <t xml:space="preserve">Услуги консультационные по обеспечению безопасности </t>
  </si>
  <si>
    <t>Басқа салалардағы қауіпсіздікті қамсыздандыру бойынша кеңестік қызметтер</t>
  </si>
  <si>
    <t>Өзге топтамаларда қарастырылмаған, басқа салалардағы қауіпсіздікті қамсыздандыру бойынша жазбаша және ауызша кеңестік қызметтер</t>
  </si>
  <si>
    <t>Қауіпсіздікті қамсыздандыру бойынша кеңестік қызметтер</t>
  </si>
  <si>
    <t>Бір жақ бетіне текст түсірлген, фирмалық</t>
  </si>
  <si>
    <t>Кофе ағашының қуырылған бидийынан жасалған. Кофеинсіз қуырылған.</t>
  </si>
  <si>
    <t>Фирменная, с нанесенным текстом на одной стороне</t>
  </si>
  <si>
    <t>Визитки пластиковые</t>
  </si>
  <si>
    <t>Пластик визиткалар</t>
  </si>
  <si>
    <t>27.51.15.00.00.03.00.10.1</t>
  </si>
  <si>
    <t>Увлажнитель воздуха</t>
  </si>
  <si>
    <t>Ауа дымқылдаушы</t>
  </si>
  <si>
    <t>Климатический прибор для регулирования необходимого уровня влажности в помещении</t>
  </si>
  <si>
    <t>Бөлмеде қажетті ауа ылғалдығын реттеуге арналған аспап</t>
  </si>
  <si>
    <t>Увлажнитель воздуха для помещений</t>
  </si>
  <si>
    <t>Бөлмеге арналған ауа дымқылдаушы</t>
  </si>
  <si>
    <t>25.99.29.00.04.10.13.10.1</t>
  </si>
  <si>
    <t>Ілгекше</t>
  </si>
  <si>
    <t>Вешалка</t>
  </si>
  <si>
    <t>Сыртқы киімге арналған ілгекше (жиһаз ілгекшелерінен айырмашылығы бар, сыртқы киім ілгекшелерін қоспағанда)</t>
  </si>
  <si>
    <t>Вешалки для верхней одежды (кроме вешалок для верхней одежды, имеющих отличительные признаки мебели)</t>
  </si>
  <si>
    <t>Вешалка напольная</t>
  </si>
  <si>
    <t>Еден ілгекшесі</t>
  </si>
  <si>
    <t>32.99.86.00.00.00.20.10.1</t>
  </si>
  <si>
    <t>Портрет</t>
  </si>
  <si>
    <t>Рамкадағы дайын портрет</t>
  </si>
  <si>
    <t>Готовый портрет в рамке</t>
  </si>
  <si>
    <t>77.11.10.10.00.00.00</t>
  </si>
  <si>
    <t>Жүргізушісі жоқ жеңіл автомобиль жалдау қызметі</t>
  </si>
  <si>
    <t>Услуги по аренде легковых автомобилей без водителя</t>
  </si>
  <si>
    <t>Жүргізушісі жоқ жеңіл автомобильдерді қысқа мерзімге, орта немесе ұзақ мерзімге жалдау (прокат)</t>
  </si>
  <si>
    <t>Краткосрочная, среднесрочная или догосрочная аренда (прокат) легковых автомобилей без водителя</t>
  </si>
  <si>
    <t>Аренда легковых  автомобилей</t>
  </si>
  <si>
    <t>Жеңіл автокөлікті жалға алу</t>
  </si>
  <si>
    <t>32.99.16.00.00.00.12.32.1</t>
  </si>
  <si>
    <t>Штамп</t>
  </si>
  <si>
    <t>Штамп для нанесения оттиска, содержащего текст определенной профессиональной деятельности</t>
  </si>
  <si>
    <t>Баспа таңбасын қоюға арналған штамп, белгілі кәсіпқой қызмет туралы мәтіні бар</t>
  </si>
  <si>
    <t>Фирамалық, бір жағына мәтін басылған</t>
  </si>
  <si>
    <t>58.19.11.00.00.00.00.20.2</t>
  </si>
  <si>
    <t>Открытка</t>
  </si>
  <si>
    <t>поздравительная, в комплекте с конвертом</t>
  </si>
  <si>
    <t>Ашық хат</t>
  </si>
  <si>
    <t xml:space="preserve">Құттықтау үшін, комплект ковертпен бірге </t>
  </si>
  <si>
    <t>22.21.42.10.00.00.00.13.1</t>
  </si>
  <si>
    <t xml:space="preserve">Баннер </t>
  </si>
  <si>
    <t xml:space="preserve">материал - "Бэклит" (ламинированный) </t>
  </si>
  <si>
    <t xml:space="preserve">материал - "Бэклит" (ламинатталған) </t>
  </si>
  <si>
    <t>Визитные карточки</t>
  </si>
  <si>
    <t>Визиттік карталар</t>
  </si>
  <si>
    <t xml:space="preserve"> май</t>
  </si>
  <si>
    <t>31.01.13.00.00.00.11.06.1</t>
  </si>
  <si>
    <t>Стенды</t>
  </si>
  <si>
    <t>Стендтер</t>
  </si>
  <si>
    <t>Мателдан</t>
  </si>
  <si>
    <t>Металлические</t>
  </si>
  <si>
    <t>Мобильные стенды (ролл-ап)</t>
  </si>
  <si>
    <t>Мобильді стендтер (ролл-ап)</t>
  </si>
  <si>
    <t>17.23.13.30.00.00.00.90.1</t>
  </si>
  <si>
    <t>Книги бухгалтерские, отчеты</t>
  </si>
  <si>
    <t>Книги бухгалтерские, отчеты прочие</t>
  </si>
  <si>
    <t>Годовой отчет</t>
  </si>
  <si>
    <t>Жылдық есеп</t>
  </si>
  <si>
    <t>Бухгалтерлік кітаптар, өзге есептер</t>
  </si>
  <si>
    <t>Бухгалтерлік кітаптар,  есептер</t>
  </si>
  <si>
    <t xml:space="preserve">210 календарных дней с даты подписания договора </t>
  </si>
  <si>
    <t>22.21.42.10.00.00.00.17.1</t>
  </si>
  <si>
    <t>материал - поливинил, разрешением 720 dpi</t>
  </si>
  <si>
    <t>материал - поливинил, мүмкіндігі 720 dpi</t>
  </si>
  <si>
    <t>г.Астана</t>
  </si>
  <si>
    <t>22.21.42.10.00.00.00.16.1</t>
  </si>
  <si>
    <t>материал - поливинил, разрешением 360 dpi</t>
  </si>
  <si>
    <t>материал - поливинил, мүмкіндігі 360 dpi</t>
  </si>
  <si>
    <t>58.11.10.00.00.00.00.10.1</t>
  </si>
  <si>
    <t>Книги печатные</t>
  </si>
  <si>
    <t>Один из видов печатной продукции: непериодическое издание, состоящее из сброшюрованных бумажных листов (страниц) или тетрадей, на которых нанесена типографским или рукописным способом текстовая и графическая (иллюстрации) информация, имеющая объём более 48 страниц и  размер листа 220 мм х 290 мм, 205 мм Х 290 мм, 205 мм Х 260 мм</t>
  </si>
  <si>
    <t>Аналитическая книга</t>
  </si>
  <si>
    <t>Баспа кітаптар</t>
  </si>
  <si>
    <t xml:space="preserve">Аналитикалық кітап </t>
  </si>
  <si>
    <t>Баспа өнімнің бір түрі: тиопграфиялық немесе қолжазба тәсілімен мәтіндік және графикалық (иллюстрация) ақпарат түсірілген, түптелген қағаз парақтардан (беттерден) немесе дәптерлерден тұратын кезеңделмеген баспа, көлемі 48 беттен аса  болатын және парқ өлшемі 220 мм Х 290 мм, 205 мм Х 290 мм, 205 мм Х 260 мм</t>
  </si>
  <si>
    <t>32.99.16.00.00.00.12.70.1</t>
  </si>
  <si>
    <t>Факсимиле</t>
  </si>
  <si>
    <t>Устройство для дублирования подписи руководства</t>
  </si>
  <si>
    <t>Басшы қолтаңбаларының көшірмесін жасауға арналған құрылғы</t>
  </si>
  <si>
    <t>Маңдайша</t>
  </si>
  <si>
    <t>Атауы көрсетілген маңдайша (жарықтандырылған маңдайшалардан бөлек)</t>
  </si>
  <si>
    <t>Есік маңдайшалары</t>
  </si>
  <si>
    <t>Дверные таблички</t>
  </si>
  <si>
    <t>26.30.50.00.00.00.02.11.1</t>
  </si>
  <si>
    <t>Күзет дабылдамасы жүйесінің құрылғылары</t>
  </si>
  <si>
    <t>Оборудование системы охранной сигнализации</t>
  </si>
  <si>
    <t>Жеке күзет дабылдамасы жүйесіне кешенді техникалық құрылғылар</t>
  </si>
  <si>
    <t>Комплекс технических средств для автономной системы охранной сигнализации</t>
  </si>
  <si>
    <t xml:space="preserve">Күзет дабылдамасы </t>
  </si>
  <si>
    <t>Охранная сигнализация</t>
  </si>
  <si>
    <t xml:space="preserve">в течение 30 календарных дней с даты подписания договора </t>
  </si>
  <si>
    <t>31.01.12.00.00.02.01.06.1</t>
  </si>
  <si>
    <t>Жұмыс столы ЛДСП. Көлемдері (ұзындығы/ені)  650/1301мм. ден 650/1400 мм. Дейін. Қалыңдығы столешница 15-30мм, ПВХ 2-4мм</t>
  </si>
  <si>
    <t>Стол ЛДСП рабочий. Габариты (ширина/длина) от 650/1301мм до 650/1400мм. Толщина столешницы 15-30мм, ПВХ 2-4мм.</t>
  </si>
  <si>
    <t>Стол для руководителя</t>
  </si>
  <si>
    <t xml:space="preserve">в течение 45 календарных дней с даты подписания договора </t>
  </si>
  <si>
    <t>31.01.12.00.00.02.01.28.1</t>
  </si>
  <si>
    <t>Стол приставной. ЛДСП. Овальный. Габариты (ширина/длина) от 600/850мм до 600/1100мм. Толщина столешницы 15-30мм, ПВХ 2-4мм.</t>
  </si>
  <si>
    <t>Стол приставной для руководителя</t>
  </si>
  <si>
    <t>31.01.12.00.00.03.05.08.1</t>
  </si>
  <si>
    <t>Тумба приставная двухдверная. Тумба – приставка: до 400*450*750, ламинированное ДСП, кромка ПВХ 2 мм.</t>
  </si>
  <si>
    <t>Тумба приставная для руководителя</t>
  </si>
  <si>
    <t>31.01.12.00.00.03.04.09.1</t>
  </si>
  <si>
    <t>Тумба мобильная для руководителя</t>
  </si>
  <si>
    <t>Доска маркерно-магнитная</t>
  </si>
  <si>
    <t>Басшы үстелі</t>
  </si>
  <si>
    <t>Қосымша басшы үстелі</t>
  </si>
  <si>
    <t>Екі есікті қосымша тумба. Тумба - қосымша:  400*450*750 дейін, ламинатты ДСП, жиегі ПВХ 2 мм.</t>
  </si>
  <si>
    <t>Басшы қосымша тумбасы</t>
  </si>
  <si>
    <t>Передвижная, на колесиках, размерами до 65х60х45 см</t>
  </si>
  <si>
    <t xml:space="preserve">Жылжымалы, доңғалақтарымен, көлемі 65х60х45 см дейін </t>
  </si>
  <si>
    <t>Жылжымалы басшы тумбасы</t>
  </si>
  <si>
    <t>Маркерно-магнитная</t>
  </si>
  <si>
    <t>Маркерлі-магнитті</t>
  </si>
  <si>
    <t>Маркерлі-магнитті тақта</t>
  </si>
  <si>
    <t>г.Алматы</t>
  </si>
  <si>
    <t>Сайтқа орналастыру үшін аналитиаклық материалдарды инфографика формасында дайындау қызметтері</t>
  </si>
  <si>
    <t>Услуги по подготовке аналитических материалов в формате инфографики для размещения на сайте</t>
  </si>
  <si>
    <t>70.22.11.20.00.00.00</t>
  </si>
  <si>
    <t>Тәуекелдерді және ішкі бақылауды басқару саласында жоба әзірлеу  қызметтері</t>
  </si>
  <si>
    <t>Услуги по разработке проекта в области управления рисками и внутреннего контроля</t>
  </si>
  <si>
    <t>Жеке кәсіпкерлік субъектілерінің (ЖКС) кредиттік қабілетіліктерін анықтау үшін рейтингтік/скорингтік модель әзірлеу қызметтері</t>
  </si>
  <si>
    <t>Услуги по разработке рейтинговых/скоринговых моделей для определения кредитоспособности субъектов частного предпринимательства (МСБ)</t>
  </si>
  <si>
    <t xml:space="preserve">Услуги консультационные по вопросам предпринимательства для предпринимателей с инвалидностью. </t>
  </si>
  <si>
    <t>Мүгедектігі бар кәсіпкерлерге кәсіпкерлік сұрақтары бойынша консультациялық қызметтер</t>
  </si>
  <si>
    <t>Услуги по созданию и размещению рекламы о выставке "Сделано в Казахстане"</t>
  </si>
  <si>
    <t>"Қазақстанда жасалған" көрмесі туралы жарнамаларды бұқаралық ақпарат құралдарында жариялау</t>
  </si>
  <si>
    <t>Консультационное сопровождение процесса рассмотрения и принятия решения по предоставляемым кредитам «микробизнеса»</t>
  </si>
  <si>
    <t xml:space="preserve">«Микробизнес» бойынаша берілетін кредиттерді қарау және шешім қабылдау процессін кеңестік сүйемелдеу  </t>
  </si>
  <si>
    <t>с даты подписания договора по 01.12.2016г.</t>
  </si>
  <si>
    <t xml:space="preserve">в течение 15 календарных дней с даты подписания договора </t>
  </si>
  <si>
    <t xml:space="preserve">60 календарных дней с даты подписания договора </t>
  </si>
  <si>
    <t>65.12.21.10.00.00.02</t>
  </si>
  <si>
    <t>Автокөлікті ерікті  сақтандыру бойынша қызметтер</t>
  </si>
  <si>
    <t>Услуги по страхованию (добровольному) автотранспорта</t>
  </si>
  <si>
    <t xml:space="preserve">автокөлікті ерікті сақтандыру:  жол апаты, көлікті ұрлап кету, тонау,ұрлау және жойып жіберу немесе залал келтіру және т.б. бойынша ерікті сақтандыру </t>
  </si>
  <si>
    <t xml:space="preserve">Услуги по добровольному страхованию автотранспорта:  ДТП, угон, разбой, грабеж, кража и уничтожение либо повреждение  автомобильного транспорта и т.д. </t>
  </si>
  <si>
    <t>Қор  автомашиналарын орталықтандырылған ерікті сақтандыру</t>
  </si>
  <si>
    <t>Централизованное добровольное страхование  автомашин Фонда</t>
  </si>
  <si>
    <t>с измнениями от 25.04.2016г., приказ № _______-п</t>
  </si>
  <si>
    <t>Работы по сооружению земляного полотна, основания стоянок автомобильных</t>
  </si>
  <si>
    <t>Работы строительные по сооружению стоянок автомобильных</t>
  </si>
  <si>
    <t>Автокөлік тұрақтарын салу құрылыс жұмыстары</t>
  </si>
  <si>
    <t>Автокөлік тұрақтарының негізін, беткі жабуын салу құрылыс жұмыстары</t>
  </si>
  <si>
    <t>Услуги по обучению (с организацией кофе-брейков) и консультационному сопровождению кредитных специалистов партнерских организаций по привлечению проектов МСБ к финансовым программам Фонда</t>
  </si>
  <si>
    <t xml:space="preserve">Қормен серіктест ұйымдардың несиелік мамандардын оқыту (кофе-брейк ұйымдастырумен) және ШОБ жобаларын Қордың қаржылық бағдарламаларына тарту бойынша кеңестік демеу қызметтері  </t>
  </si>
  <si>
    <t>751000000</t>
  </si>
  <si>
    <t>Обучение «Executive MBA»</t>
  </si>
  <si>
    <t>Семинар «Технология кредитования по программе «ДАМУ-БЛИЦ»</t>
  </si>
  <si>
    <t>Семинар «Инвестиции и управление стоимостью бизнеса»</t>
  </si>
  <si>
    <t>июнь-август</t>
  </si>
  <si>
    <t>Обучение «Mini MBA»</t>
  </si>
  <si>
    <t>73.20.20.20.00.00.00</t>
  </si>
  <si>
    <t>Персоналдың еліктіргендік бойынша пікірін анықтау қызметтері</t>
  </si>
  <si>
    <t>Услуги по проведению опроса по вовлеченности персонала</t>
  </si>
  <si>
    <t>Әкімшілік-басқарушы және өндіруші қызметтегі персоналдың еліктіргендік пікірін анықтау үшін сауалнама жүргізу қызметтері</t>
  </si>
  <si>
    <t>Услуги по проведению опроса по вовлеченности административно-управленческого и производственного  персонала</t>
  </si>
  <si>
    <t>Приобретение отчета «Исследование вовлеченности персонала»</t>
  </si>
  <si>
    <t>27.40.21.00.00.10.15.14.1</t>
  </si>
  <si>
    <t>Шамшырақ</t>
  </si>
  <si>
    <t>Светильник</t>
  </si>
  <si>
    <t>ГОСТ 8607-82, төбелік шамшырақ</t>
  </si>
  <si>
    <t>ГОСТ 8607-82, светильники потолочные</t>
  </si>
  <si>
    <t xml:space="preserve"> Светильник светодиодный, 28 Вт</t>
  </si>
  <si>
    <t>27.40.21.00.00.10.10.11.1</t>
  </si>
  <si>
    <t xml:space="preserve"> Светильник светодиодный, 40 Вт</t>
  </si>
  <si>
    <t>ГОСТ 8607-82, светильники настенные</t>
  </si>
  <si>
    <t>27.40.21.00.00.10.11.12.1</t>
  </si>
  <si>
    <t>ГОСТ 8607-82, қабырғалық шамшырақ</t>
  </si>
  <si>
    <t xml:space="preserve"> Светильник сенсорный LED,12 Вт</t>
  </si>
  <si>
    <t>26.51.66.18.11.11.13.10.1</t>
  </si>
  <si>
    <t>Датчик</t>
  </si>
  <si>
    <t>Датчик движения</t>
  </si>
  <si>
    <t>65.12.11.00.00.00.01</t>
  </si>
  <si>
    <t>Оқыс жағдайлардан сақтандыру қызметтері</t>
  </si>
  <si>
    <t>Услуги по страхованию от несчастных случаев</t>
  </si>
  <si>
    <t>Жұмысшылардың қызметтік міндеттерін орындауда өмірі мен денсаулығына зиян келтіруден жұмыс берушінің  азаматтық-құқықтық жауапкершілігін сақтандыру бойынша қызметтер</t>
  </si>
  <si>
    <t>Страхование гражданско-правовой ответственности работадателя за причинение вреда жизни и здоровью работникам при исполнении ими трудовых (служебных) обязанностей</t>
  </si>
  <si>
    <t>43.91.11.13.00.00.00</t>
  </si>
  <si>
    <t>Шатырды жөндеу жұмыстары</t>
  </si>
  <si>
    <t>Работы по монтажу кровли</t>
  </si>
  <si>
    <t>Шатырды кешенді жөндеу жұмыстары</t>
  </si>
  <si>
    <t>Комплекс работ по ремонту и монтажу кровли</t>
  </si>
  <si>
    <t>Работы по ремонту и монтажу кровли</t>
  </si>
  <si>
    <t>Шатырды  жөндеу жұмыстары</t>
  </si>
  <si>
    <t>85.59.13.13.00.00.00</t>
  </si>
  <si>
    <t>Мамандар мен  басшылардың менеджмен мәселелері бойынша біліктіліктерін арттыру қызметтері</t>
  </si>
  <si>
    <t>Услуги по повышению квалификации руководителей и специалистов по вопросам менеджмента</t>
  </si>
  <si>
    <t>Мамандар мен  басшылардың менеджмен мәселелері бойынша біліктіліктерін арттыру</t>
  </si>
  <si>
    <t>Повышение квалификации руководителей и специалистов по вопросам менеджмента</t>
  </si>
  <si>
    <t>Услуги по повышению квалификации в рамках Проекта "Развитие предпринимательских навыков женщин с инвалидностью"</t>
  </si>
  <si>
    <t>73.12.19.30.00.00.00</t>
  </si>
  <si>
    <t>Услуги по размещению информационно-агитационных материалов в средствах массовой информации</t>
  </si>
  <si>
    <t>Республикалық БАҚ беттерінде жарнама-ақпараттық және аналитикалық материалдарды жариялау қызметі</t>
  </si>
  <si>
    <t>Услуги по размещению рекламно-информационных и аналитических материалов в республиканских СМИ</t>
  </si>
  <si>
    <t>Бұқаралық ақпарат құралдарына ақпараттық-үгіт материалдарын  жариялау қызметі</t>
  </si>
  <si>
    <t>Пресс служба</t>
  </si>
  <si>
    <t>58.13.31.10.00.00.00</t>
  </si>
  <si>
    <t>Услуги по продаже места для размещения рекламных объявлений в газетах, печатных республиканских</t>
  </si>
  <si>
    <t>Газеттерде, республикалық   басылымдарда жарнамалық хабарландыруларды  орналастыруға арналған  орындарды сату бойынша қызметтер</t>
  </si>
  <si>
    <t>Республикалық іскер апталық басылымда «Даму» Қорының қызметі мен жаңа бағдарламалары жайында жеке айдар жүргізу туралы қызмет</t>
  </si>
  <si>
    <t>Интернет-порталда «Даму» Қорының ұжымдық өміріндегі оқиғалар туралы жеке брендтелген бөлім жүргізу туралы қызмет</t>
  </si>
  <si>
    <t>Услуги по ведению отдельного брендированного раздела о событиях корпоративной жизни Фонда «Даму» на интернет-портале</t>
  </si>
  <si>
    <t>63.11.30.10.00.00.00</t>
  </si>
  <si>
    <t>Услуги по предоставлению места  или времени для рекламы в Интернете</t>
  </si>
  <si>
    <t>Услуги включают медийную и контекстную рекламу, рассылки, поисковую оптимизацию, размещение в каталогах.</t>
  </si>
  <si>
    <t>Интернетте жарнамаға уақыт немесе орын беру жөніндегі қызмет</t>
  </si>
  <si>
    <t>Қызметке медиялық және контексті  жарнама, ақпарат тарату, іздеуді оңтайландыру, топтамаға енгізу кіреді</t>
  </si>
  <si>
    <t xml:space="preserve">Интернет желілерінде "Даму" Қорының бағдарламалары жайлы  бейнеөнімдерді насихаттау қызметі </t>
  </si>
  <si>
    <t>Услуги по продвижению видеопродукции о программах Фонда «Даму» в сети Интернет</t>
  </si>
  <si>
    <t>Телебағдарламаларды дайындау қызметтері</t>
  </si>
  <si>
    <t>Услуги по производству  телевизионных программ</t>
  </si>
  <si>
    <t xml:space="preserve">Услуги по созданию видео и аудио роликов по деятельности и программам Фонда  </t>
  </si>
  <si>
    <t>60.20.12.01.04.01.00</t>
  </si>
  <si>
    <t>Услуги по производству рекламно-коммерческих телевизионных программ, записываемых на магнитную ленту или другие технические носители информации для последующей трансляции</t>
  </si>
  <si>
    <t>Магниттық лентаға немесе басқа да техникалық тасымалдағыштар арқылы жарнамалы-коммерциялық телебағдарламаларды дайындау және тарату</t>
  </si>
  <si>
    <t>Қордың қызметі мен бағдарламалары бойынша  бейне және аудио роликтерді жасау бойынша қызметтер</t>
  </si>
  <si>
    <t>69.10.14.05.00.00.00</t>
  </si>
  <si>
    <t>Заңды кеңес қызметтері</t>
  </si>
  <si>
    <t>Услуги юридические консультационные</t>
  </si>
  <si>
    <t>Құқықтық сүйемелдеумен байланысты заңды кеңес қызметтері</t>
  </si>
  <si>
    <t>Услуги юридические консультационные по правовому сопровождению</t>
  </si>
  <si>
    <t>73.11.11.17.00.00.00</t>
  </si>
  <si>
    <t>Маркетингтік кеңес беру қызметтері</t>
  </si>
  <si>
    <t>Услуги по маркетинговым консультациям</t>
  </si>
  <si>
    <t>Жарықдиодты шамшырақ, 28 Вт</t>
  </si>
  <si>
    <t>Жарықдиодты шамшырақ, 40 Вт</t>
  </si>
  <si>
    <t>Сенсорлы шамшырақ LED,12 Вт</t>
  </si>
  <si>
    <t>Қозғалыс</t>
  </si>
  <si>
    <t>Движения</t>
  </si>
  <si>
    <t>Қозғалыс датчигі</t>
  </si>
  <si>
    <t>"Мүгедектігі бар әйелдердің кәсіпкерлік ынталарын дамыту" жобасы бойынша   біліктілікі көтеру қызметтері</t>
  </si>
  <si>
    <t xml:space="preserve">Қордың несиелік қаржыларды және Қор кепілдемесімен басқа ұйымдардың несиелік қаржыларды тарту келісімдерін құрылымдау және сүйемелдеу: ауызша және (немесе) жазбаша кеңестер және (немесе) Қоғам қызметінің басқа да құқытық аспғектілері бойынша ұсынымдар  </t>
  </si>
  <si>
    <t>Лот № 3 «Бәсекеге жарамдылық лидерлері - ұлттық чемпиондар» бағдарламасын жүзеге асыру үшін кеңестік қызметтер</t>
  </si>
  <si>
    <t>Лот № 3 Консультационные услуги для реализации программы «Лидеры конкурентоспособности - национальные чемпионы»</t>
  </si>
  <si>
    <t>с измнениями от 25.04.2016г., приказ № 73-п</t>
  </si>
  <si>
    <t>Услуги по ведению отдельной рубрики по новым программам и деятельности Фонда «Даму» в республиканском деловом еженедельном печатном издании</t>
  </si>
  <si>
    <t>«ДАМУ БЛИЦ» бағдарламасы бойынша несиелеу технологиясы семинары</t>
  </si>
  <si>
    <t>«Инвестициялар және бизнестің құнын басқару» семинары</t>
  </si>
  <si>
    <t>«Исследование вовлеченности персонала» есебін сатып алу</t>
  </si>
  <si>
    <t>«Executive MBA» оқыту</t>
  </si>
  <si>
    <t>«Mini MBA» оқыту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</si>
</sst>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dd/mm/yy;@"/>
    <numFmt numFmtId="165" formatCode="dd\.mm\.yy;@"/>
    <numFmt numFmtId="166" formatCode="_(* #,##0.00_);_(* \(#,##0.00\);_(* &quot;-&quot;??_);_(@_)"/>
    <numFmt numFmtId="167" formatCode="000000"/>
    <numFmt numFmtId="168" formatCode="00"/>
    <numFmt numFmtId="169" formatCode="000"/>
    <numFmt numFmtId="170" formatCode="#,##0\ _₽"/>
  </numFmts>
  <fonts count="35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1"/>
      <color theme="1"/>
      <name val="Calibri"/>
      <family val="2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9">
    <xf numFmtId="0" fontId="0" fillId="0" borderId="0"/>
    <xf numFmtId="166" fontId="12" fillId="0" borderId="0" applyFont="0" applyFill="0" applyBorder="0" applyAlignment="0" applyProtection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2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1" fontId="13" fillId="0" borderId="0">
      <alignment horizontal="center" vertical="top" wrapText="1"/>
    </xf>
    <xf numFmtId="168" fontId="13" fillId="0" borderId="2">
      <alignment horizontal="center" vertical="top" wrapText="1"/>
    </xf>
    <xf numFmtId="169" fontId="13" fillId="0" borderId="2">
      <alignment horizontal="center" vertical="top" wrapText="1"/>
    </xf>
    <xf numFmtId="169" fontId="13" fillId="0" borderId="2">
      <alignment horizontal="center" vertical="top" wrapText="1"/>
    </xf>
    <xf numFmtId="169" fontId="13" fillId="0" borderId="2">
      <alignment horizontal="center" vertical="top" wrapText="1"/>
    </xf>
    <xf numFmtId="1" fontId="13" fillId="0" borderId="0">
      <alignment horizontal="center" vertical="top" wrapText="1"/>
    </xf>
    <xf numFmtId="168" fontId="13" fillId="0" borderId="0">
      <alignment horizontal="center" vertical="top" wrapText="1"/>
    </xf>
    <xf numFmtId="169" fontId="13" fillId="0" borderId="0">
      <alignment horizontal="center" vertical="top" wrapText="1"/>
    </xf>
    <xf numFmtId="169" fontId="13" fillId="0" borderId="0">
      <alignment horizontal="center" vertical="top" wrapText="1"/>
    </xf>
    <xf numFmtId="169" fontId="13" fillId="0" borderId="0">
      <alignment horizontal="center" vertical="top" wrapText="1"/>
    </xf>
    <xf numFmtId="0" fontId="13" fillId="0" borderId="0">
      <alignment horizontal="left" vertical="top" wrapText="1"/>
    </xf>
    <xf numFmtId="0" fontId="13" fillId="0" borderId="0">
      <alignment horizontal="left" vertical="top" wrapText="1"/>
    </xf>
    <xf numFmtId="0" fontId="13" fillId="0" borderId="2">
      <alignment horizontal="left" vertical="top"/>
    </xf>
    <xf numFmtId="0" fontId="13" fillId="0" borderId="6">
      <alignment horizontal="center" vertical="top" wrapText="1"/>
    </xf>
    <xf numFmtId="0" fontId="13" fillId="0" borderId="0">
      <alignment horizontal="left" vertical="top"/>
    </xf>
    <xf numFmtId="0" fontId="13" fillId="0" borderId="7">
      <alignment horizontal="left" vertical="top"/>
    </xf>
    <xf numFmtId="0" fontId="14" fillId="2" borderId="2">
      <alignment horizontal="left" vertical="top" wrapText="1"/>
    </xf>
    <xf numFmtId="0" fontId="14" fillId="2" borderId="2">
      <alignment horizontal="left" vertical="top" wrapText="1"/>
    </xf>
    <xf numFmtId="0" fontId="15" fillId="0" borderId="2">
      <alignment horizontal="left" vertical="top" wrapText="1"/>
    </xf>
    <xf numFmtId="0" fontId="13" fillId="0" borderId="2">
      <alignment horizontal="left" vertical="top" wrapText="1"/>
    </xf>
    <xf numFmtId="0" fontId="16" fillId="0" borderId="2">
      <alignment horizontal="left" vertical="top" wrapText="1"/>
    </xf>
    <xf numFmtId="0" fontId="17" fillId="0" borderId="0"/>
    <xf numFmtId="0" fontId="18" fillId="0" borderId="0"/>
    <xf numFmtId="0" fontId="10" fillId="0" borderId="0"/>
    <xf numFmtId="0" fontId="19" fillId="0" borderId="0">
      <alignment horizontal="center" vertical="top"/>
    </xf>
    <xf numFmtId="0" fontId="13" fillId="0" borderId="8">
      <alignment horizontal="center" textRotation="90" wrapText="1"/>
    </xf>
    <xf numFmtId="0" fontId="13" fillId="0" borderId="8">
      <alignment horizontal="center" vertical="center" wrapText="1"/>
    </xf>
    <xf numFmtId="1" fontId="20" fillId="0" borderId="0">
      <alignment horizontal="center" vertical="top" wrapText="1"/>
    </xf>
    <xf numFmtId="168" fontId="20" fillId="0" borderId="2">
      <alignment horizontal="center" vertical="top" wrapText="1"/>
    </xf>
    <xf numFmtId="169" fontId="20" fillId="0" borderId="2">
      <alignment horizontal="center" vertical="top" wrapText="1"/>
    </xf>
    <xf numFmtId="169" fontId="20" fillId="0" borderId="2">
      <alignment horizontal="center" vertical="top" wrapText="1"/>
    </xf>
    <xf numFmtId="169" fontId="20" fillId="0" borderId="2">
      <alignment horizontal="center"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12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" fillId="0" borderId="0"/>
    <xf numFmtId="0" fontId="1" fillId="0" borderId="0"/>
    <xf numFmtId="0" fontId="31" fillId="0" borderId="0"/>
  </cellStyleXfs>
  <cellXfs count="211">
    <xf numFmtId="0" fontId="0" fillId="0" borderId="0" xfId="0"/>
    <xf numFmtId="0" fontId="24" fillId="0" borderId="0" xfId="2" applyFont="1" applyFill="1" applyBorder="1" applyAlignment="1">
      <alignment vertical="top"/>
    </xf>
    <xf numFmtId="0" fontId="24" fillId="0" borderId="0" xfId="2" applyFont="1" applyFill="1" applyAlignment="1">
      <alignment vertical="top"/>
    </xf>
    <xf numFmtId="0" fontId="24" fillId="0" borderId="0" xfId="2" applyFont="1" applyFill="1" applyBorder="1" applyAlignment="1">
      <alignment horizontal="left" vertical="top" wrapText="1"/>
    </xf>
    <xf numFmtId="0" fontId="24" fillId="0" borderId="0" xfId="2" applyFont="1" applyFill="1" applyBorder="1" applyAlignment="1">
      <alignment vertical="top" wrapText="1"/>
    </xf>
    <xf numFmtId="3" fontId="24" fillId="0" borderId="0" xfId="2" applyNumberFormat="1" applyFont="1" applyFill="1" applyAlignment="1">
      <alignment vertical="top"/>
    </xf>
    <xf numFmtId="0" fontId="24" fillId="0" borderId="0" xfId="2" applyFont="1" applyFill="1" applyBorder="1" applyAlignment="1">
      <alignment horizontal="center" vertical="top"/>
    </xf>
    <xf numFmtId="0" fontId="25" fillId="0" borderId="0" xfId="2" applyFont="1" applyFill="1" applyBorder="1" applyAlignment="1">
      <alignment vertical="top"/>
    </xf>
    <xf numFmtId="0" fontId="24" fillId="0" borderId="0" xfId="2" applyFont="1" applyFill="1" applyAlignment="1">
      <alignment horizontal="center" vertical="top"/>
    </xf>
    <xf numFmtId="0" fontId="25" fillId="0" borderId="0" xfId="2" applyFont="1" applyFill="1" applyBorder="1" applyAlignment="1">
      <alignment horizontal="left" vertical="top" wrapText="1"/>
    </xf>
    <xf numFmtId="0" fontId="25" fillId="0" borderId="0" xfId="2" applyFont="1" applyFill="1" applyBorder="1" applyAlignment="1">
      <alignment vertical="top" wrapText="1"/>
    </xf>
    <xf numFmtId="3" fontId="25" fillId="0" borderId="0" xfId="2" applyNumberFormat="1" applyFont="1" applyFill="1" applyBorder="1" applyAlignment="1">
      <alignment vertical="top" wrapText="1"/>
    </xf>
    <xf numFmtId="0" fontId="25" fillId="0" borderId="0" xfId="2" applyFont="1" applyFill="1" applyBorder="1" applyAlignment="1">
      <alignment horizontal="center" vertical="top"/>
    </xf>
    <xf numFmtId="0" fontId="25" fillId="0" borderId="0" xfId="2" applyFont="1" applyFill="1" applyBorder="1" applyAlignment="1">
      <alignment horizontal="left" vertical="top"/>
    </xf>
    <xf numFmtId="14" fontId="25" fillId="0" borderId="0" xfId="2" applyNumberFormat="1" applyFont="1" applyFill="1" applyBorder="1" applyAlignment="1">
      <alignment horizontal="left" vertical="top"/>
    </xf>
    <xf numFmtId="3" fontId="25" fillId="0" borderId="0" xfId="2" applyNumberFormat="1" applyFont="1" applyFill="1" applyBorder="1" applyAlignment="1">
      <alignment horizontal="left" vertical="top"/>
    </xf>
    <xf numFmtId="0" fontId="24" fillId="0" borderId="0" xfId="2" applyFont="1" applyFill="1" applyBorder="1" applyAlignment="1">
      <alignment horizontal="center" vertical="center" wrapText="1"/>
    </xf>
    <xf numFmtId="0" fontId="24" fillId="0" borderId="0" xfId="2" applyFont="1" applyFill="1" applyAlignment="1">
      <alignment horizontal="center" vertical="center" wrapText="1"/>
    </xf>
    <xf numFmtId="0" fontId="24" fillId="0" borderId="0" xfId="2" applyFont="1" applyFill="1" applyAlignment="1">
      <alignment horizontal="left" vertical="center" wrapText="1"/>
    </xf>
    <xf numFmtId="49" fontId="24" fillId="0" borderId="0" xfId="2" applyNumberFormat="1" applyFont="1" applyFill="1" applyBorder="1" applyAlignment="1">
      <alignment horizontal="center" vertical="center" wrapText="1"/>
    </xf>
    <xf numFmtId="3" fontId="24" fillId="0" borderId="0" xfId="2" applyNumberFormat="1" applyFont="1" applyFill="1" applyAlignment="1">
      <alignment horizontal="center" vertical="center" wrapText="1"/>
    </xf>
    <xf numFmtId="0" fontId="24" fillId="0" borderId="0" xfId="2" applyFont="1" applyFill="1" applyBorder="1" applyAlignment="1">
      <alignment horizontal="left" vertical="center" wrapText="1"/>
    </xf>
    <xf numFmtId="0" fontId="25" fillId="0" borderId="0" xfId="2" applyFont="1" applyFill="1" applyBorder="1" applyAlignment="1">
      <alignment horizontal="center" vertical="center" wrapText="1"/>
    </xf>
    <xf numFmtId="0" fontId="25" fillId="0" borderId="3" xfId="2" applyFont="1" applyFill="1" applyBorder="1" applyAlignment="1">
      <alignment horizontal="center" vertical="center" wrapText="1"/>
    </xf>
    <xf numFmtId="0" fontId="26" fillId="0" borderId="0" xfId="2" applyFont="1" applyFill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4" fontId="24" fillId="0" borderId="0" xfId="2" applyNumberFormat="1" applyFont="1" applyFill="1" applyAlignment="1">
      <alignment horizontal="center" vertical="center" wrapText="1"/>
    </xf>
    <xf numFmtId="0" fontId="24" fillId="0" borderId="2" xfId="2" applyFont="1" applyFill="1" applyBorder="1" applyAlignment="1">
      <alignment horizontal="center" vertical="center" wrapText="1"/>
    </xf>
    <xf numFmtId="3" fontId="24" fillId="0" borderId="0" xfId="2" applyNumberFormat="1" applyFont="1" applyFill="1" applyBorder="1" applyAlignment="1">
      <alignment horizontal="center" vertical="center" wrapText="1"/>
    </xf>
    <xf numFmtId="49" fontId="24" fillId="0" borderId="0" xfId="2" applyNumberFormat="1" applyFont="1" applyFill="1" applyAlignment="1">
      <alignment horizontal="center" vertical="center" wrapText="1"/>
    </xf>
    <xf numFmtId="0" fontId="25" fillId="0" borderId="3" xfId="2" applyFont="1" applyFill="1" applyBorder="1" applyAlignment="1">
      <alignment horizontal="center" vertical="top" wrapText="1"/>
    </xf>
    <xf numFmtId="0" fontId="11" fillId="0" borderId="1" xfId="2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7" fontId="28" fillId="0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1" xfId="2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center" vertical="center" wrapText="1"/>
    </xf>
    <xf numFmtId="164" fontId="11" fillId="0" borderId="1" xfId="2" applyNumberFormat="1" applyFont="1" applyFill="1" applyBorder="1" applyAlignment="1">
      <alignment horizontal="center" vertical="center" wrapText="1"/>
    </xf>
    <xf numFmtId="49" fontId="11" fillId="0" borderId="1" xfId="85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170" fontId="11" fillId="0" borderId="1" xfId="6" applyNumberFormat="1" applyFont="1" applyFill="1" applyBorder="1" applyAlignment="1">
      <alignment horizontal="center" vertical="center" wrapText="1"/>
    </xf>
    <xf numFmtId="0" fontId="11" fillId="0" borderId="1" xfId="9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1" fillId="0" borderId="1" xfId="94" applyFont="1" applyFill="1" applyBorder="1" applyAlignment="1">
      <alignment horizontal="center" vertical="center"/>
    </xf>
    <xf numFmtId="0" fontId="11" fillId="0" borderId="1" xfId="96" applyFont="1" applyFill="1" applyBorder="1" applyAlignment="1">
      <alignment horizontal="center" vertical="center" wrapText="1"/>
    </xf>
    <xf numFmtId="0" fontId="11" fillId="0" borderId="1" xfId="92" applyNumberFormat="1" applyFont="1" applyFill="1" applyBorder="1" applyAlignment="1">
      <alignment horizontal="center" vertical="center" wrapText="1"/>
    </xf>
    <xf numFmtId="0" fontId="11" fillId="0" borderId="1" xfId="93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11" fillId="0" borderId="1" xfId="91" applyNumberFormat="1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0" fontId="11" fillId="0" borderId="1" xfId="95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167" fontId="28" fillId="0" borderId="1" xfId="96" applyNumberFormat="1" applyFont="1" applyFill="1" applyBorder="1" applyAlignment="1">
      <alignment horizontal="center" vertical="center" wrapText="1"/>
    </xf>
    <xf numFmtId="0" fontId="11" fillId="0" borderId="1" xfId="96" applyNumberFormat="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167" fontId="11" fillId="0" borderId="1" xfId="96" applyNumberFormat="1" applyFont="1" applyFill="1" applyBorder="1" applyAlignment="1">
      <alignment horizontal="center" vertical="center" wrapText="1"/>
    </xf>
    <xf numFmtId="167" fontId="11" fillId="0" borderId="1" xfId="3" applyNumberFormat="1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center" vertical="center" wrapText="1"/>
    </xf>
    <xf numFmtId="0" fontId="25" fillId="0" borderId="13" xfId="2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 wrapText="1"/>
    </xf>
    <xf numFmtId="3" fontId="11" fillId="0" borderId="1" xfId="2" applyNumberFormat="1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top" wrapText="1"/>
    </xf>
    <xf numFmtId="0" fontId="26" fillId="0" borderId="0" xfId="2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3" fontId="11" fillId="0" borderId="0" xfId="2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left" vertical="top"/>
    </xf>
    <xf numFmtId="0" fontId="33" fillId="0" borderId="0" xfId="2" applyFont="1" applyFill="1" applyAlignment="1">
      <alignment vertical="top"/>
    </xf>
    <xf numFmtId="0" fontId="33" fillId="0" borderId="0" xfId="2" applyFont="1" applyFill="1" applyBorder="1" applyAlignment="1">
      <alignment horizontal="left" vertical="top" wrapText="1"/>
    </xf>
    <xf numFmtId="0" fontId="33" fillId="0" borderId="0" xfId="2" applyFont="1" applyFill="1" applyBorder="1" applyAlignment="1">
      <alignment vertical="top" wrapText="1"/>
    </xf>
    <xf numFmtId="0" fontId="33" fillId="0" borderId="0" xfId="2" applyFont="1" applyFill="1" applyBorder="1" applyAlignment="1">
      <alignment horizontal="center" vertical="center" wrapText="1"/>
    </xf>
    <xf numFmtId="0" fontId="33" fillId="0" borderId="0" xfId="2" applyFont="1" applyFill="1" applyBorder="1" applyAlignment="1">
      <alignment vertical="top"/>
    </xf>
    <xf numFmtId="3" fontId="33" fillId="0" borderId="0" xfId="2" applyNumberFormat="1" applyFont="1" applyFill="1" applyAlignment="1">
      <alignment vertical="top"/>
    </xf>
    <xf numFmtId="0" fontId="33" fillId="0" borderId="0" xfId="2" applyFont="1" applyFill="1" applyBorder="1" applyAlignment="1">
      <alignment horizontal="center" vertical="top"/>
    </xf>
    <xf numFmtId="0" fontId="32" fillId="0" borderId="0" xfId="2" applyFont="1" applyFill="1" applyBorder="1" applyAlignment="1">
      <alignment vertical="top"/>
    </xf>
    <xf numFmtId="0" fontId="32" fillId="0" borderId="3" xfId="2" applyFont="1" applyFill="1" applyBorder="1" applyAlignment="1">
      <alignment horizontal="center" vertical="top" wrapText="1"/>
    </xf>
    <xf numFmtId="3" fontId="33" fillId="0" borderId="0" xfId="2" applyNumberFormat="1" applyFont="1" applyFill="1" applyBorder="1" applyAlignment="1">
      <alignment horizontal="center" vertical="center"/>
    </xf>
    <xf numFmtId="3" fontId="32" fillId="0" borderId="0" xfId="2" applyNumberFormat="1" applyFont="1" applyFill="1" applyBorder="1" applyAlignment="1">
      <alignment horizontal="center" vertical="top"/>
    </xf>
    <xf numFmtId="0" fontId="33" fillId="0" borderId="13" xfId="2" applyFont="1" applyFill="1" applyBorder="1" applyAlignment="1">
      <alignment horizontal="center" vertical="center" wrapText="1"/>
    </xf>
    <xf numFmtId="49" fontId="33" fillId="0" borderId="22" xfId="2" applyNumberFormat="1" applyFont="1" applyFill="1" applyBorder="1" applyAlignment="1">
      <alignment horizontal="center" vertical="top" wrapText="1"/>
    </xf>
    <xf numFmtId="0" fontId="33" fillId="0" borderId="22" xfId="2" applyFont="1" applyFill="1" applyBorder="1" applyAlignment="1">
      <alignment horizontal="center" vertical="top" wrapText="1"/>
    </xf>
    <xf numFmtId="4" fontId="30" fillId="0" borderId="1" xfId="2" applyNumberFormat="1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167" fontId="28" fillId="0" borderId="1" xfId="0" applyNumberFormat="1" applyFont="1" applyFill="1" applyBorder="1" applyAlignment="1">
      <alignment horizontal="center" vertical="top" wrapText="1"/>
    </xf>
    <xf numFmtId="167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49" fontId="11" fillId="0" borderId="1" xfId="6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0" fillId="0" borderId="3" xfId="2" applyFont="1" applyFill="1" applyBorder="1" applyAlignment="1">
      <alignment horizontal="center" vertical="center" wrapText="1"/>
    </xf>
    <xf numFmtId="0" fontId="30" fillId="0" borderId="3" xfId="2" applyFont="1" applyFill="1" applyBorder="1" applyAlignment="1">
      <alignment horizontal="left" vertical="center" wrapText="1"/>
    </xf>
    <xf numFmtId="3" fontId="30" fillId="0" borderId="3" xfId="2" applyNumberFormat="1" applyFont="1" applyFill="1" applyBorder="1" applyAlignment="1">
      <alignment horizontal="center" vertical="center" wrapText="1"/>
    </xf>
    <xf numFmtId="0" fontId="30" fillId="0" borderId="23" xfId="2" applyFont="1" applyFill="1" applyBorder="1" applyAlignment="1">
      <alignment horizontal="center" vertical="center" wrapText="1"/>
    </xf>
    <xf numFmtId="0" fontId="30" fillId="0" borderId="24" xfId="2" applyFont="1" applyFill="1" applyBorder="1" applyAlignment="1">
      <alignment horizontal="center" vertical="center" wrapText="1"/>
    </xf>
    <xf numFmtId="0" fontId="30" fillId="0" borderId="25" xfId="2" applyFont="1" applyFill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4" fontId="11" fillId="0" borderId="1" xfId="2" applyNumberFormat="1" applyFont="1" applyFill="1" applyBorder="1" applyAlignment="1">
      <alignment horizontal="center" vertical="center"/>
    </xf>
    <xf numFmtId="4" fontId="11" fillId="0" borderId="12" xfId="2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49" fontId="11" fillId="0" borderId="11" xfId="2" applyNumberFormat="1" applyFont="1" applyFill="1" applyBorder="1" applyAlignment="1">
      <alignment horizontal="center" vertical="center" wrapText="1"/>
    </xf>
    <xf numFmtId="0" fontId="11" fillId="0" borderId="10" xfId="6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7" fontId="28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1" fillId="0" borderId="0" xfId="2" applyFont="1" applyFill="1" applyAlignment="1">
      <alignment vertical="top" wrapText="1"/>
    </xf>
    <xf numFmtId="49" fontId="27" fillId="0" borderId="1" xfId="2" applyNumberFormat="1" applyFont="1" applyFill="1" applyBorder="1" applyAlignment="1">
      <alignment horizontal="center" vertical="center" wrapText="1"/>
    </xf>
    <xf numFmtId="0" fontId="34" fillId="0" borderId="0" xfId="2" applyFont="1" applyFill="1" applyAlignment="1">
      <alignment horizontal="center" vertical="center" wrapText="1"/>
    </xf>
    <xf numFmtId="49" fontId="11" fillId="0" borderId="1" xfId="87" applyNumberFormat="1" applyFont="1" applyFill="1" applyBorder="1" applyAlignment="1">
      <alignment horizontal="center" vertical="center" wrapText="1"/>
    </xf>
    <xf numFmtId="167" fontId="11" fillId="0" borderId="1" xfId="87" applyNumberFormat="1" applyFont="1" applyFill="1" applyBorder="1" applyAlignment="1">
      <alignment horizontal="center" vertical="center" wrapText="1"/>
    </xf>
    <xf numFmtId="0" fontId="24" fillId="0" borderId="0" xfId="2" applyFont="1" applyFill="1" applyAlignment="1">
      <alignment vertical="top" wrapText="1"/>
    </xf>
    <xf numFmtId="0" fontId="11" fillId="0" borderId="0" xfId="0" applyFont="1" applyFill="1" applyBorder="1" applyAlignment="1">
      <alignment horizontal="center" vertical="center"/>
    </xf>
    <xf numFmtId="0" fontId="30" fillId="0" borderId="0" xfId="0" applyFont="1" applyFill="1" applyBorder="1"/>
    <xf numFmtId="0" fontId="11" fillId="0" borderId="0" xfId="2" applyFont="1" applyFill="1" applyAlignment="1">
      <alignment wrapText="1"/>
    </xf>
    <xf numFmtId="0" fontId="11" fillId="0" borderId="0" xfId="2" applyFont="1" applyFill="1" applyAlignment="1">
      <alignment vertical="center"/>
    </xf>
    <xf numFmtId="49" fontId="11" fillId="0" borderId="12" xfId="2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167" fontId="28" fillId="0" borderId="12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3" fontId="11" fillId="0" borderId="12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0" fontId="24" fillId="0" borderId="0" xfId="2" applyFont="1" applyFill="1" applyAlignment="1">
      <alignment horizontal="center" vertical="top" wrapText="1"/>
    </xf>
    <xf numFmtId="0" fontId="33" fillId="0" borderId="0" xfId="2" applyFont="1" applyFill="1" applyAlignment="1">
      <alignment vertical="top" wrapText="1"/>
    </xf>
    <xf numFmtId="0" fontId="11" fillId="3" borderId="1" xfId="2" applyFont="1" applyFill="1" applyBorder="1" applyAlignment="1">
      <alignment horizontal="center" vertical="center" wrapText="1"/>
    </xf>
    <xf numFmtId="49" fontId="11" fillId="3" borderId="1" xfId="2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7" fontId="11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3" fontId="11" fillId="3" borderId="1" xfId="2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Border="1" applyAlignment="1">
      <alignment horizontal="center" vertical="center" wrapText="1"/>
    </xf>
    <xf numFmtId="0" fontId="24" fillId="3" borderId="0" xfId="2" applyFont="1" applyFill="1" applyBorder="1" applyAlignment="1">
      <alignment horizontal="center" vertical="center" wrapText="1"/>
    </xf>
    <xf numFmtId="0" fontId="24" fillId="3" borderId="0" xfId="2" applyFont="1" applyFill="1" applyAlignment="1">
      <alignment horizontal="center" vertical="center" wrapText="1"/>
    </xf>
    <xf numFmtId="167" fontId="28" fillId="3" borderId="1" xfId="0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4" fillId="3" borderId="0" xfId="2" applyFont="1" applyFill="1" applyBorder="1" applyAlignment="1">
      <alignment horizontal="center" vertical="top" wrapText="1"/>
    </xf>
    <xf numFmtId="49" fontId="27" fillId="3" borderId="1" xfId="2" applyNumberFormat="1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0" fontId="34" fillId="3" borderId="0" xfId="2" applyFont="1" applyFill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164" fontId="11" fillId="3" borderId="1" xfId="2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3" borderId="12" xfId="2" applyFont="1" applyFill="1" applyBorder="1" applyAlignment="1">
      <alignment horizontal="center" vertical="center" wrapText="1"/>
    </xf>
    <xf numFmtId="0" fontId="33" fillId="3" borderId="0" xfId="2" applyFont="1" applyFill="1" applyAlignment="1">
      <alignment horizontal="center" vertical="center" wrapText="1"/>
    </xf>
    <xf numFmtId="0" fontId="33" fillId="3" borderId="0" xfId="2" applyFont="1" applyFill="1" applyAlignment="1">
      <alignment vertical="top" wrapText="1"/>
    </xf>
    <xf numFmtId="0" fontId="11" fillId="3" borderId="1" xfId="6" applyFont="1" applyFill="1" applyBorder="1" applyAlignment="1">
      <alignment horizontal="center" vertical="center" wrapText="1"/>
    </xf>
    <xf numFmtId="0" fontId="11" fillId="3" borderId="0" xfId="2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horizontal="center" vertical="top" wrapText="1"/>
    </xf>
    <xf numFmtId="49" fontId="11" fillId="3" borderId="1" xfId="85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3" fontId="11" fillId="3" borderId="1" xfId="2" applyNumberFormat="1" applyFont="1" applyFill="1" applyBorder="1" applyAlignment="1">
      <alignment horizontal="center" vertical="center"/>
    </xf>
    <xf numFmtId="4" fontId="11" fillId="3" borderId="12" xfId="2" applyNumberFormat="1" applyFont="1" applyFill="1" applyBorder="1" applyAlignment="1">
      <alignment horizontal="center" vertical="center"/>
    </xf>
    <xf numFmtId="0" fontId="11" fillId="3" borderId="0" xfId="2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top" wrapText="1"/>
    </xf>
    <xf numFmtId="0" fontId="11" fillId="3" borderId="9" xfId="0" applyNumberFormat="1" applyFont="1" applyFill="1" applyBorder="1" applyAlignment="1">
      <alignment horizontal="center" vertical="center" wrapText="1"/>
    </xf>
    <xf numFmtId="4" fontId="11" fillId="3" borderId="1" xfId="2" applyNumberFormat="1" applyFont="1" applyFill="1" applyBorder="1" applyAlignment="1">
      <alignment horizontal="center" vertical="center" wrapText="1"/>
    </xf>
    <xf numFmtId="0" fontId="27" fillId="3" borderId="1" xfId="2" applyFont="1" applyFill="1" applyBorder="1" applyAlignment="1">
      <alignment horizontal="center" vertical="center" wrapText="1"/>
    </xf>
    <xf numFmtId="3" fontId="11" fillId="3" borderId="0" xfId="2" applyNumberFormat="1" applyFont="1" applyFill="1" applyBorder="1" applyAlignment="1">
      <alignment horizontal="center" vertical="center" wrapText="1"/>
    </xf>
    <xf numFmtId="4" fontId="11" fillId="3" borderId="10" xfId="0" applyNumberFormat="1" applyFont="1" applyFill="1" applyBorder="1" applyAlignment="1">
      <alignment horizontal="center" vertical="center" wrapText="1"/>
    </xf>
    <xf numFmtId="0" fontId="11" fillId="3" borderId="0" xfId="2" applyFont="1" applyFill="1" applyAlignment="1">
      <alignment wrapText="1"/>
    </xf>
    <xf numFmtId="49" fontId="11" fillId="3" borderId="1" xfId="0" applyNumberFormat="1" applyFont="1" applyFill="1" applyBorder="1" applyAlignment="1">
      <alignment horizontal="center" vertical="center"/>
    </xf>
    <xf numFmtId="165" fontId="11" fillId="3" borderId="1" xfId="0" applyNumberFormat="1" applyFont="1" applyFill="1" applyBorder="1" applyAlignment="1">
      <alignment horizontal="center" vertical="center" wrapText="1"/>
    </xf>
    <xf numFmtId="0" fontId="11" fillId="3" borderId="1" xfId="91" applyNumberFormat="1" applyFont="1" applyFill="1" applyBorder="1" applyAlignment="1">
      <alignment horizontal="center" vertical="center" wrapText="1"/>
    </xf>
    <xf numFmtId="49" fontId="11" fillId="3" borderId="11" xfId="2" applyNumberFormat="1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4" fontId="11" fillId="3" borderId="1" xfId="2" applyNumberFormat="1" applyFont="1" applyFill="1" applyBorder="1" applyAlignment="1">
      <alignment horizontal="center" vertical="center"/>
    </xf>
    <xf numFmtId="0" fontId="11" fillId="3" borderId="0" xfId="2" applyFont="1" applyFill="1" applyAlignment="1">
      <alignment vertical="top"/>
    </xf>
    <xf numFmtId="0" fontId="0" fillId="3" borderId="0" xfId="0" applyFill="1"/>
    <xf numFmtId="167" fontId="28" fillId="3" borderId="1" xfId="0" applyNumberFormat="1" applyFont="1" applyFill="1" applyBorder="1" applyAlignment="1">
      <alignment horizontal="center" vertical="top" wrapText="1"/>
    </xf>
    <xf numFmtId="0" fontId="27" fillId="3" borderId="1" xfId="0" applyFont="1" applyFill="1" applyBorder="1" applyAlignment="1">
      <alignment horizontal="center" vertical="top" wrapText="1"/>
    </xf>
    <xf numFmtId="0" fontId="32" fillId="0" borderId="5" xfId="2" applyFont="1" applyFill="1" applyBorder="1" applyAlignment="1">
      <alignment horizontal="center" vertical="top"/>
    </xf>
    <xf numFmtId="0" fontId="32" fillId="0" borderId="15" xfId="2" applyFont="1" applyFill="1" applyBorder="1" applyAlignment="1">
      <alignment horizontal="center" vertical="top"/>
    </xf>
    <xf numFmtId="0" fontId="32" fillId="0" borderId="16" xfId="2" applyFont="1" applyFill="1" applyBorder="1" applyAlignment="1">
      <alignment horizontal="center" vertical="top"/>
    </xf>
    <xf numFmtId="0" fontId="33" fillId="0" borderId="14" xfId="2" applyFont="1" applyFill="1" applyBorder="1" applyAlignment="1">
      <alignment horizontal="center" vertical="center"/>
    </xf>
    <xf numFmtId="0" fontId="33" fillId="0" borderId="17" xfId="2" applyFont="1" applyFill="1" applyBorder="1" applyAlignment="1">
      <alignment horizontal="center" vertical="center"/>
    </xf>
    <xf numFmtId="0" fontId="33" fillId="0" borderId="18" xfId="2" applyFont="1" applyFill="1" applyBorder="1" applyAlignment="1">
      <alignment horizontal="center" vertical="center"/>
    </xf>
    <xf numFmtId="3" fontId="33" fillId="0" borderId="19" xfId="2" applyNumberFormat="1" applyFont="1" applyFill="1" applyBorder="1" applyAlignment="1">
      <alignment horizontal="center" vertical="top"/>
    </xf>
    <xf numFmtId="3" fontId="33" fillId="0" borderId="20" xfId="2" applyNumberFormat="1" applyFont="1" applyFill="1" applyBorder="1" applyAlignment="1">
      <alignment horizontal="center" vertical="top"/>
    </xf>
    <xf numFmtId="3" fontId="33" fillId="0" borderId="21" xfId="2" applyNumberFormat="1" applyFont="1" applyFill="1" applyBorder="1" applyAlignment="1">
      <alignment horizontal="center" vertical="top"/>
    </xf>
    <xf numFmtId="0" fontId="27" fillId="0" borderId="1" xfId="0" applyFont="1" applyFill="1" applyBorder="1" applyAlignment="1">
      <alignment horizontal="center" vertical="top" wrapText="1"/>
    </xf>
    <xf numFmtId="4" fontId="11" fillId="0" borderId="1" xfId="2" applyNumberFormat="1" applyFont="1" applyFill="1" applyBorder="1" applyAlignment="1">
      <alignment horizontal="center" vertical="center" wrapText="1"/>
    </xf>
    <xf numFmtId="0" fontId="27" fillId="0" borderId="1" xfId="2" applyFont="1" applyFill="1" applyBorder="1" applyAlignment="1">
      <alignment horizontal="center" vertical="center" wrapText="1"/>
    </xf>
    <xf numFmtId="0" fontId="11" fillId="0" borderId="0" xfId="2" applyFont="1" applyFill="1" applyAlignment="1">
      <alignment vertical="top"/>
    </xf>
  </cellXfs>
  <cellStyles count="99">
    <cellStyle name="Cell1" xfId="25"/>
    <cellStyle name="Cell2" xfId="26"/>
    <cellStyle name="Cell3" xfId="27"/>
    <cellStyle name="Cell4" xfId="28"/>
    <cellStyle name="Cell5" xfId="29"/>
    <cellStyle name="Column1" xfId="30"/>
    <cellStyle name="Column2" xfId="31"/>
    <cellStyle name="Column3" xfId="32"/>
    <cellStyle name="Column4" xfId="33"/>
    <cellStyle name="Column5" xfId="34"/>
    <cellStyle name="Column7" xfId="35"/>
    <cellStyle name="Data" xfId="36"/>
    <cellStyle name="Heading1" xfId="37"/>
    <cellStyle name="Heading2" xfId="38"/>
    <cellStyle name="Heading3" xfId="39"/>
    <cellStyle name="Heading4" xfId="40"/>
    <cellStyle name="Name1" xfId="41"/>
    <cellStyle name="Name2" xfId="42"/>
    <cellStyle name="Name3" xfId="43"/>
    <cellStyle name="Name4" xfId="44"/>
    <cellStyle name="Name5" xfId="45"/>
    <cellStyle name="Normal 5" xfId="46"/>
    <cellStyle name="Normal 6" xfId="47"/>
    <cellStyle name="Normal_формы ПР утвержденные" xfId="48"/>
    <cellStyle name="Title1" xfId="49"/>
    <cellStyle name="TitleCol1" xfId="50"/>
    <cellStyle name="TitleCol2" xfId="51"/>
    <cellStyle name="White1" xfId="52"/>
    <cellStyle name="White2" xfId="53"/>
    <cellStyle name="White3" xfId="54"/>
    <cellStyle name="White4" xfId="55"/>
    <cellStyle name="White5" xfId="56"/>
    <cellStyle name="КАНДАГАЧ тел3-33-96" xfId="11"/>
    <cellStyle name="Обычный" xfId="0" builtinId="0"/>
    <cellStyle name="Обычный 10" xfId="4"/>
    <cellStyle name="Обычный 10 2" xfId="19"/>
    <cellStyle name="Обычный 10 2 2" xfId="85"/>
    <cellStyle name="Обычный 10 3" xfId="22"/>
    <cellStyle name="Обычный 10 3 2" xfId="87"/>
    <cellStyle name="Обычный 10 4" xfId="23"/>
    <cellStyle name="Обычный 10 4 2" xfId="88"/>
    <cellStyle name="Обычный 10 5" xfId="57"/>
    <cellStyle name="Обычный 11" xfId="15"/>
    <cellStyle name="Обычный 11 2" xfId="58"/>
    <cellStyle name="Обычный 12" xfId="59"/>
    <cellStyle name="Обычный 13" xfId="24"/>
    <cellStyle name="Обычный 13 2" xfId="89"/>
    <cellStyle name="Обычный 14" xfId="60"/>
    <cellStyle name="Обычный 15" xfId="61"/>
    <cellStyle name="Обычный 16" xfId="62"/>
    <cellStyle name="Обычный 17" xfId="63"/>
    <cellStyle name="Обычный 18" xfId="64"/>
    <cellStyle name="Обычный 19" xfId="14"/>
    <cellStyle name="Обычный 19 2" xfId="21"/>
    <cellStyle name="Обычный 19 2 2" xfId="86"/>
    <cellStyle name="Обычный 19 3" xfId="65"/>
    <cellStyle name="Обычный 2" xfId="2"/>
    <cellStyle name="Обычный 2 2" xfId="6"/>
    <cellStyle name="Обычный 2 2 2" xfId="66"/>
    <cellStyle name="Обычный 2 3" xfId="5"/>
    <cellStyle name="Обычный 20" xfId="67"/>
    <cellStyle name="Обычный 21" xfId="96"/>
    <cellStyle name="Обычный 21 2" xfId="97"/>
    <cellStyle name="Обычный 22" xfId="98"/>
    <cellStyle name="Обычный 24" xfId="68"/>
    <cellStyle name="Обычный 26" xfId="69"/>
    <cellStyle name="Обычный 26 2" xfId="70"/>
    <cellStyle name="Обычный 3" xfId="7"/>
    <cellStyle name="Обычный 3 4" xfId="12"/>
    <cellStyle name="Обычный 32" xfId="71"/>
    <cellStyle name="Обычный 33" xfId="72"/>
    <cellStyle name="Обычный 34" xfId="73"/>
    <cellStyle name="Обычный 35" xfId="74"/>
    <cellStyle name="Обычный 4" xfId="8"/>
    <cellStyle name="Обычный 4 2" xfId="75"/>
    <cellStyle name="Обычный 4 5" xfId="13"/>
    <cellStyle name="Обычный 5" xfId="9"/>
    <cellStyle name="Обычный 6" xfId="3"/>
    <cellStyle name="Обычный 6 2" xfId="18"/>
    <cellStyle name="Обычный 7" xfId="76"/>
    <cellStyle name="Обычный 7 6" xfId="77"/>
    <cellStyle name="Обычный 7 7" xfId="78"/>
    <cellStyle name="Обычный 8" xfId="79"/>
    <cellStyle name="Обычный 9" xfId="20"/>
    <cellStyle name="Обычный 9 8" xfId="80"/>
    <cellStyle name="Обычный 9 9" xfId="81"/>
    <cellStyle name="Обычный_1-10" xfId="91"/>
    <cellStyle name="Обычный_2" xfId="95"/>
    <cellStyle name="Обычный_Лист2" xfId="93"/>
    <cellStyle name="Обычный_прогноз расход" xfId="90"/>
    <cellStyle name="Обычный_расчеты к бюджету 2007г" xfId="94"/>
    <cellStyle name="Обычный_типограф. расх" xfId="92"/>
    <cellStyle name="Процентный 2" xfId="17"/>
    <cellStyle name="Стиль 1" xfId="82"/>
    <cellStyle name="Стиль 1 2" xfId="83"/>
    <cellStyle name="Финансовый" xfId="1" builtinId="3"/>
    <cellStyle name="Финансовый 2" xfId="10"/>
    <cellStyle name="Финансовый 2 2" xfId="84"/>
    <cellStyle name="Финансовый 5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DK1806"/>
  <sheetViews>
    <sheetView tabSelected="1" zoomScale="80" zoomScaleNormal="80" zoomScaleSheetLayoutView="80" workbookViewId="0">
      <selection activeCell="E16" sqref="E16"/>
    </sheetView>
  </sheetViews>
  <sheetFormatPr defaultColWidth="31.85546875" defaultRowHeight="15" outlineLevelRow="1" outlineLevelCol="1"/>
  <cols>
    <col min="1" max="1" width="6.42578125" style="27" customWidth="1" outlineLevel="1"/>
    <col min="2" max="2" width="7.7109375" style="17" customWidth="1" outlineLevel="1"/>
    <col min="3" max="3" width="9.140625" style="17" customWidth="1" outlineLevel="1"/>
    <col min="4" max="4" width="12.5703125" style="17" bestFit="1" customWidth="1"/>
    <col min="5" max="5" width="21.140625" style="17" customWidth="1" outlineLevel="1"/>
    <col min="6" max="6" width="22" style="17" customWidth="1" outlineLevel="1"/>
    <col min="7" max="7" width="23.85546875" style="17" customWidth="1" outlineLevel="1"/>
    <col min="8" max="8" width="22" style="17" customWidth="1" outlineLevel="1"/>
    <col min="9" max="9" width="22.28515625" style="17" customWidth="1" outlineLevel="1"/>
    <col min="10" max="10" width="25" style="18" customWidth="1"/>
    <col min="11" max="11" width="11.5703125" style="17" customWidth="1"/>
    <col min="12" max="12" width="10" style="17" customWidth="1"/>
    <col min="13" max="13" width="8.28515625" style="17" customWidth="1"/>
    <col min="14" max="14" width="16.140625" style="17" customWidth="1"/>
    <col min="15" max="15" width="20.140625" style="17" customWidth="1"/>
    <col min="16" max="16" width="11.140625" style="17" customWidth="1"/>
    <col min="17" max="17" width="15.5703125" style="29" customWidth="1"/>
    <col min="18" max="18" width="14.85546875" style="17" customWidth="1"/>
    <col min="19" max="19" width="10" style="20" customWidth="1"/>
    <col min="20" max="20" width="12.5703125" style="17" hidden="1" customWidth="1" outlineLevel="1"/>
    <col min="21" max="21" width="13" style="17" hidden="1" customWidth="1"/>
    <col min="22" max="16384" width="31.85546875" style="17"/>
  </cols>
  <sheetData>
    <row r="1" spans="1:21" s="2" customFormat="1">
      <c r="A1" s="1"/>
      <c r="F1" s="3"/>
      <c r="G1" s="3"/>
      <c r="H1" s="4"/>
      <c r="I1" s="4"/>
      <c r="J1" s="3"/>
      <c r="K1" s="1"/>
      <c r="L1" s="1"/>
      <c r="M1" s="5"/>
      <c r="N1" s="5"/>
      <c r="O1" s="5"/>
      <c r="P1" s="1"/>
      <c r="Q1" s="1"/>
      <c r="R1" s="6"/>
      <c r="S1" s="7"/>
      <c r="U1" s="8"/>
    </row>
    <row r="2" spans="1:21" s="84" customFormat="1" ht="15.75" customHeight="1">
      <c r="A2" s="83" t="s">
        <v>2015</v>
      </c>
      <c r="F2" s="85"/>
      <c r="G2" s="85"/>
      <c r="H2" s="86"/>
      <c r="I2" s="86"/>
      <c r="J2" s="87"/>
      <c r="K2" s="88"/>
      <c r="L2" s="88"/>
      <c r="M2" s="89"/>
      <c r="N2" s="89"/>
      <c r="O2" s="89"/>
      <c r="P2" s="88"/>
      <c r="Q2" s="88"/>
      <c r="R2" s="90"/>
      <c r="S2" s="91"/>
    </row>
    <row r="3" spans="1:21" s="84" customFormat="1" ht="15.75" customHeight="1">
      <c r="A3" s="88"/>
      <c r="F3" s="85"/>
      <c r="G3" s="85"/>
      <c r="H3" s="86"/>
      <c r="I3" s="86"/>
      <c r="J3" s="87"/>
      <c r="K3" s="88"/>
      <c r="L3" s="88"/>
      <c r="M3" s="89"/>
      <c r="N3" s="89"/>
      <c r="O3" s="89"/>
      <c r="P3" s="88"/>
      <c r="Q3" s="88"/>
      <c r="R3" s="90"/>
      <c r="S3" s="91"/>
    </row>
    <row r="4" spans="1:21" s="84" customFormat="1" ht="15.75" customHeight="1">
      <c r="A4" s="91" t="s">
        <v>2016</v>
      </c>
      <c r="F4" s="85"/>
      <c r="G4" s="85"/>
      <c r="H4" s="86"/>
      <c r="I4" s="86"/>
      <c r="J4" s="87"/>
      <c r="K4" s="88"/>
      <c r="L4" s="88"/>
      <c r="M4" s="89"/>
      <c r="N4" s="89"/>
      <c r="O4" s="89"/>
      <c r="P4" s="88"/>
      <c r="Q4" s="88"/>
      <c r="R4" s="90"/>
      <c r="S4" s="91"/>
    </row>
    <row r="5" spans="1:21" s="84" customFormat="1" ht="15.75" customHeight="1" thickBot="1">
      <c r="A5" s="88"/>
      <c r="F5" s="85"/>
      <c r="G5" s="85"/>
      <c r="H5" s="86"/>
      <c r="I5" s="86"/>
      <c r="J5" s="87"/>
      <c r="K5" s="88"/>
      <c r="L5" s="88"/>
      <c r="M5" s="89"/>
      <c r="N5" s="89"/>
      <c r="O5" s="89"/>
      <c r="P5" s="88"/>
      <c r="Q5" s="88"/>
      <c r="R5" s="90"/>
      <c r="S5" s="91"/>
    </row>
    <row r="6" spans="1:21" s="84" customFormat="1" ht="63" customHeight="1" thickBot="1">
      <c r="A6" s="198" t="s">
        <v>2017</v>
      </c>
      <c r="B6" s="199"/>
      <c r="C6" s="200"/>
      <c r="D6" s="198" t="s">
        <v>2018</v>
      </c>
      <c r="E6" s="199"/>
      <c r="F6" s="92" t="s">
        <v>2019</v>
      </c>
      <c r="G6" s="92" t="s">
        <v>2020</v>
      </c>
      <c r="H6" s="92" t="s">
        <v>2021</v>
      </c>
      <c r="I6" s="88"/>
      <c r="J6" s="93"/>
      <c r="K6" s="88"/>
      <c r="L6" s="94"/>
      <c r="M6" s="88"/>
      <c r="N6" s="88"/>
      <c r="O6" s="88"/>
      <c r="P6" s="91"/>
      <c r="Q6" s="88"/>
      <c r="R6" s="90"/>
    </row>
    <row r="7" spans="1:21" s="84" customFormat="1" ht="16.5" customHeight="1" thickBot="1">
      <c r="A7" s="201">
        <v>1</v>
      </c>
      <c r="B7" s="202"/>
      <c r="C7" s="203"/>
      <c r="D7" s="201">
        <v>2</v>
      </c>
      <c r="E7" s="202"/>
      <c r="F7" s="95">
        <v>3</v>
      </c>
      <c r="G7" s="95">
        <v>4</v>
      </c>
      <c r="H7" s="95">
        <v>5</v>
      </c>
      <c r="I7" s="88"/>
      <c r="J7" s="93"/>
      <c r="K7" s="88"/>
      <c r="L7" s="94"/>
      <c r="M7" s="88"/>
      <c r="N7" s="88"/>
      <c r="O7" s="88"/>
      <c r="P7" s="91"/>
      <c r="Q7" s="88"/>
      <c r="R7" s="90"/>
    </row>
    <row r="8" spans="1:21" s="84" customFormat="1" ht="80.25" customHeight="1" thickBot="1">
      <c r="A8" s="204">
        <v>970840000277</v>
      </c>
      <c r="B8" s="205"/>
      <c r="C8" s="206"/>
      <c r="D8" s="204">
        <v>600500050605</v>
      </c>
      <c r="E8" s="205"/>
      <c r="F8" s="96" t="s">
        <v>2022</v>
      </c>
      <c r="G8" s="97" t="s">
        <v>2023</v>
      </c>
      <c r="H8" s="97">
        <v>2016</v>
      </c>
      <c r="I8" s="88"/>
      <c r="J8" s="93"/>
      <c r="K8" s="88"/>
      <c r="L8" s="94"/>
      <c r="M8" s="88"/>
      <c r="N8" s="88"/>
      <c r="O8" s="88"/>
      <c r="P8" s="91"/>
      <c r="Q8" s="88"/>
      <c r="R8" s="90"/>
    </row>
    <row r="9" spans="1:21" s="2" customFormat="1">
      <c r="A9" s="1"/>
      <c r="F9" s="3"/>
      <c r="G9" s="3"/>
      <c r="H9" s="4"/>
      <c r="I9" s="4"/>
      <c r="J9" s="3"/>
      <c r="K9" s="1"/>
      <c r="L9" s="1"/>
      <c r="M9" s="5"/>
      <c r="N9" s="5"/>
      <c r="O9" s="5"/>
      <c r="P9" s="1"/>
      <c r="Q9" s="1"/>
      <c r="R9" s="6"/>
      <c r="S9" s="7"/>
      <c r="U9" s="8"/>
    </row>
    <row r="10" spans="1:21" s="2" customFormat="1" ht="15" customHeight="1">
      <c r="A10" s="1"/>
      <c r="D10" s="7"/>
      <c r="E10" s="7"/>
      <c r="F10" s="9"/>
      <c r="G10" s="9"/>
      <c r="H10" s="10"/>
      <c r="I10" s="10"/>
      <c r="J10" s="9"/>
      <c r="K10" s="7"/>
      <c r="L10" s="10"/>
      <c r="M10" s="11"/>
      <c r="N10" s="11"/>
      <c r="O10" s="11"/>
      <c r="P10" s="1"/>
      <c r="Q10" s="7"/>
      <c r="R10" s="12"/>
      <c r="S10" s="7"/>
      <c r="U10" s="8"/>
    </row>
    <row r="11" spans="1:21" s="2" customFormat="1">
      <c r="A11" s="13" t="s">
        <v>1958</v>
      </c>
      <c r="B11" s="13"/>
      <c r="C11" s="13"/>
      <c r="D11" s="13"/>
      <c r="E11" s="13"/>
      <c r="F11" s="9"/>
      <c r="G11" s="9"/>
      <c r="H11" s="9"/>
      <c r="I11" s="9"/>
      <c r="J11" s="9"/>
      <c r="K11" s="13"/>
      <c r="L11" s="14"/>
      <c r="M11" s="15"/>
      <c r="N11" s="15"/>
      <c r="O11" s="13" t="s">
        <v>2524</v>
      </c>
      <c r="P11" s="1"/>
      <c r="Q11" s="13"/>
      <c r="R11" s="12"/>
      <c r="S11" s="7"/>
      <c r="U11" s="8"/>
    </row>
    <row r="12" spans="1:21" ht="15" customHeight="1">
      <c r="A12" s="16"/>
      <c r="P12" s="16"/>
      <c r="Q12" s="19"/>
      <c r="R12" s="16"/>
    </row>
    <row r="13" spans="1:21" ht="15" customHeight="1" thickBot="1">
      <c r="A13" s="16"/>
      <c r="D13" s="16"/>
      <c r="E13" s="16"/>
      <c r="F13" s="16"/>
      <c r="G13" s="16"/>
      <c r="H13" s="16"/>
      <c r="I13" s="16"/>
      <c r="J13" s="21"/>
      <c r="K13" s="16"/>
      <c r="L13" s="16"/>
      <c r="M13" s="16"/>
      <c r="N13" s="16"/>
      <c r="O13" s="16"/>
      <c r="P13" s="22"/>
      <c r="Q13" s="19"/>
      <c r="R13" s="16"/>
    </row>
    <row r="14" spans="1:21" ht="101.25" customHeight="1" thickBot="1">
      <c r="A14" s="23" t="s">
        <v>52</v>
      </c>
      <c r="B14" s="23" t="s">
        <v>53</v>
      </c>
      <c r="C14" s="23" t="s">
        <v>54</v>
      </c>
      <c r="D14" s="23" t="s">
        <v>55</v>
      </c>
      <c r="E14" s="30" t="s">
        <v>56</v>
      </c>
      <c r="F14" s="23" t="s">
        <v>57</v>
      </c>
      <c r="G14" s="23" t="s">
        <v>58</v>
      </c>
      <c r="H14" s="23" t="s">
        <v>59</v>
      </c>
      <c r="I14" s="23" t="s">
        <v>60</v>
      </c>
      <c r="J14" s="23" t="s">
        <v>61</v>
      </c>
      <c r="K14" s="23" t="s">
        <v>0</v>
      </c>
      <c r="L14" s="23" t="s">
        <v>264</v>
      </c>
      <c r="M14" s="23" t="s">
        <v>62</v>
      </c>
      <c r="N14" s="23" t="s">
        <v>265</v>
      </c>
      <c r="O14" s="23" t="s">
        <v>63</v>
      </c>
      <c r="P14" s="23" t="s">
        <v>266</v>
      </c>
      <c r="Q14" s="23" t="s">
        <v>64</v>
      </c>
      <c r="R14" s="30" t="s">
        <v>65</v>
      </c>
      <c r="S14" s="72" t="s">
        <v>66</v>
      </c>
      <c r="T14" s="16"/>
      <c r="U14" s="16"/>
    </row>
    <row r="15" spans="1:21" s="24" customFormat="1" ht="15" customHeight="1" thickBot="1">
      <c r="A15" s="72">
        <v>1</v>
      </c>
      <c r="B15" s="72">
        <v>2</v>
      </c>
      <c r="C15" s="72">
        <v>3</v>
      </c>
      <c r="D15" s="72">
        <v>4</v>
      </c>
      <c r="E15" s="72">
        <v>5</v>
      </c>
      <c r="F15" s="72">
        <v>6</v>
      </c>
      <c r="G15" s="72">
        <v>7</v>
      </c>
      <c r="H15" s="72">
        <v>8</v>
      </c>
      <c r="I15" s="72">
        <v>9</v>
      </c>
      <c r="J15" s="72">
        <v>10</v>
      </c>
      <c r="K15" s="72">
        <v>11</v>
      </c>
      <c r="L15" s="72">
        <v>12</v>
      </c>
      <c r="M15" s="72">
        <v>13</v>
      </c>
      <c r="N15" s="72">
        <v>14</v>
      </c>
      <c r="O15" s="72">
        <v>15</v>
      </c>
      <c r="P15" s="72">
        <v>16</v>
      </c>
      <c r="Q15" s="72">
        <v>17</v>
      </c>
      <c r="R15" s="72">
        <v>18</v>
      </c>
      <c r="S15" s="72">
        <v>19</v>
      </c>
      <c r="T15" s="76"/>
      <c r="U15" s="77"/>
    </row>
    <row r="16" spans="1:21" ht="63.75" customHeight="1">
      <c r="A16" s="69">
        <v>1</v>
      </c>
      <c r="B16" s="135" t="s">
        <v>76</v>
      </c>
      <c r="C16" s="69" t="s">
        <v>77</v>
      </c>
      <c r="D16" s="136" t="s">
        <v>559</v>
      </c>
      <c r="E16" s="137" t="s">
        <v>91</v>
      </c>
      <c r="F16" s="137" t="s">
        <v>91</v>
      </c>
      <c r="G16" s="137" t="s">
        <v>714</v>
      </c>
      <c r="H16" s="137" t="s">
        <v>560</v>
      </c>
      <c r="I16" s="137" t="s">
        <v>91</v>
      </c>
      <c r="J16" s="137" t="s">
        <v>91</v>
      </c>
      <c r="K16" s="137" t="s">
        <v>270</v>
      </c>
      <c r="L16" s="138" t="s">
        <v>310</v>
      </c>
      <c r="M16" s="139">
        <v>1</v>
      </c>
      <c r="N16" s="140">
        <f>O16/M16</f>
        <v>533040</v>
      </c>
      <c r="O16" s="140">
        <f>272321+260719</f>
        <v>533040</v>
      </c>
      <c r="P16" s="141" t="s">
        <v>426</v>
      </c>
      <c r="Q16" s="69" t="s">
        <v>561</v>
      </c>
      <c r="R16" s="136" t="s">
        <v>275</v>
      </c>
      <c r="S16" s="141">
        <v>100</v>
      </c>
      <c r="T16" s="78" t="s">
        <v>103</v>
      </c>
      <c r="U16" s="28">
        <v>1</v>
      </c>
    </row>
    <row r="17" spans="1:21" ht="63.75" customHeight="1">
      <c r="A17" s="31">
        <v>2</v>
      </c>
      <c r="B17" s="39" t="s">
        <v>76</v>
      </c>
      <c r="C17" s="31" t="s">
        <v>77</v>
      </c>
      <c r="D17" s="32" t="s">
        <v>563</v>
      </c>
      <c r="E17" s="33" t="s">
        <v>91</v>
      </c>
      <c r="F17" s="33" t="s">
        <v>91</v>
      </c>
      <c r="G17" s="33" t="s">
        <v>715</v>
      </c>
      <c r="H17" s="33" t="s">
        <v>562</v>
      </c>
      <c r="I17" s="33" t="s">
        <v>91</v>
      </c>
      <c r="J17" s="33" t="s">
        <v>91</v>
      </c>
      <c r="K17" s="33" t="s">
        <v>270</v>
      </c>
      <c r="L17" s="35" t="s">
        <v>310</v>
      </c>
      <c r="M17" s="36">
        <f>2+1</f>
        <v>3</v>
      </c>
      <c r="N17" s="42">
        <f>O17/M17</f>
        <v>228572</v>
      </c>
      <c r="O17" s="42">
        <f>339286+346430</f>
        <v>685716</v>
      </c>
      <c r="P17" s="43" t="s">
        <v>426</v>
      </c>
      <c r="Q17" s="31" t="s">
        <v>561</v>
      </c>
      <c r="R17" s="32" t="s">
        <v>275</v>
      </c>
      <c r="S17" s="43">
        <v>100</v>
      </c>
      <c r="T17" s="78" t="s">
        <v>103</v>
      </c>
      <c r="U17" s="28">
        <v>1</v>
      </c>
    </row>
    <row r="18" spans="1:21" ht="140.25" customHeight="1">
      <c r="A18" s="69">
        <v>3</v>
      </c>
      <c r="B18" s="39" t="s">
        <v>76</v>
      </c>
      <c r="C18" s="31" t="s">
        <v>77</v>
      </c>
      <c r="D18" s="32" t="s">
        <v>564</v>
      </c>
      <c r="E18" s="33" t="s">
        <v>565</v>
      </c>
      <c r="F18" s="33" t="s">
        <v>85</v>
      </c>
      <c r="G18" s="33" t="s">
        <v>566</v>
      </c>
      <c r="H18" s="33" t="s">
        <v>567</v>
      </c>
      <c r="I18" s="35" t="s">
        <v>565</v>
      </c>
      <c r="J18" s="35" t="s">
        <v>85</v>
      </c>
      <c r="K18" s="33" t="s">
        <v>272</v>
      </c>
      <c r="L18" s="35" t="s">
        <v>310</v>
      </c>
      <c r="M18" s="36">
        <f>55-45</f>
        <v>10</v>
      </c>
      <c r="N18" s="42">
        <f>O18/M18</f>
        <v>738085</v>
      </c>
      <c r="O18" s="42">
        <f>2698685+4682165</f>
        <v>7380850</v>
      </c>
      <c r="P18" s="43" t="s">
        <v>273</v>
      </c>
      <c r="Q18" s="31" t="s">
        <v>561</v>
      </c>
      <c r="R18" s="32" t="s">
        <v>275</v>
      </c>
      <c r="S18" s="43">
        <v>0</v>
      </c>
      <c r="T18" s="78" t="s">
        <v>103</v>
      </c>
      <c r="U18" s="28">
        <v>1</v>
      </c>
    </row>
    <row r="19" spans="1:21" ht="51" customHeight="1">
      <c r="A19" s="31">
        <v>4</v>
      </c>
      <c r="B19" s="39" t="s">
        <v>76</v>
      </c>
      <c r="C19" s="31" t="s">
        <v>77</v>
      </c>
      <c r="D19" s="32" t="s">
        <v>568</v>
      </c>
      <c r="E19" s="33" t="s">
        <v>102</v>
      </c>
      <c r="F19" s="33" t="s">
        <v>102</v>
      </c>
      <c r="G19" s="33" t="s">
        <v>716</v>
      </c>
      <c r="H19" s="33" t="s">
        <v>569</v>
      </c>
      <c r="I19" s="35" t="s">
        <v>570</v>
      </c>
      <c r="J19" s="35" t="s">
        <v>570</v>
      </c>
      <c r="K19" s="33" t="s">
        <v>270</v>
      </c>
      <c r="L19" s="35" t="s">
        <v>310</v>
      </c>
      <c r="M19" s="36">
        <v>17</v>
      </c>
      <c r="N19" s="42">
        <v>107143</v>
      </c>
      <c r="O19" s="42">
        <v>1821431</v>
      </c>
      <c r="P19" s="43" t="s">
        <v>349</v>
      </c>
      <c r="Q19" s="43" t="s">
        <v>561</v>
      </c>
      <c r="R19" s="32" t="s">
        <v>275</v>
      </c>
      <c r="S19" s="43">
        <v>100</v>
      </c>
      <c r="T19" s="78" t="s">
        <v>103</v>
      </c>
      <c r="U19" s="28">
        <v>1</v>
      </c>
    </row>
    <row r="20" spans="1:21" ht="216.75" customHeight="1">
      <c r="A20" s="69">
        <v>5</v>
      </c>
      <c r="B20" s="39" t="s">
        <v>76</v>
      </c>
      <c r="C20" s="31" t="s">
        <v>77</v>
      </c>
      <c r="D20" s="32" t="s">
        <v>571</v>
      </c>
      <c r="E20" s="33" t="s">
        <v>86</v>
      </c>
      <c r="F20" s="33" t="s">
        <v>86</v>
      </c>
      <c r="G20" s="102" t="s">
        <v>572</v>
      </c>
      <c r="H20" s="102" t="s">
        <v>573</v>
      </c>
      <c r="I20" s="35" t="s">
        <v>86</v>
      </c>
      <c r="J20" s="35" t="s">
        <v>86</v>
      </c>
      <c r="K20" s="33" t="s">
        <v>272</v>
      </c>
      <c r="L20" s="35" t="s">
        <v>310</v>
      </c>
      <c r="M20" s="36">
        <f>23+2</f>
        <v>25</v>
      </c>
      <c r="N20" s="42">
        <f>O20/M20</f>
        <v>383608</v>
      </c>
      <c r="O20" s="42">
        <f>4355625+5234575</f>
        <v>9590200</v>
      </c>
      <c r="P20" s="43" t="s">
        <v>273</v>
      </c>
      <c r="Q20" s="31" t="s">
        <v>561</v>
      </c>
      <c r="R20" s="32" t="s">
        <v>275</v>
      </c>
      <c r="S20" s="43">
        <v>0</v>
      </c>
      <c r="T20" s="78" t="s">
        <v>103</v>
      </c>
      <c r="U20" s="28">
        <v>1</v>
      </c>
    </row>
    <row r="21" spans="1:21" ht="51" customHeight="1">
      <c r="A21" s="31">
        <v>6</v>
      </c>
      <c r="B21" s="39" t="s">
        <v>76</v>
      </c>
      <c r="C21" s="31" t="s">
        <v>77</v>
      </c>
      <c r="D21" s="32" t="s">
        <v>574</v>
      </c>
      <c r="E21" s="33" t="s">
        <v>575</v>
      </c>
      <c r="F21" s="33" t="s">
        <v>576</v>
      </c>
      <c r="G21" s="33" t="s">
        <v>577</v>
      </c>
      <c r="H21" s="33" t="s">
        <v>578</v>
      </c>
      <c r="I21" s="35" t="s">
        <v>717</v>
      </c>
      <c r="J21" s="35" t="s">
        <v>579</v>
      </c>
      <c r="K21" s="33" t="s">
        <v>270</v>
      </c>
      <c r="L21" s="35" t="s">
        <v>310</v>
      </c>
      <c r="M21" s="36">
        <v>2</v>
      </c>
      <c r="N21" s="42">
        <v>892857</v>
      </c>
      <c r="O21" s="42">
        <v>1785714</v>
      </c>
      <c r="P21" s="43" t="s">
        <v>283</v>
      </c>
      <c r="Q21" s="43" t="s">
        <v>561</v>
      </c>
      <c r="R21" s="32" t="s">
        <v>275</v>
      </c>
      <c r="S21" s="43">
        <v>100</v>
      </c>
      <c r="T21" s="78" t="s">
        <v>103</v>
      </c>
      <c r="U21" s="28">
        <v>1</v>
      </c>
    </row>
    <row r="22" spans="1:21" ht="51" customHeight="1">
      <c r="A22" s="69">
        <v>7</v>
      </c>
      <c r="B22" s="39" t="s">
        <v>76</v>
      </c>
      <c r="C22" s="31" t="s">
        <v>77</v>
      </c>
      <c r="D22" s="32" t="s">
        <v>580</v>
      </c>
      <c r="E22" s="33" t="s">
        <v>581</v>
      </c>
      <c r="F22" s="33" t="s">
        <v>581</v>
      </c>
      <c r="G22" s="33" t="s">
        <v>582</v>
      </c>
      <c r="H22" s="33" t="s">
        <v>583</v>
      </c>
      <c r="I22" s="35" t="s">
        <v>718</v>
      </c>
      <c r="J22" s="35" t="s">
        <v>584</v>
      </c>
      <c r="K22" s="33" t="s">
        <v>272</v>
      </c>
      <c r="L22" s="35" t="s">
        <v>310</v>
      </c>
      <c r="M22" s="36">
        <v>30</v>
      </c>
      <c r="N22" s="42">
        <f>O22/M22</f>
        <v>420000</v>
      </c>
      <c r="O22" s="42">
        <f>5681250+6918750</f>
        <v>12600000</v>
      </c>
      <c r="P22" s="43" t="s">
        <v>273</v>
      </c>
      <c r="Q22" s="43" t="s">
        <v>561</v>
      </c>
      <c r="R22" s="32" t="s">
        <v>275</v>
      </c>
      <c r="S22" s="43">
        <v>0</v>
      </c>
      <c r="T22" s="78" t="s">
        <v>103</v>
      </c>
      <c r="U22" s="28">
        <v>1</v>
      </c>
    </row>
    <row r="23" spans="1:21" ht="178.5" customHeight="1">
      <c r="A23" s="31">
        <v>8</v>
      </c>
      <c r="B23" s="39" t="s">
        <v>76</v>
      </c>
      <c r="C23" s="31" t="s">
        <v>77</v>
      </c>
      <c r="D23" s="32" t="s">
        <v>585</v>
      </c>
      <c r="E23" s="33" t="s">
        <v>581</v>
      </c>
      <c r="F23" s="33" t="s">
        <v>581</v>
      </c>
      <c r="G23" s="33" t="s">
        <v>586</v>
      </c>
      <c r="H23" s="33" t="s">
        <v>587</v>
      </c>
      <c r="I23" s="35" t="s">
        <v>719</v>
      </c>
      <c r="J23" s="35" t="s">
        <v>588</v>
      </c>
      <c r="K23" s="33" t="s">
        <v>272</v>
      </c>
      <c r="L23" s="35" t="s">
        <v>310</v>
      </c>
      <c r="M23" s="36">
        <v>35</v>
      </c>
      <c r="N23" s="42">
        <f>O23/M23</f>
        <v>0</v>
      </c>
      <c r="O23" s="42">
        <f>5312510+1274945-6587455</f>
        <v>0</v>
      </c>
      <c r="P23" s="43" t="s">
        <v>273</v>
      </c>
      <c r="Q23" s="43" t="s">
        <v>561</v>
      </c>
      <c r="R23" s="32" t="s">
        <v>275</v>
      </c>
      <c r="S23" s="43">
        <v>0</v>
      </c>
      <c r="T23" s="78" t="s">
        <v>103</v>
      </c>
      <c r="U23" s="28">
        <v>1</v>
      </c>
    </row>
    <row r="24" spans="1:21" ht="51" customHeight="1">
      <c r="A24" s="69">
        <v>9</v>
      </c>
      <c r="B24" s="39" t="s">
        <v>76</v>
      </c>
      <c r="C24" s="31" t="s">
        <v>77</v>
      </c>
      <c r="D24" s="32" t="s">
        <v>589</v>
      </c>
      <c r="E24" s="33" t="s">
        <v>590</v>
      </c>
      <c r="F24" s="33" t="s">
        <v>87</v>
      </c>
      <c r="G24" s="33" t="s">
        <v>591</v>
      </c>
      <c r="H24" s="33" t="s">
        <v>592</v>
      </c>
      <c r="I24" s="35" t="s">
        <v>590</v>
      </c>
      <c r="J24" s="35" t="s">
        <v>87</v>
      </c>
      <c r="K24" s="33" t="s">
        <v>272</v>
      </c>
      <c r="L24" s="35" t="s">
        <v>593</v>
      </c>
      <c r="M24" s="36">
        <v>2</v>
      </c>
      <c r="N24" s="42">
        <v>28678125</v>
      </c>
      <c r="O24" s="42">
        <v>57356250</v>
      </c>
      <c r="P24" s="43" t="s">
        <v>296</v>
      </c>
      <c r="Q24" s="43" t="s">
        <v>594</v>
      </c>
      <c r="R24" s="32" t="s">
        <v>275</v>
      </c>
      <c r="S24" s="43">
        <v>0</v>
      </c>
      <c r="T24" s="78" t="s">
        <v>103</v>
      </c>
      <c r="U24" s="28">
        <v>1</v>
      </c>
    </row>
    <row r="25" spans="1:21" ht="127.5" customHeight="1">
      <c r="A25" s="31">
        <v>10</v>
      </c>
      <c r="B25" s="39" t="s">
        <v>76</v>
      </c>
      <c r="C25" s="31" t="s">
        <v>77</v>
      </c>
      <c r="D25" s="32" t="s">
        <v>595</v>
      </c>
      <c r="E25" s="33" t="s">
        <v>596</v>
      </c>
      <c r="F25" s="33" t="s">
        <v>597</v>
      </c>
      <c r="G25" s="33" t="s">
        <v>598</v>
      </c>
      <c r="H25" s="33" t="s">
        <v>599</v>
      </c>
      <c r="I25" s="33" t="s">
        <v>720</v>
      </c>
      <c r="J25" s="35" t="s">
        <v>92</v>
      </c>
      <c r="K25" s="33" t="s">
        <v>272</v>
      </c>
      <c r="L25" s="35" t="s">
        <v>310</v>
      </c>
      <c r="M25" s="36">
        <v>130</v>
      </c>
      <c r="N25" s="42">
        <f>O25/M25</f>
        <v>97559</v>
      </c>
      <c r="O25" s="42">
        <f>5803590+6879080</f>
        <v>12682670</v>
      </c>
      <c r="P25" s="43" t="s">
        <v>273</v>
      </c>
      <c r="Q25" s="43" t="s">
        <v>561</v>
      </c>
      <c r="R25" s="32" t="s">
        <v>275</v>
      </c>
      <c r="S25" s="43">
        <v>0</v>
      </c>
      <c r="T25" s="78" t="s">
        <v>103</v>
      </c>
      <c r="U25" s="28">
        <v>1</v>
      </c>
    </row>
    <row r="26" spans="1:21" ht="51" customHeight="1">
      <c r="A26" s="69">
        <v>11</v>
      </c>
      <c r="B26" s="39" t="s">
        <v>76</v>
      </c>
      <c r="C26" s="31" t="s">
        <v>77</v>
      </c>
      <c r="D26" s="32" t="s">
        <v>488</v>
      </c>
      <c r="E26" s="33" t="s">
        <v>600</v>
      </c>
      <c r="F26" s="33" t="s">
        <v>490</v>
      </c>
      <c r="G26" s="33" t="s">
        <v>601</v>
      </c>
      <c r="H26" s="33" t="s">
        <v>492</v>
      </c>
      <c r="I26" s="35" t="s">
        <v>721</v>
      </c>
      <c r="J26" s="35" t="s">
        <v>104</v>
      </c>
      <c r="K26" s="33" t="s">
        <v>272</v>
      </c>
      <c r="L26" s="35" t="s">
        <v>310</v>
      </c>
      <c r="M26" s="36">
        <v>180</v>
      </c>
      <c r="N26" s="42">
        <f>O26/M26</f>
        <v>0</v>
      </c>
      <c r="O26" s="42">
        <f>11250000-11250000</f>
        <v>0</v>
      </c>
      <c r="P26" s="43" t="s">
        <v>328</v>
      </c>
      <c r="Q26" s="43" t="s">
        <v>561</v>
      </c>
      <c r="R26" s="32" t="s">
        <v>275</v>
      </c>
      <c r="S26" s="43">
        <v>0</v>
      </c>
      <c r="T26" s="78" t="s">
        <v>103</v>
      </c>
      <c r="U26" s="28">
        <v>1</v>
      </c>
    </row>
    <row r="27" spans="1:21" ht="51" customHeight="1">
      <c r="A27" s="31">
        <v>12</v>
      </c>
      <c r="B27" s="39" t="s">
        <v>76</v>
      </c>
      <c r="C27" s="31" t="s">
        <v>77</v>
      </c>
      <c r="D27" s="32" t="s">
        <v>488</v>
      </c>
      <c r="E27" s="33" t="s">
        <v>600</v>
      </c>
      <c r="F27" s="33" t="s">
        <v>490</v>
      </c>
      <c r="G27" s="33" t="s">
        <v>601</v>
      </c>
      <c r="H27" s="33" t="s">
        <v>492</v>
      </c>
      <c r="I27" s="35" t="s">
        <v>722</v>
      </c>
      <c r="J27" s="35" t="s">
        <v>105</v>
      </c>
      <c r="K27" s="33" t="s">
        <v>272</v>
      </c>
      <c r="L27" s="35" t="s">
        <v>310</v>
      </c>
      <c r="M27" s="36">
        <v>1</v>
      </c>
      <c r="N27" s="42">
        <v>10666652</v>
      </c>
      <c r="O27" s="42">
        <v>10666652</v>
      </c>
      <c r="P27" s="43" t="s">
        <v>328</v>
      </c>
      <c r="Q27" s="43" t="s">
        <v>602</v>
      </c>
      <c r="R27" s="32" t="s">
        <v>275</v>
      </c>
      <c r="S27" s="43">
        <v>0</v>
      </c>
      <c r="T27" s="78" t="s">
        <v>103</v>
      </c>
      <c r="U27" s="28">
        <v>1</v>
      </c>
    </row>
    <row r="28" spans="1:21" ht="76.5" customHeight="1">
      <c r="A28" s="69">
        <v>13</v>
      </c>
      <c r="B28" s="39" t="s">
        <v>76</v>
      </c>
      <c r="C28" s="31" t="s">
        <v>77</v>
      </c>
      <c r="D28" s="32" t="s">
        <v>603</v>
      </c>
      <c r="E28" s="33" t="s">
        <v>433</v>
      </c>
      <c r="F28" s="33" t="s">
        <v>434</v>
      </c>
      <c r="G28" s="33" t="s">
        <v>605</v>
      </c>
      <c r="H28" s="33" t="s">
        <v>604</v>
      </c>
      <c r="I28" s="35" t="s">
        <v>723</v>
      </c>
      <c r="J28" s="35" t="s">
        <v>106</v>
      </c>
      <c r="K28" s="33" t="s">
        <v>272</v>
      </c>
      <c r="L28" s="35" t="s">
        <v>310</v>
      </c>
      <c r="M28" s="36">
        <v>1</v>
      </c>
      <c r="N28" s="42">
        <f>O28/M28</f>
        <v>0</v>
      </c>
      <c r="O28" s="42">
        <f>4464286+3803574-8267860</f>
        <v>0</v>
      </c>
      <c r="P28" s="43" t="s">
        <v>273</v>
      </c>
      <c r="Q28" s="43" t="s">
        <v>561</v>
      </c>
      <c r="R28" s="32" t="s">
        <v>275</v>
      </c>
      <c r="S28" s="43">
        <v>0</v>
      </c>
      <c r="T28" s="78" t="s">
        <v>103</v>
      </c>
      <c r="U28" s="28">
        <v>1</v>
      </c>
    </row>
    <row r="29" spans="1:21" ht="51" customHeight="1">
      <c r="A29" s="31">
        <v>14</v>
      </c>
      <c r="B29" s="39" t="s">
        <v>76</v>
      </c>
      <c r="C29" s="31" t="s">
        <v>77</v>
      </c>
      <c r="D29" s="32" t="s">
        <v>267</v>
      </c>
      <c r="E29" s="33" t="s">
        <v>268</v>
      </c>
      <c r="F29" s="33" t="s">
        <v>269</v>
      </c>
      <c r="G29" s="33" t="s">
        <v>268</v>
      </c>
      <c r="H29" s="33" t="s">
        <v>269</v>
      </c>
      <c r="I29" s="35" t="s">
        <v>724</v>
      </c>
      <c r="J29" s="35" t="s">
        <v>607</v>
      </c>
      <c r="K29" s="33" t="s">
        <v>272</v>
      </c>
      <c r="L29" s="35" t="s">
        <v>271</v>
      </c>
      <c r="M29" s="37">
        <v>1</v>
      </c>
      <c r="N29" s="42">
        <v>41964286</v>
      </c>
      <c r="O29" s="42">
        <v>41964286</v>
      </c>
      <c r="P29" s="31" t="s">
        <v>283</v>
      </c>
      <c r="Q29" s="43" t="s">
        <v>608</v>
      </c>
      <c r="R29" s="32" t="s">
        <v>275</v>
      </c>
      <c r="S29" s="37">
        <v>30</v>
      </c>
      <c r="T29" s="78" t="s">
        <v>103</v>
      </c>
      <c r="U29" s="28">
        <v>1</v>
      </c>
    </row>
    <row r="30" spans="1:21" ht="63.75" customHeight="1">
      <c r="A30" s="69">
        <v>15</v>
      </c>
      <c r="B30" s="39" t="s">
        <v>76</v>
      </c>
      <c r="C30" s="31" t="s">
        <v>77</v>
      </c>
      <c r="D30" s="32" t="s">
        <v>609</v>
      </c>
      <c r="E30" s="33" t="s">
        <v>610</v>
      </c>
      <c r="F30" s="33" t="s">
        <v>93</v>
      </c>
      <c r="G30" s="33" t="s">
        <v>611</v>
      </c>
      <c r="H30" s="33" t="s">
        <v>612</v>
      </c>
      <c r="I30" s="33" t="s">
        <v>610</v>
      </c>
      <c r="J30" s="35" t="s">
        <v>93</v>
      </c>
      <c r="K30" s="33" t="s">
        <v>272</v>
      </c>
      <c r="L30" s="35" t="s">
        <v>593</v>
      </c>
      <c r="M30" s="36">
        <v>1</v>
      </c>
      <c r="N30" s="42">
        <f>O30/M30</f>
        <v>0</v>
      </c>
      <c r="O30" s="42">
        <f>20000000-607149-19392851</f>
        <v>0</v>
      </c>
      <c r="P30" s="43" t="s">
        <v>426</v>
      </c>
      <c r="Q30" s="43" t="s">
        <v>606</v>
      </c>
      <c r="R30" s="32" t="s">
        <v>275</v>
      </c>
      <c r="S30" s="43">
        <v>30</v>
      </c>
      <c r="T30" s="78" t="s">
        <v>103</v>
      </c>
      <c r="U30" s="28">
        <v>1</v>
      </c>
    </row>
    <row r="31" spans="1:21" ht="63.75">
      <c r="A31" s="31">
        <v>16</v>
      </c>
      <c r="B31" s="39" t="s">
        <v>76</v>
      </c>
      <c r="C31" s="31" t="s">
        <v>77</v>
      </c>
      <c r="D31" s="32" t="s">
        <v>613</v>
      </c>
      <c r="E31" s="33" t="s">
        <v>726</v>
      </c>
      <c r="F31" s="33" t="s">
        <v>614</v>
      </c>
      <c r="G31" s="33" t="s">
        <v>727</v>
      </c>
      <c r="H31" s="33" t="s">
        <v>725</v>
      </c>
      <c r="I31" s="33" t="s">
        <v>728</v>
      </c>
      <c r="J31" s="35" t="s">
        <v>615</v>
      </c>
      <c r="K31" s="33" t="s">
        <v>270</v>
      </c>
      <c r="L31" s="35" t="s">
        <v>593</v>
      </c>
      <c r="M31" s="36">
        <v>1</v>
      </c>
      <c r="N31" s="42">
        <v>2589286</v>
      </c>
      <c r="O31" s="42">
        <v>2589286</v>
      </c>
      <c r="P31" s="43" t="s">
        <v>349</v>
      </c>
      <c r="Q31" s="43" t="s">
        <v>606</v>
      </c>
      <c r="R31" s="32" t="s">
        <v>275</v>
      </c>
      <c r="S31" s="43">
        <v>30</v>
      </c>
      <c r="T31" s="78" t="s">
        <v>103</v>
      </c>
      <c r="U31" s="28">
        <v>1</v>
      </c>
    </row>
    <row r="32" spans="1:21" ht="63.75" customHeight="1">
      <c r="A32" s="69">
        <v>17</v>
      </c>
      <c r="B32" s="39" t="s">
        <v>76</v>
      </c>
      <c r="C32" s="31" t="s">
        <v>77</v>
      </c>
      <c r="D32" s="32" t="s">
        <v>774</v>
      </c>
      <c r="E32" s="33" t="s">
        <v>775</v>
      </c>
      <c r="F32" s="33" t="s">
        <v>107</v>
      </c>
      <c r="G32" s="33" t="s">
        <v>776</v>
      </c>
      <c r="H32" s="33" t="s">
        <v>777</v>
      </c>
      <c r="I32" s="33" t="s">
        <v>776</v>
      </c>
      <c r="J32" s="33" t="s">
        <v>777</v>
      </c>
      <c r="K32" s="33" t="s">
        <v>270</v>
      </c>
      <c r="L32" s="35" t="s">
        <v>310</v>
      </c>
      <c r="M32" s="36">
        <v>1</v>
      </c>
      <c r="N32" s="42">
        <v>1822425</v>
      </c>
      <c r="O32" s="42">
        <v>1822425</v>
      </c>
      <c r="P32" s="43" t="s">
        <v>283</v>
      </c>
      <c r="Q32" s="43" t="s">
        <v>778</v>
      </c>
      <c r="R32" s="32" t="s">
        <v>275</v>
      </c>
      <c r="S32" s="43">
        <v>0</v>
      </c>
      <c r="T32" s="78" t="s">
        <v>108</v>
      </c>
      <c r="U32" s="79">
        <v>1</v>
      </c>
    </row>
    <row r="33" spans="1:21" ht="114.75" customHeight="1">
      <c r="A33" s="31">
        <v>18</v>
      </c>
      <c r="B33" s="39" t="s">
        <v>76</v>
      </c>
      <c r="C33" s="31" t="s">
        <v>77</v>
      </c>
      <c r="D33" s="32" t="s">
        <v>779</v>
      </c>
      <c r="E33" s="33" t="s">
        <v>780</v>
      </c>
      <c r="F33" s="33" t="s">
        <v>780</v>
      </c>
      <c r="G33" s="33" t="s">
        <v>781</v>
      </c>
      <c r="H33" s="33" t="s">
        <v>782</v>
      </c>
      <c r="I33" s="35" t="s">
        <v>780</v>
      </c>
      <c r="J33" s="35" t="s">
        <v>783</v>
      </c>
      <c r="K33" s="33" t="s">
        <v>270</v>
      </c>
      <c r="L33" s="35" t="s">
        <v>310</v>
      </c>
      <c r="M33" s="36">
        <v>50</v>
      </c>
      <c r="N33" s="42">
        <f>O33/M33</f>
        <v>0</v>
      </c>
      <c r="O33" s="42">
        <f>3370550-3370550</f>
        <v>0</v>
      </c>
      <c r="P33" s="43" t="s">
        <v>296</v>
      </c>
      <c r="Q33" s="43" t="s">
        <v>778</v>
      </c>
      <c r="R33" s="32" t="s">
        <v>275</v>
      </c>
      <c r="S33" s="43">
        <v>0</v>
      </c>
      <c r="T33" s="78" t="s">
        <v>108</v>
      </c>
      <c r="U33" s="79">
        <v>1</v>
      </c>
    </row>
    <row r="34" spans="1:21" ht="63.75" customHeight="1">
      <c r="A34" s="69">
        <v>19</v>
      </c>
      <c r="B34" s="39" t="s">
        <v>76</v>
      </c>
      <c r="C34" s="31" t="s">
        <v>77</v>
      </c>
      <c r="D34" s="32" t="s">
        <v>784</v>
      </c>
      <c r="E34" s="33" t="s">
        <v>785</v>
      </c>
      <c r="F34" s="33" t="s">
        <v>785</v>
      </c>
      <c r="G34" s="33" t="s">
        <v>786</v>
      </c>
      <c r="H34" s="33" t="s">
        <v>787</v>
      </c>
      <c r="I34" s="35" t="s">
        <v>788</v>
      </c>
      <c r="J34" s="35" t="s">
        <v>789</v>
      </c>
      <c r="K34" s="33" t="s">
        <v>270</v>
      </c>
      <c r="L34" s="35" t="s">
        <v>310</v>
      </c>
      <c r="M34" s="36">
        <v>5</v>
      </c>
      <c r="N34" s="42">
        <v>50000</v>
      </c>
      <c r="O34" s="42">
        <v>250000</v>
      </c>
      <c r="P34" s="43" t="s">
        <v>273</v>
      </c>
      <c r="Q34" s="43" t="s">
        <v>778</v>
      </c>
      <c r="R34" s="32" t="s">
        <v>275</v>
      </c>
      <c r="S34" s="43">
        <v>0</v>
      </c>
      <c r="T34" s="78" t="s">
        <v>108</v>
      </c>
      <c r="U34" s="79">
        <v>1</v>
      </c>
    </row>
    <row r="35" spans="1:21" ht="63.75" customHeight="1">
      <c r="A35" s="31">
        <v>20</v>
      </c>
      <c r="B35" s="39" t="s">
        <v>76</v>
      </c>
      <c r="C35" s="31" t="s">
        <v>77</v>
      </c>
      <c r="D35" s="32" t="s">
        <v>790</v>
      </c>
      <c r="E35" s="33" t="s">
        <v>791</v>
      </c>
      <c r="F35" s="33" t="s">
        <v>791</v>
      </c>
      <c r="G35" s="33" t="s">
        <v>794</v>
      </c>
      <c r="H35" s="33" t="s">
        <v>793</v>
      </c>
      <c r="I35" s="35" t="s">
        <v>792</v>
      </c>
      <c r="J35" s="35" t="s">
        <v>792</v>
      </c>
      <c r="K35" s="33" t="s">
        <v>281</v>
      </c>
      <c r="L35" s="35" t="s">
        <v>310</v>
      </c>
      <c r="M35" s="36">
        <v>1</v>
      </c>
      <c r="N35" s="42">
        <f>O35/M35</f>
        <v>0</v>
      </c>
      <c r="O35" s="42">
        <f>5357143-5357143</f>
        <v>0</v>
      </c>
      <c r="P35" s="43" t="s">
        <v>426</v>
      </c>
      <c r="Q35" s="43" t="s">
        <v>778</v>
      </c>
      <c r="R35" s="32" t="s">
        <v>275</v>
      </c>
      <c r="S35" s="43">
        <v>100</v>
      </c>
      <c r="T35" s="78" t="s">
        <v>108</v>
      </c>
      <c r="U35" s="79">
        <v>1</v>
      </c>
    </row>
    <row r="36" spans="1:21" ht="48.75" customHeight="1">
      <c r="A36" s="69">
        <v>21</v>
      </c>
      <c r="B36" s="39" t="s">
        <v>76</v>
      </c>
      <c r="C36" s="31" t="s">
        <v>77</v>
      </c>
      <c r="D36" s="32" t="s">
        <v>510</v>
      </c>
      <c r="E36" s="33" t="s">
        <v>511</v>
      </c>
      <c r="F36" s="33" t="s">
        <v>109</v>
      </c>
      <c r="G36" s="33" t="s">
        <v>512</v>
      </c>
      <c r="H36" s="33" t="s">
        <v>513</v>
      </c>
      <c r="I36" s="35" t="s">
        <v>511</v>
      </c>
      <c r="J36" s="35" t="s">
        <v>109</v>
      </c>
      <c r="K36" s="33" t="s">
        <v>270</v>
      </c>
      <c r="L36" s="35" t="s">
        <v>310</v>
      </c>
      <c r="M36" s="36">
        <v>1</v>
      </c>
      <c r="N36" s="42">
        <v>3720536</v>
      </c>
      <c r="O36" s="42">
        <v>3720536</v>
      </c>
      <c r="P36" s="43" t="s">
        <v>273</v>
      </c>
      <c r="Q36" s="43" t="s">
        <v>273</v>
      </c>
      <c r="R36" s="32" t="s">
        <v>275</v>
      </c>
      <c r="S36" s="43">
        <v>0</v>
      </c>
      <c r="T36" s="78" t="s">
        <v>142</v>
      </c>
      <c r="U36" s="28">
        <v>1</v>
      </c>
    </row>
    <row r="37" spans="1:21" ht="63.75" customHeight="1">
      <c r="A37" s="31">
        <v>22</v>
      </c>
      <c r="B37" s="39" t="s">
        <v>76</v>
      </c>
      <c r="C37" s="31" t="s">
        <v>77</v>
      </c>
      <c r="D37" s="32" t="s">
        <v>795</v>
      </c>
      <c r="E37" s="33" t="s">
        <v>796</v>
      </c>
      <c r="F37" s="33" t="s">
        <v>67</v>
      </c>
      <c r="G37" s="33" t="s">
        <v>797</v>
      </c>
      <c r="H37" s="33" t="s">
        <v>798</v>
      </c>
      <c r="I37" s="33" t="s">
        <v>796</v>
      </c>
      <c r="J37" s="33" t="s">
        <v>67</v>
      </c>
      <c r="K37" s="33" t="s">
        <v>270</v>
      </c>
      <c r="L37" s="35" t="s">
        <v>310</v>
      </c>
      <c r="M37" s="37">
        <v>10</v>
      </c>
      <c r="N37" s="42">
        <v>1071</v>
      </c>
      <c r="O37" s="42">
        <v>10710</v>
      </c>
      <c r="P37" s="31" t="s">
        <v>296</v>
      </c>
      <c r="Q37" s="31" t="s">
        <v>799</v>
      </c>
      <c r="R37" s="32" t="s">
        <v>275</v>
      </c>
      <c r="S37" s="31">
        <v>50</v>
      </c>
      <c r="T37" s="78" t="s">
        <v>108</v>
      </c>
      <c r="U37" s="80">
        <v>2</v>
      </c>
    </row>
    <row r="38" spans="1:21" ht="63.75" customHeight="1">
      <c r="A38" s="69">
        <v>23</v>
      </c>
      <c r="B38" s="39" t="s">
        <v>76</v>
      </c>
      <c r="C38" s="31" t="s">
        <v>77</v>
      </c>
      <c r="D38" s="31" t="s">
        <v>800</v>
      </c>
      <c r="E38" s="33" t="s">
        <v>801</v>
      </c>
      <c r="F38" s="33" t="s">
        <v>110</v>
      </c>
      <c r="G38" s="33" t="s">
        <v>802</v>
      </c>
      <c r="H38" s="33" t="s">
        <v>803</v>
      </c>
      <c r="I38" s="33" t="s">
        <v>804</v>
      </c>
      <c r="J38" s="33" t="s">
        <v>804</v>
      </c>
      <c r="K38" s="33" t="s">
        <v>270</v>
      </c>
      <c r="L38" s="31" t="s">
        <v>805</v>
      </c>
      <c r="M38" s="37">
        <v>20</v>
      </c>
      <c r="N38" s="42">
        <v>268</v>
      </c>
      <c r="O38" s="42">
        <v>5360</v>
      </c>
      <c r="P38" s="35" t="s">
        <v>296</v>
      </c>
      <c r="Q38" s="31" t="s">
        <v>799</v>
      </c>
      <c r="R38" s="32" t="s">
        <v>275</v>
      </c>
      <c r="S38" s="37">
        <v>50</v>
      </c>
      <c r="T38" s="78" t="s">
        <v>108</v>
      </c>
      <c r="U38" s="80">
        <v>2</v>
      </c>
    </row>
    <row r="39" spans="1:21" ht="63.75" customHeight="1">
      <c r="A39" s="31">
        <v>24</v>
      </c>
      <c r="B39" s="39" t="s">
        <v>76</v>
      </c>
      <c r="C39" s="31" t="s">
        <v>77</v>
      </c>
      <c r="D39" s="31" t="s">
        <v>806</v>
      </c>
      <c r="E39" s="33" t="s">
        <v>807</v>
      </c>
      <c r="F39" s="33" t="s">
        <v>75</v>
      </c>
      <c r="G39" s="33" t="s">
        <v>808</v>
      </c>
      <c r="H39" s="33" t="s">
        <v>809</v>
      </c>
      <c r="I39" s="33" t="s">
        <v>807</v>
      </c>
      <c r="J39" s="33" t="s">
        <v>810</v>
      </c>
      <c r="K39" s="33" t="s">
        <v>270</v>
      </c>
      <c r="L39" s="31" t="s">
        <v>310</v>
      </c>
      <c r="M39" s="37">
        <v>200</v>
      </c>
      <c r="N39" s="42">
        <v>857</v>
      </c>
      <c r="O39" s="42">
        <v>171400</v>
      </c>
      <c r="P39" s="35" t="s">
        <v>296</v>
      </c>
      <c r="Q39" s="31" t="s">
        <v>799</v>
      </c>
      <c r="R39" s="32" t="s">
        <v>275</v>
      </c>
      <c r="S39" s="37">
        <v>50</v>
      </c>
      <c r="T39" s="78" t="s">
        <v>108</v>
      </c>
      <c r="U39" s="80">
        <v>2</v>
      </c>
    </row>
    <row r="40" spans="1:21" ht="63.75" customHeight="1">
      <c r="A40" s="69">
        <v>25</v>
      </c>
      <c r="B40" s="39" t="s">
        <v>76</v>
      </c>
      <c r="C40" s="31" t="s">
        <v>77</v>
      </c>
      <c r="D40" s="31" t="s">
        <v>811</v>
      </c>
      <c r="E40" s="33" t="s">
        <v>70</v>
      </c>
      <c r="F40" s="33" t="s">
        <v>70</v>
      </c>
      <c r="G40" s="33" t="s">
        <v>812</v>
      </c>
      <c r="H40" s="33" t="s">
        <v>813</v>
      </c>
      <c r="I40" s="33" t="s">
        <v>70</v>
      </c>
      <c r="J40" s="33" t="s">
        <v>70</v>
      </c>
      <c r="K40" s="33" t="s">
        <v>270</v>
      </c>
      <c r="L40" s="35" t="s">
        <v>310</v>
      </c>
      <c r="M40" s="37">
        <v>200</v>
      </c>
      <c r="N40" s="42">
        <v>223</v>
      </c>
      <c r="O40" s="42">
        <v>44600</v>
      </c>
      <c r="P40" s="35" t="s">
        <v>296</v>
      </c>
      <c r="Q40" s="31" t="s">
        <v>799</v>
      </c>
      <c r="R40" s="32" t="s">
        <v>275</v>
      </c>
      <c r="S40" s="37">
        <v>50</v>
      </c>
      <c r="T40" s="78" t="s">
        <v>108</v>
      </c>
      <c r="U40" s="80">
        <v>2</v>
      </c>
    </row>
    <row r="41" spans="1:21" ht="63.75" customHeight="1">
      <c r="A41" s="31">
        <v>26</v>
      </c>
      <c r="B41" s="39" t="s">
        <v>76</v>
      </c>
      <c r="C41" s="31" t="s">
        <v>77</v>
      </c>
      <c r="D41" s="31" t="s">
        <v>814</v>
      </c>
      <c r="E41" s="33" t="s">
        <v>815</v>
      </c>
      <c r="F41" s="33" t="s">
        <v>3</v>
      </c>
      <c r="G41" s="33" t="s">
        <v>816</v>
      </c>
      <c r="H41" s="33" t="s">
        <v>817</v>
      </c>
      <c r="I41" s="33" t="s">
        <v>815</v>
      </c>
      <c r="J41" s="33" t="s">
        <v>3</v>
      </c>
      <c r="K41" s="33" t="s">
        <v>270</v>
      </c>
      <c r="L41" s="35" t="s">
        <v>310</v>
      </c>
      <c r="M41" s="37">
        <v>30</v>
      </c>
      <c r="N41" s="42">
        <v>1786</v>
      </c>
      <c r="O41" s="42">
        <v>53580</v>
      </c>
      <c r="P41" s="35" t="s">
        <v>296</v>
      </c>
      <c r="Q41" s="31" t="s">
        <v>799</v>
      </c>
      <c r="R41" s="32" t="s">
        <v>275</v>
      </c>
      <c r="S41" s="37">
        <v>50</v>
      </c>
      <c r="T41" s="78" t="s">
        <v>108</v>
      </c>
      <c r="U41" s="80">
        <v>2</v>
      </c>
    </row>
    <row r="42" spans="1:21" ht="63.75" customHeight="1">
      <c r="A42" s="69">
        <v>27</v>
      </c>
      <c r="B42" s="39" t="s">
        <v>76</v>
      </c>
      <c r="C42" s="31" t="s">
        <v>77</v>
      </c>
      <c r="D42" s="31" t="s">
        <v>818</v>
      </c>
      <c r="E42" s="33" t="s">
        <v>819</v>
      </c>
      <c r="F42" s="33" t="s">
        <v>41</v>
      </c>
      <c r="G42" s="33" t="s">
        <v>820</v>
      </c>
      <c r="H42" s="33" t="s">
        <v>821</v>
      </c>
      <c r="I42" s="33" t="s">
        <v>819</v>
      </c>
      <c r="J42" s="33" t="s">
        <v>41</v>
      </c>
      <c r="K42" s="33" t="s">
        <v>270</v>
      </c>
      <c r="L42" s="35" t="s">
        <v>310</v>
      </c>
      <c r="M42" s="37">
        <v>4</v>
      </c>
      <c r="N42" s="42">
        <v>3125</v>
      </c>
      <c r="O42" s="42">
        <v>12500</v>
      </c>
      <c r="P42" s="35" t="s">
        <v>296</v>
      </c>
      <c r="Q42" s="31" t="s">
        <v>799</v>
      </c>
      <c r="R42" s="32" t="s">
        <v>275</v>
      </c>
      <c r="S42" s="37">
        <v>50</v>
      </c>
      <c r="T42" s="78" t="s">
        <v>108</v>
      </c>
      <c r="U42" s="80">
        <v>2</v>
      </c>
    </row>
    <row r="43" spans="1:21" ht="63.75" customHeight="1">
      <c r="A43" s="31">
        <v>28</v>
      </c>
      <c r="B43" s="39" t="s">
        <v>76</v>
      </c>
      <c r="C43" s="31" t="s">
        <v>77</v>
      </c>
      <c r="D43" s="31" t="s">
        <v>822</v>
      </c>
      <c r="E43" s="33" t="s">
        <v>823</v>
      </c>
      <c r="F43" s="33" t="s">
        <v>71</v>
      </c>
      <c r="G43" s="33" t="s">
        <v>824</v>
      </c>
      <c r="H43" s="33" t="s">
        <v>825</v>
      </c>
      <c r="I43" s="33" t="s">
        <v>823</v>
      </c>
      <c r="J43" s="60" t="s">
        <v>71</v>
      </c>
      <c r="K43" s="33" t="s">
        <v>270</v>
      </c>
      <c r="L43" s="35" t="s">
        <v>310</v>
      </c>
      <c r="M43" s="37">
        <v>50</v>
      </c>
      <c r="N43" s="42">
        <v>2679</v>
      </c>
      <c r="O43" s="42">
        <v>133950</v>
      </c>
      <c r="P43" s="35" t="s">
        <v>296</v>
      </c>
      <c r="Q43" s="31" t="s">
        <v>799</v>
      </c>
      <c r="R43" s="32" t="s">
        <v>275</v>
      </c>
      <c r="S43" s="37">
        <v>50</v>
      </c>
      <c r="T43" s="78" t="s">
        <v>108</v>
      </c>
      <c r="U43" s="80">
        <v>2</v>
      </c>
    </row>
    <row r="44" spans="1:21" ht="63.75" customHeight="1">
      <c r="A44" s="69">
        <v>29</v>
      </c>
      <c r="B44" s="39" t="s">
        <v>76</v>
      </c>
      <c r="C44" s="31" t="s">
        <v>77</v>
      </c>
      <c r="D44" s="31" t="s">
        <v>826</v>
      </c>
      <c r="E44" s="33" t="s">
        <v>827</v>
      </c>
      <c r="F44" s="33" t="s">
        <v>73</v>
      </c>
      <c r="G44" s="33" t="s">
        <v>828</v>
      </c>
      <c r="H44" s="33" t="s">
        <v>829</v>
      </c>
      <c r="I44" s="33" t="s">
        <v>830</v>
      </c>
      <c r="J44" s="33" t="s">
        <v>213</v>
      </c>
      <c r="K44" s="33" t="s">
        <v>270</v>
      </c>
      <c r="L44" s="35" t="s">
        <v>310</v>
      </c>
      <c r="M44" s="37">
        <v>50</v>
      </c>
      <c r="N44" s="42">
        <v>1518</v>
      </c>
      <c r="O44" s="42">
        <v>75900</v>
      </c>
      <c r="P44" s="35" t="s">
        <v>296</v>
      </c>
      <c r="Q44" s="31" t="s">
        <v>799</v>
      </c>
      <c r="R44" s="32" t="s">
        <v>275</v>
      </c>
      <c r="S44" s="37">
        <v>50</v>
      </c>
      <c r="T44" s="78" t="s">
        <v>108</v>
      </c>
      <c r="U44" s="80">
        <v>2</v>
      </c>
    </row>
    <row r="45" spans="1:21" ht="63.75" customHeight="1">
      <c r="A45" s="31">
        <v>30</v>
      </c>
      <c r="B45" s="39" t="s">
        <v>76</v>
      </c>
      <c r="C45" s="31" t="s">
        <v>77</v>
      </c>
      <c r="D45" s="32" t="s">
        <v>831</v>
      </c>
      <c r="E45" s="33" t="s">
        <v>832</v>
      </c>
      <c r="F45" s="33" t="s">
        <v>832</v>
      </c>
      <c r="G45" s="33" t="s">
        <v>833</v>
      </c>
      <c r="H45" s="33" t="s">
        <v>834</v>
      </c>
      <c r="I45" s="33" t="s">
        <v>835</v>
      </c>
      <c r="J45" s="33" t="s">
        <v>836</v>
      </c>
      <c r="K45" s="33" t="s">
        <v>270</v>
      </c>
      <c r="L45" s="31" t="s">
        <v>837</v>
      </c>
      <c r="M45" s="37">
        <v>2</v>
      </c>
      <c r="N45" s="42">
        <v>31300</v>
      </c>
      <c r="O45" s="42">
        <v>62600</v>
      </c>
      <c r="P45" s="35" t="s">
        <v>296</v>
      </c>
      <c r="Q45" s="31" t="s">
        <v>799</v>
      </c>
      <c r="R45" s="32" t="s">
        <v>275</v>
      </c>
      <c r="S45" s="37">
        <v>50</v>
      </c>
      <c r="T45" s="78" t="s">
        <v>108</v>
      </c>
      <c r="U45" s="80">
        <v>2</v>
      </c>
    </row>
    <row r="46" spans="1:21" ht="63.75" customHeight="1">
      <c r="A46" s="69">
        <v>31</v>
      </c>
      <c r="B46" s="39" t="s">
        <v>76</v>
      </c>
      <c r="C46" s="31" t="s">
        <v>77</v>
      </c>
      <c r="D46" s="32" t="s">
        <v>838</v>
      </c>
      <c r="E46" s="33" t="s">
        <v>839</v>
      </c>
      <c r="F46" s="33" t="s">
        <v>112</v>
      </c>
      <c r="G46" s="33" t="s">
        <v>840</v>
      </c>
      <c r="H46" s="33" t="s">
        <v>841</v>
      </c>
      <c r="I46" s="33" t="s">
        <v>839</v>
      </c>
      <c r="J46" s="33" t="s">
        <v>112</v>
      </c>
      <c r="K46" s="33" t="s">
        <v>270</v>
      </c>
      <c r="L46" s="31" t="s">
        <v>842</v>
      </c>
      <c r="M46" s="37">
        <v>100</v>
      </c>
      <c r="N46" s="42">
        <v>304</v>
      </c>
      <c r="O46" s="42">
        <v>30400</v>
      </c>
      <c r="P46" s="35" t="s">
        <v>500</v>
      </c>
      <c r="Q46" s="31" t="s">
        <v>799</v>
      </c>
      <c r="R46" s="32" t="s">
        <v>275</v>
      </c>
      <c r="S46" s="37">
        <v>100</v>
      </c>
      <c r="T46" s="78" t="s">
        <v>108</v>
      </c>
      <c r="U46" s="80">
        <v>2</v>
      </c>
    </row>
    <row r="47" spans="1:21" ht="76.5" customHeight="1">
      <c r="A47" s="31">
        <v>32</v>
      </c>
      <c r="B47" s="39" t="s">
        <v>76</v>
      </c>
      <c r="C47" s="31" t="s">
        <v>77</v>
      </c>
      <c r="D47" s="45" t="s">
        <v>843</v>
      </c>
      <c r="E47" s="33" t="s">
        <v>844</v>
      </c>
      <c r="F47" s="33" t="s">
        <v>113</v>
      </c>
      <c r="G47" s="33" t="s">
        <v>845</v>
      </c>
      <c r="H47" s="33" t="s">
        <v>846</v>
      </c>
      <c r="I47" s="33" t="s">
        <v>844</v>
      </c>
      <c r="J47" s="33" t="s">
        <v>113</v>
      </c>
      <c r="K47" s="33" t="s">
        <v>270</v>
      </c>
      <c r="L47" s="32" t="s">
        <v>847</v>
      </c>
      <c r="M47" s="37">
        <v>4</v>
      </c>
      <c r="N47" s="42">
        <v>1964</v>
      </c>
      <c r="O47" s="42">
        <v>7856</v>
      </c>
      <c r="P47" s="35" t="s">
        <v>500</v>
      </c>
      <c r="Q47" s="31" t="s">
        <v>799</v>
      </c>
      <c r="R47" s="32" t="s">
        <v>275</v>
      </c>
      <c r="S47" s="37">
        <v>100</v>
      </c>
      <c r="T47" s="78" t="s">
        <v>108</v>
      </c>
      <c r="U47" s="80">
        <v>2</v>
      </c>
    </row>
    <row r="48" spans="1:21" ht="63.75" customHeight="1">
      <c r="A48" s="69">
        <v>33</v>
      </c>
      <c r="B48" s="39" t="s">
        <v>76</v>
      </c>
      <c r="C48" s="31" t="s">
        <v>77</v>
      </c>
      <c r="D48" s="31" t="s">
        <v>848</v>
      </c>
      <c r="E48" s="33" t="s">
        <v>849</v>
      </c>
      <c r="F48" s="33" t="s">
        <v>114</v>
      </c>
      <c r="G48" s="33" t="s">
        <v>850</v>
      </c>
      <c r="H48" s="33" t="s">
        <v>851</v>
      </c>
      <c r="I48" s="33" t="s">
        <v>852</v>
      </c>
      <c r="J48" s="33" t="s">
        <v>95</v>
      </c>
      <c r="K48" s="33" t="s">
        <v>270</v>
      </c>
      <c r="L48" s="35" t="s">
        <v>853</v>
      </c>
      <c r="M48" s="73">
        <v>100</v>
      </c>
      <c r="N48" s="42">
        <v>201</v>
      </c>
      <c r="O48" s="42">
        <v>20100</v>
      </c>
      <c r="P48" s="35" t="s">
        <v>296</v>
      </c>
      <c r="Q48" s="31" t="s">
        <v>799</v>
      </c>
      <c r="R48" s="32" t="s">
        <v>275</v>
      </c>
      <c r="S48" s="37">
        <v>50</v>
      </c>
      <c r="T48" s="78" t="s">
        <v>108</v>
      </c>
      <c r="U48" s="80">
        <v>2</v>
      </c>
    </row>
    <row r="49" spans="1:21" ht="63.75" customHeight="1">
      <c r="A49" s="31">
        <v>34</v>
      </c>
      <c r="B49" s="39" t="s">
        <v>76</v>
      </c>
      <c r="C49" s="31" t="s">
        <v>77</v>
      </c>
      <c r="D49" s="31" t="s">
        <v>854</v>
      </c>
      <c r="E49" s="33" t="s">
        <v>40</v>
      </c>
      <c r="F49" s="33" t="s">
        <v>40</v>
      </c>
      <c r="G49" s="33" t="s">
        <v>855</v>
      </c>
      <c r="H49" s="33" t="s">
        <v>856</v>
      </c>
      <c r="I49" s="33" t="s">
        <v>40</v>
      </c>
      <c r="J49" s="33" t="s">
        <v>40</v>
      </c>
      <c r="K49" s="33" t="s">
        <v>270</v>
      </c>
      <c r="L49" s="35" t="s">
        <v>310</v>
      </c>
      <c r="M49" s="73">
        <v>40</v>
      </c>
      <c r="N49" s="42">
        <v>1500</v>
      </c>
      <c r="O49" s="42">
        <v>60000</v>
      </c>
      <c r="P49" s="35" t="s">
        <v>296</v>
      </c>
      <c r="Q49" s="31" t="s">
        <v>799</v>
      </c>
      <c r="R49" s="32" t="s">
        <v>275</v>
      </c>
      <c r="S49" s="37">
        <v>50</v>
      </c>
      <c r="T49" s="78" t="s">
        <v>108</v>
      </c>
      <c r="U49" s="80">
        <v>2</v>
      </c>
    </row>
    <row r="50" spans="1:21" ht="63.75" customHeight="1">
      <c r="A50" s="69">
        <v>35</v>
      </c>
      <c r="B50" s="39" t="s">
        <v>76</v>
      </c>
      <c r="C50" s="31" t="s">
        <v>77</v>
      </c>
      <c r="D50" s="38" t="s">
        <v>857</v>
      </c>
      <c r="E50" s="33" t="s">
        <v>861</v>
      </c>
      <c r="F50" s="33" t="s">
        <v>858</v>
      </c>
      <c r="G50" s="33" t="s">
        <v>862</v>
      </c>
      <c r="H50" s="33" t="s">
        <v>860</v>
      </c>
      <c r="I50" s="33" t="s">
        <v>863</v>
      </c>
      <c r="J50" s="33" t="s">
        <v>115</v>
      </c>
      <c r="K50" s="33" t="s">
        <v>270</v>
      </c>
      <c r="L50" s="35" t="s">
        <v>859</v>
      </c>
      <c r="M50" s="73">
        <v>2</v>
      </c>
      <c r="N50" s="42">
        <v>40179</v>
      </c>
      <c r="O50" s="42">
        <v>80358</v>
      </c>
      <c r="P50" s="35" t="s">
        <v>296</v>
      </c>
      <c r="Q50" s="31" t="s">
        <v>799</v>
      </c>
      <c r="R50" s="32" t="s">
        <v>275</v>
      </c>
      <c r="S50" s="37">
        <v>50</v>
      </c>
      <c r="T50" s="78" t="s">
        <v>108</v>
      </c>
      <c r="U50" s="80">
        <v>2</v>
      </c>
    </row>
    <row r="51" spans="1:21" ht="63.75" customHeight="1">
      <c r="A51" s="31">
        <v>36</v>
      </c>
      <c r="B51" s="39" t="s">
        <v>76</v>
      </c>
      <c r="C51" s="31" t="s">
        <v>77</v>
      </c>
      <c r="D51" s="31" t="s">
        <v>864</v>
      </c>
      <c r="E51" s="33" t="s">
        <v>865</v>
      </c>
      <c r="F51" s="33" t="s">
        <v>214</v>
      </c>
      <c r="G51" s="33" t="s">
        <v>866</v>
      </c>
      <c r="H51" s="33" t="s">
        <v>867</v>
      </c>
      <c r="I51" s="33" t="s">
        <v>865</v>
      </c>
      <c r="J51" s="33" t="s">
        <v>214</v>
      </c>
      <c r="K51" s="33" t="s">
        <v>270</v>
      </c>
      <c r="L51" s="35" t="s">
        <v>310</v>
      </c>
      <c r="M51" s="73">
        <v>1</v>
      </c>
      <c r="N51" s="42">
        <v>25000</v>
      </c>
      <c r="O51" s="42">
        <v>25000</v>
      </c>
      <c r="P51" s="35" t="s">
        <v>296</v>
      </c>
      <c r="Q51" s="31" t="s">
        <v>799</v>
      </c>
      <c r="R51" s="32" t="s">
        <v>275</v>
      </c>
      <c r="S51" s="37">
        <v>50</v>
      </c>
      <c r="T51" s="78" t="s">
        <v>108</v>
      </c>
      <c r="U51" s="80">
        <v>2</v>
      </c>
    </row>
    <row r="52" spans="1:21" ht="102" customHeight="1">
      <c r="A52" s="69">
        <v>37</v>
      </c>
      <c r="B52" s="39" t="s">
        <v>76</v>
      </c>
      <c r="C52" s="31" t="s">
        <v>77</v>
      </c>
      <c r="D52" s="31" t="s">
        <v>868</v>
      </c>
      <c r="E52" s="34" t="s">
        <v>869</v>
      </c>
      <c r="F52" s="34" t="s">
        <v>869</v>
      </c>
      <c r="G52" s="34" t="s">
        <v>870</v>
      </c>
      <c r="H52" s="34" t="s">
        <v>871</v>
      </c>
      <c r="I52" s="34" t="s">
        <v>872</v>
      </c>
      <c r="J52" s="34" t="s">
        <v>873</v>
      </c>
      <c r="K52" s="34" t="s">
        <v>270</v>
      </c>
      <c r="L52" s="35" t="s">
        <v>593</v>
      </c>
      <c r="M52" s="73">
        <v>1</v>
      </c>
      <c r="N52" s="42">
        <v>25000</v>
      </c>
      <c r="O52" s="42">
        <v>25000</v>
      </c>
      <c r="P52" s="35" t="s">
        <v>296</v>
      </c>
      <c r="Q52" s="31" t="s">
        <v>799</v>
      </c>
      <c r="R52" s="32" t="s">
        <v>275</v>
      </c>
      <c r="S52" s="37">
        <v>50</v>
      </c>
      <c r="T52" s="78" t="s">
        <v>108</v>
      </c>
      <c r="U52" s="80">
        <v>2</v>
      </c>
    </row>
    <row r="53" spans="1:21" ht="63.75" customHeight="1">
      <c r="A53" s="31">
        <v>38</v>
      </c>
      <c r="B53" s="39" t="s">
        <v>76</v>
      </c>
      <c r="C53" s="31" t="s">
        <v>77</v>
      </c>
      <c r="D53" s="32" t="s">
        <v>874</v>
      </c>
      <c r="E53" s="34" t="s">
        <v>875</v>
      </c>
      <c r="F53" s="34" t="s">
        <v>81</v>
      </c>
      <c r="G53" s="34" t="s">
        <v>875</v>
      </c>
      <c r="H53" s="34" t="s">
        <v>81</v>
      </c>
      <c r="I53" s="34" t="s">
        <v>875</v>
      </c>
      <c r="J53" s="34" t="s">
        <v>81</v>
      </c>
      <c r="K53" s="34" t="s">
        <v>270</v>
      </c>
      <c r="L53" s="40" t="s">
        <v>859</v>
      </c>
      <c r="M53" s="37">
        <v>2</v>
      </c>
      <c r="N53" s="42">
        <v>1339</v>
      </c>
      <c r="O53" s="42">
        <v>2678</v>
      </c>
      <c r="P53" s="35" t="s">
        <v>296</v>
      </c>
      <c r="Q53" s="31" t="s">
        <v>799</v>
      </c>
      <c r="R53" s="32" t="s">
        <v>275</v>
      </c>
      <c r="S53" s="37">
        <v>50</v>
      </c>
      <c r="T53" s="78" t="s">
        <v>108</v>
      </c>
      <c r="U53" s="80">
        <v>2</v>
      </c>
    </row>
    <row r="54" spans="1:21" ht="63.75" customHeight="1">
      <c r="A54" s="69">
        <v>39</v>
      </c>
      <c r="B54" s="39" t="s">
        <v>76</v>
      </c>
      <c r="C54" s="31" t="s">
        <v>77</v>
      </c>
      <c r="D54" s="31" t="s">
        <v>878</v>
      </c>
      <c r="E54" s="33" t="s">
        <v>879</v>
      </c>
      <c r="F54" s="33" t="s">
        <v>876</v>
      </c>
      <c r="G54" s="33" t="s">
        <v>880</v>
      </c>
      <c r="H54" s="33" t="s">
        <v>877</v>
      </c>
      <c r="I54" s="33" t="s">
        <v>879</v>
      </c>
      <c r="J54" s="33" t="s">
        <v>876</v>
      </c>
      <c r="K54" s="34" t="s">
        <v>270</v>
      </c>
      <c r="L54" s="35" t="s">
        <v>310</v>
      </c>
      <c r="M54" s="37">
        <v>5</v>
      </c>
      <c r="N54" s="42">
        <v>31250</v>
      </c>
      <c r="O54" s="42">
        <v>156250</v>
      </c>
      <c r="P54" s="35" t="s">
        <v>296</v>
      </c>
      <c r="Q54" s="31" t="s">
        <v>799</v>
      </c>
      <c r="R54" s="32" t="s">
        <v>275</v>
      </c>
      <c r="S54" s="37">
        <v>50</v>
      </c>
      <c r="T54" s="78" t="s">
        <v>108</v>
      </c>
      <c r="U54" s="80">
        <v>2</v>
      </c>
    </row>
    <row r="55" spans="1:21" ht="63.75" customHeight="1">
      <c r="A55" s="31">
        <v>40</v>
      </c>
      <c r="B55" s="39" t="s">
        <v>76</v>
      </c>
      <c r="C55" s="31" t="s">
        <v>77</v>
      </c>
      <c r="D55" s="31" t="s">
        <v>881</v>
      </c>
      <c r="E55" s="33" t="s">
        <v>883</v>
      </c>
      <c r="F55" s="33" t="s">
        <v>882</v>
      </c>
      <c r="G55" s="33" t="s">
        <v>884</v>
      </c>
      <c r="H55" s="33" t="s">
        <v>885</v>
      </c>
      <c r="I55" s="33" t="s">
        <v>886</v>
      </c>
      <c r="J55" s="33" t="s">
        <v>6</v>
      </c>
      <c r="K55" s="34" t="s">
        <v>270</v>
      </c>
      <c r="L55" s="35" t="s">
        <v>310</v>
      </c>
      <c r="M55" s="37">
        <v>2</v>
      </c>
      <c r="N55" s="42">
        <v>1071</v>
      </c>
      <c r="O55" s="42">
        <v>2142</v>
      </c>
      <c r="P55" s="35" t="s">
        <v>296</v>
      </c>
      <c r="Q55" s="31" t="s">
        <v>799</v>
      </c>
      <c r="R55" s="32" t="s">
        <v>275</v>
      </c>
      <c r="S55" s="37">
        <v>50</v>
      </c>
      <c r="T55" s="78" t="s">
        <v>108</v>
      </c>
      <c r="U55" s="80">
        <v>2</v>
      </c>
    </row>
    <row r="56" spans="1:21" ht="102" customHeight="1">
      <c r="A56" s="69">
        <v>41</v>
      </c>
      <c r="B56" s="39" t="s">
        <v>76</v>
      </c>
      <c r="C56" s="31" t="s">
        <v>77</v>
      </c>
      <c r="D56" s="31" t="s">
        <v>887</v>
      </c>
      <c r="E56" s="33" t="s">
        <v>116</v>
      </c>
      <c r="F56" s="33" t="s">
        <v>116</v>
      </c>
      <c r="G56" s="33" t="s">
        <v>889</v>
      </c>
      <c r="H56" s="33" t="s">
        <v>888</v>
      </c>
      <c r="I56" s="33" t="s">
        <v>116</v>
      </c>
      <c r="J56" s="33" t="s">
        <v>116</v>
      </c>
      <c r="K56" s="34" t="s">
        <v>270</v>
      </c>
      <c r="L56" s="35" t="s">
        <v>310</v>
      </c>
      <c r="M56" s="37">
        <v>1</v>
      </c>
      <c r="N56" s="42">
        <v>1339</v>
      </c>
      <c r="O56" s="42">
        <v>1339</v>
      </c>
      <c r="P56" s="35" t="s">
        <v>296</v>
      </c>
      <c r="Q56" s="31" t="s">
        <v>799</v>
      </c>
      <c r="R56" s="32" t="s">
        <v>275</v>
      </c>
      <c r="S56" s="37">
        <v>50</v>
      </c>
      <c r="T56" s="78" t="s">
        <v>108</v>
      </c>
      <c r="U56" s="80">
        <v>2</v>
      </c>
    </row>
    <row r="57" spans="1:21" ht="63.75" customHeight="1">
      <c r="A57" s="31">
        <v>42</v>
      </c>
      <c r="B57" s="39" t="s">
        <v>76</v>
      </c>
      <c r="C57" s="31" t="s">
        <v>77</v>
      </c>
      <c r="D57" s="31" t="s">
        <v>890</v>
      </c>
      <c r="E57" s="33" t="s">
        <v>891</v>
      </c>
      <c r="F57" s="33" t="s">
        <v>117</v>
      </c>
      <c r="G57" s="33" t="s">
        <v>892</v>
      </c>
      <c r="H57" s="33" t="s">
        <v>893</v>
      </c>
      <c r="I57" s="33" t="s">
        <v>891</v>
      </c>
      <c r="J57" s="33" t="s">
        <v>117</v>
      </c>
      <c r="K57" s="34" t="s">
        <v>270</v>
      </c>
      <c r="L57" s="35" t="s">
        <v>310</v>
      </c>
      <c r="M57" s="37">
        <v>10</v>
      </c>
      <c r="N57" s="42">
        <v>1804</v>
      </c>
      <c r="O57" s="42">
        <v>18040</v>
      </c>
      <c r="P57" s="35" t="s">
        <v>296</v>
      </c>
      <c r="Q57" s="31" t="s">
        <v>799</v>
      </c>
      <c r="R57" s="32" t="s">
        <v>275</v>
      </c>
      <c r="S57" s="37">
        <v>50</v>
      </c>
      <c r="T57" s="78" t="s">
        <v>108</v>
      </c>
      <c r="U57" s="80">
        <v>2</v>
      </c>
    </row>
    <row r="58" spans="1:21" ht="63.75" customHeight="1">
      <c r="A58" s="69">
        <v>43</v>
      </c>
      <c r="B58" s="39" t="s">
        <v>76</v>
      </c>
      <c r="C58" s="31" t="s">
        <v>77</v>
      </c>
      <c r="D58" s="31" t="s">
        <v>894</v>
      </c>
      <c r="E58" s="33" t="s">
        <v>895</v>
      </c>
      <c r="F58" s="33" t="s">
        <v>896</v>
      </c>
      <c r="G58" s="33" t="s">
        <v>897</v>
      </c>
      <c r="H58" s="33" t="s">
        <v>897</v>
      </c>
      <c r="I58" s="33" t="s">
        <v>895</v>
      </c>
      <c r="J58" s="33" t="s">
        <v>896</v>
      </c>
      <c r="K58" s="33" t="s">
        <v>270</v>
      </c>
      <c r="L58" s="31" t="s">
        <v>310</v>
      </c>
      <c r="M58" s="37">
        <v>10</v>
      </c>
      <c r="N58" s="42">
        <v>1741</v>
      </c>
      <c r="O58" s="42">
        <v>17410</v>
      </c>
      <c r="P58" s="35" t="s">
        <v>296</v>
      </c>
      <c r="Q58" s="31" t="s">
        <v>799</v>
      </c>
      <c r="R58" s="32" t="s">
        <v>275</v>
      </c>
      <c r="S58" s="37">
        <v>50</v>
      </c>
      <c r="T58" s="78" t="s">
        <v>108</v>
      </c>
      <c r="U58" s="80">
        <v>2</v>
      </c>
    </row>
    <row r="59" spans="1:21" ht="63.75" customHeight="1">
      <c r="A59" s="31">
        <v>44</v>
      </c>
      <c r="B59" s="39" t="s">
        <v>76</v>
      </c>
      <c r="C59" s="31" t="s">
        <v>77</v>
      </c>
      <c r="D59" s="32" t="s">
        <v>898</v>
      </c>
      <c r="E59" s="33" t="s">
        <v>899</v>
      </c>
      <c r="F59" s="33" t="s">
        <v>899</v>
      </c>
      <c r="G59" s="33" t="s">
        <v>901</v>
      </c>
      <c r="H59" s="33" t="s">
        <v>900</v>
      </c>
      <c r="I59" s="33" t="s">
        <v>899</v>
      </c>
      <c r="J59" s="33" t="s">
        <v>118</v>
      </c>
      <c r="K59" s="33" t="s">
        <v>270</v>
      </c>
      <c r="L59" s="31" t="s">
        <v>310</v>
      </c>
      <c r="M59" s="37">
        <v>50</v>
      </c>
      <c r="N59" s="42">
        <v>518</v>
      </c>
      <c r="O59" s="42">
        <v>25900</v>
      </c>
      <c r="P59" s="35" t="s">
        <v>296</v>
      </c>
      <c r="Q59" s="31" t="s">
        <v>799</v>
      </c>
      <c r="R59" s="32" t="s">
        <v>275</v>
      </c>
      <c r="S59" s="37">
        <v>50</v>
      </c>
      <c r="T59" s="78" t="s">
        <v>108</v>
      </c>
      <c r="U59" s="80">
        <v>2</v>
      </c>
    </row>
    <row r="60" spans="1:21" ht="63.75" customHeight="1">
      <c r="A60" s="69">
        <v>45</v>
      </c>
      <c r="B60" s="39" t="s">
        <v>76</v>
      </c>
      <c r="C60" s="31" t="s">
        <v>77</v>
      </c>
      <c r="D60" s="31" t="s">
        <v>902</v>
      </c>
      <c r="E60" s="34" t="s">
        <v>903</v>
      </c>
      <c r="F60" s="34" t="s">
        <v>69</v>
      </c>
      <c r="G60" s="34" t="s">
        <v>904</v>
      </c>
      <c r="H60" s="34" t="s">
        <v>905</v>
      </c>
      <c r="I60" s="34" t="s">
        <v>903</v>
      </c>
      <c r="J60" s="34" t="s">
        <v>69</v>
      </c>
      <c r="K60" s="34" t="s">
        <v>270</v>
      </c>
      <c r="L60" s="31" t="s">
        <v>847</v>
      </c>
      <c r="M60" s="37">
        <v>2</v>
      </c>
      <c r="N60" s="42">
        <v>1205</v>
      </c>
      <c r="O60" s="42">
        <v>2410</v>
      </c>
      <c r="P60" s="35" t="s">
        <v>296</v>
      </c>
      <c r="Q60" s="31" t="s">
        <v>799</v>
      </c>
      <c r="R60" s="32" t="s">
        <v>275</v>
      </c>
      <c r="S60" s="37">
        <v>50</v>
      </c>
      <c r="T60" s="78" t="s">
        <v>108</v>
      </c>
      <c r="U60" s="80">
        <v>2</v>
      </c>
    </row>
    <row r="61" spans="1:21" ht="63.75" customHeight="1">
      <c r="A61" s="31">
        <v>46</v>
      </c>
      <c r="B61" s="39" t="s">
        <v>76</v>
      </c>
      <c r="C61" s="31" t="s">
        <v>77</v>
      </c>
      <c r="D61" s="32" t="s">
        <v>906</v>
      </c>
      <c r="E61" s="34" t="s">
        <v>907</v>
      </c>
      <c r="F61" s="34" t="s">
        <v>79</v>
      </c>
      <c r="G61" s="34" t="s">
        <v>907</v>
      </c>
      <c r="H61" s="34" t="s">
        <v>79</v>
      </c>
      <c r="I61" s="34" t="s">
        <v>907</v>
      </c>
      <c r="J61" s="34" t="s">
        <v>79</v>
      </c>
      <c r="K61" s="34" t="s">
        <v>270</v>
      </c>
      <c r="L61" s="35" t="s">
        <v>310</v>
      </c>
      <c r="M61" s="37">
        <v>10</v>
      </c>
      <c r="N61" s="42">
        <v>3125</v>
      </c>
      <c r="O61" s="42">
        <v>31250</v>
      </c>
      <c r="P61" s="35" t="s">
        <v>296</v>
      </c>
      <c r="Q61" s="31" t="s">
        <v>799</v>
      </c>
      <c r="R61" s="32" t="s">
        <v>275</v>
      </c>
      <c r="S61" s="37">
        <v>50</v>
      </c>
      <c r="T61" s="78" t="s">
        <v>108</v>
      </c>
      <c r="U61" s="80">
        <v>2</v>
      </c>
    </row>
    <row r="62" spans="1:21" ht="63.75" customHeight="1">
      <c r="A62" s="69">
        <v>47</v>
      </c>
      <c r="B62" s="39" t="s">
        <v>76</v>
      </c>
      <c r="C62" s="31" t="s">
        <v>77</v>
      </c>
      <c r="D62" s="32" t="s">
        <v>908</v>
      </c>
      <c r="E62" s="34" t="s">
        <v>909</v>
      </c>
      <c r="F62" s="34" t="s">
        <v>910</v>
      </c>
      <c r="G62" s="34" t="s">
        <v>911</v>
      </c>
      <c r="H62" s="34" t="s">
        <v>912</v>
      </c>
      <c r="I62" s="34" t="s">
        <v>913</v>
      </c>
      <c r="J62" s="34" t="s">
        <v>222</v>
      </c>
      <c r="K62" s="34" t="s">
        <v>270</v>
      </c>
      <c r="L62" s="35" t="s">
        <v>310</v>
      </c>
      <c r="M62" s="37">
        <v>10</v>
      </c>
      <c r="N62" s="42">
        <v>1607</v>
      </c>
      <c r="O62" s="42">
        <v>16070</v>
      </c>
      <c r="P62" s="35" t="s">
        <v>296</v>
      </c>
      <c r="Q62" s="31" t="s">
        <v>799</v>
      </c>
      <c r="R62" s="32" t="s">
        <v>275</v>
      </c>
      <c r="S62" s="37">
        <v>50</v>
      </c>
      <c r="T62" s="78" t="s">
        <v>108</v>
      </c>
      <c r="U62" s="80">
        <v>2</v>
      </c>
    </row>
    <row r="63" spans="1:21" ht="63.75" customHeight="1">
      <c r="A63" s="31">
        <v>48</v>
      </c>
      <c r="B63" s="39" t="s">
        <v>76</v>
      </c>
      <c r="C63" s="31" t="s">
        <v>77</v>
      </c>
      <c r="D63" s="31" t="s">
        <v>914</v>
      </c>
      <c r="E63" s="33" t="s">
        <v>917</v>
      </c>
      <c r="F63" s="33" t="s">
        <v>915</v>
      </c>
      <c r="G63" s="33" t="s">
        <v>918</v>
      </c>
      <c r="H63" s="33" t="s">
        <v>916</v>
      </c>
      <c r="I63" s="33" t="s">
        <v>917</v>
      </c>
      <c r="J63" s="33" t="s">
        <v>915</v>
      </c>
      <c r="K63" s="34" t="s">
        <v>270</v>
      </c>
      <c r="L63" s="31" t="s">
        <v>859</v>
      </c>
      <c r="M63" s="37">
        <v>1</v>
      </c>
      <c r="N63" s="42">
        <v>28570</v>
      </c>
      <c r="O63" s="42">
        <v>28570</v>
      </c>
      <c r="P63" s="35" t="s">
        <v>296</v>
      </c>
      <c r="Q63" s="31" t="s">
        <v>799</v>
      </c>
      <c r="R63" s="32" t="s">
        <v>275</v>
      </c>
      <c r="S63" s="37">
        <v>50</v>
      </c>
      <c r="T63" s="78" t="s">
        <v>108</v>
      </c>
      <c r="U63" s="80">
        <v>2</v>
      </c>
    </row>
    <row r="64" spans="1:21" ht="63.75" customHeight="1">
      <c r="A64" s="69">
        <v>49</v>
      </c>
      <c r="B64" s="39" t="s">
        <v>76</v>
      </c>
      <c r="C64" s="31" t="s">
        <v>77</v>
      </c>
      <c r="D64" s="45" t="s">
        <v>919</v>
      </c>
      <c r="E64" s="33" t="s">
        <v>920</v>
      </c>
      <c r="F64" s="33" t="s">
        <v>119</v>
      </c>
      <c r="G64" s="33" t="s">
        <v>921</v>
      </c>
      <c r="H64" s="33" t="s">
        <v>922</v>
      </c>
      <c r="I64" s="33" t="s">
        <v>920</v>
      </c>
      <c r="J64" s="33" t="s">
        <v>923</v>
      </c>
      <c r="K64" s="33" t="s">
        <v>270</v>
      </c>
      <c r="L64" s="35" t="s">
        <v>859</v>
      </c>
      <c r="M64" s="37">
        <v>5</v>
      </c>
      <c r="N64" s="42">
        <v>17857</v>
      </c>
      <c r="O64" s="42">
        <v>89285</v>
      </c>
      <c r="P64" s="31" t="s">
        <v>426</v>
      </c>
      <c r="Q64" s="31" t="s">
        <v>799</v>
      </c>
      <c r="R64" s="32" t="s">
        <v>275</v>
      </c>
      <c r="S64" s="37">
        <v>100</v>
      </c>
      <c r="T64" s="78" t="s">
        <v>108</v>
      </c>
      <c r="U64" s="80">
        <v>2</v>
      </c>
    </row>
    <row r="65" spans="1:21" ht="63.75" customHeight="1">
      <c r="A65" s="31">
        <v>50</v>
      </c>
      <c r="B65" s="39" t="s">
        <v>76</v>
      </c>
      <c r="C65" s="31" t="s">
        <v>77</v>
      </c>
      <c r="D65" s="31" t="s">
        <v>924</v>
      </c>
      <c r="E65" s="34" t="s">
        <v>925</v>
      </c>
      <c r="F65" s="34" t="s">
        <v>925</v>
      </c>
      <c r="G65" s="34" t="s">
        <v>926</v>
      </c>
      <c r="H65" s="34" t="s">
        <v>927</v>
      </c>
      <c r="I65" s="34" t="s">
        <v>925</v>
      </c>
      <c r="J65" s="34" t="s">
        <v>925</v>
      </c>
      <c r="K65" s="34" t="s">
        <v>270</v>
      </c>
      <c r="L65" s="35" t="s">
        <v>310</v>
      </c>
      <c r="M65" s="37">
        <v>10</v>
      </c>
      <c r="N65" s="42">
        <v>8929</v>
      </c>
      <c r="O65" s="42">
        <v>89290</v>
      </c>
      <c r="P65" s="35" t="s">
        <v>296</v>
      </c>
      <c r="Q65" s="31" t="s">
        <v>799</v>
      </c>
      <c r="R65" s="32" t="s">
        <v>275</v>
      </c>
      <c r="S65" s="37">
        <v>50</v>
      </c>
      <c r="T65" s="78" t="s">
        <v>108</v>
      </c>
      <c r="U65" s="80">
        <v>2</v>
      </c>
    </row>
    <row r="66" spans="1:21" ht="63.75" customHeight="1">
      <c r="A66" s="69">
        <v>51</v>
      </c>
      <c r="B66" s="39" t="s">
        <v>76</v>
      </c>
      <c r="C66" s="31" t="s">
        <v>77</v>
      </c>
      <c r="D66" s="35" t="s">
        <v>928</v>
      </c>
      <c r="E66" s="47" t="s">
        <v>929</v>
      </c>
      <c r="F66" s="47" t="s">
        <v>121</v>
      </c>
      <c r="G66" s="33" t="s">
        <v>930</v>
      </c>
      <c r="H66" s="33" t="s">
        <v>931</v>
      </c>
      <c r="I66" s="31" t="s">
        <v>932</v>
      </c>
      <c r="J66" s="35" t="s">
        <v>933</v>
      </c>
      <c r="K66" s="31" t="s">
        <v>270</v>
      </c>
      <c r="L66" s="35" t="s">
        <v>310</v>
      </c>
      <c r="M66" s="37">
        <v>10</v>
      </c>
      <c r="N66" s="42">
        <v>10714</v>
      </c>
      <c r="O66" s="42">
        <v>107140</v>
      </c>
      <c r="P66" s="35" t="s">
        <v>296</v>
      </c>
      <c r="Q66" s="31" t="s">
        <v>799</v>
      </c>
      <c r="R66" s="32" t="s">
        <v>275</v>
      </c>
      <c r="S66" s="37">
        <v>50</v>
      </c>
      <c r="T66" s="78" t="s">
        <v>108</v>
      </c>
      <c r="U66" s="80">
        <v>2</v>
      </c>
    </row>
    <row r="67" spans="1:21" ht="63.75" customHeight="1">
      <c r="A67" s="31">
        <v>52</v>
      </c>
      <c r="B67" s="39" t="s">
        <v>76</v>
      </c>
      <c r="C67" s="31" t="s">
        <v>77</v>
      </c>
      <c r="D67" s="31" t="s">
        <v>934</v>
      </c>
      <c r="E67" s="33" t="s">
        <v>935</v>
      </c>
      <c r="F67" s="33" t="s">
        <v>122</v>
      </c>
      <c r="G67" s="33" t="s">
        <v>936</v>
      </c>
      <c r="H67" s="33" t="s">
        <v>937</v>
      </c>
      <c r="I67" s="33" t="s">
        <v>938</v>
      </c>
      <c r="J67" s="33" t="s">
        <v>939</v>
      </c>
      <c r="K67" s="33" t="s">
        <v>270</v>
      </c>
      <c r="L67" s="35" t="s">
        <v>940</v>
      </c>
      <c r="M67" s="37">
        <v>2400</v>
      </c>
      <c r="N67" s="42">
        <v>76</v>
      </c>
      <c r="O67" s="42">
        <v>182400</v>
      </c>
      <c r="P67" s="31" t="s">
        <v>283</v>
      </c>
      <c r="Q67" s="31" t="s">
        <v>283</v>
      </c>
      <c r="R67" s="32" t="s">
        <v>275</v>
      </c>
      <c r="S67" s="37">
        <v>100</v>
      </c>
      <c r="T67" s="78" t="s">
        <v>108</v>
      </c>
      <c r="U67" s="80">
        <v>2</v>
      </c>
    </row>
    <row r="68" spans="1:21" ht="63.75" customHeight="1">
      <c r="A68" s="69">
        <v>53</v>
      </c>
      <c r="B68" s="39" t="s">
        <v>76</v>
      </c>
      <c r="C68" s="31" t="s">
        <v>77</v>
      </c>
      <c r="D68" s="31" t="s">
        <v>941</v>
      </c>
      <c r="E68" s="33" t="s">
        <v>942</v>
      </c>
      <c r="F68" s="33" t="s">
        <v>122</v>
      </c>
      <c r="G68" s="33" t="s">
        <v>943</v>
      </c>
      <c r="H68" s="33" t="s">
        <v>944</v>
      </c>
      <c r="I68" s="33" t="s">
        <v>945</v>
      </c>
      <c r="J68" s="33" t="s">
        <v>88</v>
      </c>
      <c r="K68" s="33" t="s">
        <v>270</v>
      </c>
      <c r="L68" s="31" t="s">
        <v>940</v>
      </c>
      <c r="M68" s="37">
        <v>350</v>
      </c>
      <c r="N68" s="42">
        <v>580</v>
      </c>
      <c r="O68" s="42">
        <v>203000</v>
      </c>
      <c r="P68" s="31" t="s">
        <v>296</v>
      </c>
      <c r="Q68" s="31" t="s">
        <v>296</v>
      </c>
      <c r="R68" s="32" t="s">
        <v>275</v>
      </c>
      <c r="S68" s="37">
        <v>100</v>
      </c>
      <c r="T68" s="78" t="s">
        <v>108</v>
      </c>
      <c r="U68" s="80">
        <v>2</v>
      </c>
    </row>
    <row r="69" spans="1:21" ht="63.75" customHeight="1">
      <c r="A69" s="31">
        <v>54</v>
      </c>
      <c r="B69" s="39" t="s">
        <v>76</v>
      </c>
      <c r="C69" s="31" t="s">
        <v>77</v>
      </c>
      <c r="D69" s="31" t="s">
        <v>946</v>
      </c>
      <c r="E69" s="33" t="s">
        <v>947</v>
      </c>
      <c r="F69" s="33" t="s">
        <v>948</v>
      </c>
      <c r="G69" s="33" t="s">
        <v>949</v>
      </c>
      <c r="H69" s="33" t="s">
        <v>950</v>
      </c>
      <c r="I69" s="33" t="s">
        <v>951</v>
      </c>
      <c r="J69" s="33" t="s">
        <v>952</v>
      </c>
      <c r="K69" s="33" t="s">
        <v>270</v>
      </c>
      <c r="L69" s="35" t="s">
        <v>310</v>
      </c>
      <c r="M69" s="37">
        <v>525</v>
      </c>
      <c r="N69" s="42">
        <v>134</v>
      </c>
      <c r="O69" s="42">
        <v>70350</v>
      </c>
      <c r="P69" s="31" t="s">
        <v>349</v>
      </c>
      <c r="Q69" s="31" t="s">
        <v>799</v>
      </c>
      <c r="R69" s="32" t="s">
        <v>275</v>
      </c>
      <c r="S69" s="37">
        <v>100</v>
      </c>
      <c r="T69" s="78" t="s">
        <v>108</v>
      </c>
      <c r="U69" s="80">
        <v>2</v>
      </c>
    </row>
    <row r="70" spans="1:21" ht="76.5" customHeight="1">
      <c r="A70" s="69">
        <v>55</v>
      </c>
      <c r="B70" s="39" t="s">
        <v>76</v>
      </c>
      <c r="C70" s="31" t="s">
        <v>77</v>
      </c>
      <c r="D70" s="31" t="s">
        <v>953</v>
      </c>
      <c r="E70" s="33" t="s">
        <v>954</v>
      </c>
      <c r="F70" s="33" t="s">
        <v>954</v>
      </c>
      <c r="G70" s="33" t="s">
        <v>955</v>
      </c>
      <c r="H70" s="33" t="s">
        <v>956</v>
      </c>
      <c r="I70" s="33" t="s">
        <v>957</v>
      </c>
      <c r="J70" s="33" t="s">
        <v>958</v>
      </c>
      <c r="K70" s="33" t="s">
        <v>270</v>
      </c>
      <c r="L70" s="35" t="s">
        <v>310</v>
      </c>
      <c r="M70" s="37">
        <v>2</v>
      </c>
      <c r="N70" s="42">
        <v>218750</v>
      </c>
      <c r="O70" s="42">
        <v>437500</v>
      </c>
      <c r="P70" s="31" t="s">
        <v>283</v>
      </c>
      <c r="Q70" s="31" t="s">
        <v>799</v>
      </c>
      <c r="R70" s="32" t="s">
        <v>275</v>
      </c>
      <c r="S70" s="37">
        <v>100</v>
      </c>
      <c r="T70" s="78" t="s">
        <v>108</v>
      </c>
      <c r="U70" s="80">
        <v>2</v>
      </c>
    </row>
    <row r="71" spans="1:21" ht="127.5" customHeight="1">
      <c r="A71" s="31">
        <v>56</v>
      </c>
      <c r="B71" s="39" t="s">
        <v>76</v>
      </c>
      <c r="C71" s="31" t="s">
        <v>77</v>
      </c>
      <c r="D71" s="31" t="s">
        <v>959</v>
      </c>
      <c r="E71" s="33" t="s">
        <v>215</v>
      </c>
      <c r="F71" s="33" t="s">
        <v>215</v>
      </c>
      <c r="G71" s="33" t="s">
        <v>968</v>
      </c>
      <c r="H71" s="33" t="s">
        <v>967</v>
      </c>
      <c r="I71" s="33" t="s">
        <v>966</v>
      </c>
      <c r="J71" s="33" t="s">
        <v>965</v>
      </c>
      <c r="K71" s="33" t="s">
        <v>270</v>
      </c>
      <c r="L71" s="35" t="s">
        <v>310</v>
      </c>
      <c r="M71" s="37">
        <v>16</v>
      </c>
      <c r="N71" s="42">
        <v>53571</v>
      </c>
      <c r="O71" s="42">
        <v>857136</v>
      </c>
      <c r="P71" s="35" t="s">
        <v>477</v>
      </c>
      <c r="Q71" s="31" t="s">
        <v>799</v>
      </c>
      <c r="R71" s="32" t="s">
        <v>275</v>
      </c>
      <c r="S71" s="37">
        <v>50</v>
      </c>
      <c r="T71" s="78" t="s">
        <v>108</v>
      </c>
      <c r="U71" s="80">
        <v>2</v>
      </c>
    </row>
    <row r="72" spans="1:21" ht="135" customHeight="1">
      <c r="A72" s="69">
        <v>57</v>
      </c>
      <c r="B72" s="39" t="s">
        <v>76</v>
      </c>
      <c r="C72" s="31" t="s">
        <v>77</v>
      </c>
      <c r="D72" s="31" t="s">
        <v>961</v>
      </c>
      <c r="E72" s="33" t="s">
        <v>215</v>
      </c>
      <c r="F72" s="33" t="s">
        <v>215</v>
      </c>
      <c r="G72" s="33" t="s">
        <v>960</v>
      </c>
      <c r="H72" s="33" t="s">
        <v>962</v>
      </c>
      <c r="I72" s="33" t="s">
        <v>963</v>
      </c>
      <c r="J72" s="33" t="s">
        <v>964</v>
      </c>
      <c r="K72" s="33" t="s">
        <v>270</v>
      </c>
      <c r="L72" s="35" t="s">
        <v>310</v>
      </c>
      <c r="M72" s="37">
        <v>8</v>
      </c>
      <c r="N72" s="42">
        <v>53571</v>
      </c>
      <c r="O72" s="42">
        <v>428568</v>
      </c>
      <c r="P72" s="35" t="s">
        <v>477</v>
      </c>
      <c r="Q72" s="31" t="s">
        <v>799</v>
      </c>
      <c r="R72" s="32" t="s">
        <v>275</v>
      </c>
      <c r="S72" s="37">
        <v>50</v>
      </c>
      <c r="T72" s="78" t="s">
        <v>108</v>
      </c>
      <c r="U72" s="80">
        <v>2</v>
      </c>
    </row>
    <row r="73" spans="1:21" ht="63.75" customHeight="1">
      <c r="A73" s="31">
        <v>58</v>
      </c>
      <c r="B73" s="39" t="s">
        <v>76</v>
      </c>
      <c r="C73" s="31" t="s">
        <v>77</v>
      </c>
      <c r="D73" s="32" t="s">
        <v>969</v>
      </c>
      <c r="E73" s="34" t="s">
        <v>228</v>
      </c>
      <c r="F73" s="34" t="s">
        <v>228</v>
      </c>
      <c r="G73" s="34" t="s">
        <v>970</v>
      </c>
      <c r="H73" s="34" t="s">
        <v>971</v>
      </c>
      <c r="I73" s="34" t="s">
        <v>972</v>
      </c>
      <c r="J73" s="34" t="s">
        <v>972</v>
      </c>
      <c r="K73" s="34" t="s">
        <v>270</v>
      </c>
      <c r="L73" s="70" t="s">
        <v>973</v>
      </c>
      <c r="M73" s="36">
        <v>16536</v>
      </c>
      <c r="N73" s="42">
        <v>116</v>
      </c>
      <c r="O73" s="42">
        <v>1918176</v>
      </c>
      <c r="P73" s="31" t="s">
        <v>426</v>
      </c>
      <c r="Q73" s="31" t="s">
        <v>274</v>
      </c>
      <c r="R73" s="32" t="s">
        <v>275</v>
      </c>
      <c r="S73" s="37">
        <v>100</v>
      </c>
      <c r="T73" s="78" t="s">
        <v>108</v>
      </c>
      <c r="U73" s="80">
        <v>2</v>
      </c>
    </row>
    <row r="74" spans="1:21" ht="114.75" customHeight="1">
      <c r="A74" s="69">
        <v>59</v>
      </c>
      <c r="B74" s="39" t="s">
        <v>76</v>
      </c>
      <c r="C74" s="31" t="s">
        <v>77</v>
      </c>
      <c r="D74" s="31" t="s">
        <v>974</v>
      </c>
      <c r="E74" s="34" t="s">
        <v>975</v>
      </c>
      <c r="F74" s="34" t="s">
        <v>976</v>
      </c>
      <c r="G74" s="34" t="s">
        <v>977</v>
      </c>
      <c r="H74" s="34" t="s">
        <v>978</v>
      </c>
      <c r="I74" s="34" t="s">
        <v>975</v>
      </c>
      <c r="J74" s="34" t="s">
        <v>979</v>
      </c>
      <c r="K74" s="34" t="s">
        <v>270</v>
      </c>
      <c r="L74" s="70" t="s">
        <v>973</v>
      </c>
      <c r="M74" s="36">
        <v>11793</v>
      </c>
      <c r="N74" s="42">
        <v>108</v>
      </c>
      <c r="O74" s="42">
        <v>1273644</v>
      </c>
      <c r="P74" s="31" t="s">
        <v>426</v>
      </c>
      <c r="Q74" s="31" t="s">
        <v>274</v>
      </c>
      <c r="R74" s="32" t="s">
        <v>275</v>
      </c>
      <c r="S74" s="37">
        <v>100</v>
      </c>
      <c r="T74" s="78" t="s">
        <v>108</v>
      </c>
      <c r="U74" s="80">
        <v>2</v>
      </c>
    </row>
    <row r="75" spans="1:21" ht="63.75" customHeight="1">
      <c r="A75" s="31">
        <v>60</v>
      </c>
      <c r="B75" s="39" t="s">
        <v>76</v>
      </c>
      <c r="C75" s="31" t="s">
        <v>77</v>
      </c>
      <c r="D75" s="32" t="s">
        <v>1309</v>
      </c>
      <c r="E75" s="34" t="s">
        <v>228</v>
      </c>
      <c r="F75" s="34" t="s">
        <v>228</v>
      </c>
      <c r="G75" s="34" t="s">
        <v>1340</v>
      </c>
      <c r="H75" s="34" t="s">
        <v>1341</v>
      </c>
      <c r="I75" s="34" t="s">
        <v>972</v>
      </c>
      <c r="J75" s="34" t="s">
        <v>972</v>
      </c>
      <c r="K75" s="34" t="s">
        <v>270</v>
      </c>
      <c r="L75" s="70" t="s">
        <v>973</v>
      </c>
      <c r="M75" s="36">
        <v>7482</v>
      </c>
      <c r="N75" s="42">
        <v>116</v>
      </c>
      <c r="O75" s="42">
        <v>867912</v>
      </c>
      <c r="P75" s="31" t="s">
        <v>296</v>
      </c>
      <c r="Q75" s="31" t="s">
        <v>274</v>
      </c>
      <c r="R75" s="32" t="s">
        <v>248</v>
      </c>
      <c r="S75" s="37">
        <v>100</v>
      </c>
      <c r="T75" s="78" t="s">
        <v>174</v>
      </c>
      <c r="U75" s="80">
        <v>2</v>
      </c>
    </row>
    <row r="76" spans="1:21" ht="63.75" customHeight="1">
      <c r="A76" s="69">
        <v>61</v>
      </c>
      <c r="B76" s="39" t="s">
        <v>76</v>
      </c>
      <c r="C76" s="31" t="s">
        <v>77</v>
      </c>
      <c r="D76" s="32" t="s">
        <v>1309</v>
      </c>
      <c r="E76" s="34" t="s">
        <v>228</v>
      </c>
      <c r="F76" s="34" t="s">
        <v>228</v>
      </c>
      <c r="G76" s="34" t="s">
        <v>1340</v>
      </c>
      <c r="H76" s="34" t="s">
        <v>1341</v>
      </c>
      <c r="I76" s="34" t="s">
        <v>972</v>
      </c>
      <c r="J76" s="34" t="s">
        <v>972</v>
      </c>
      <c r="K76" s="34" t="s">
        <v>270</v>
      </c>
      <c r="L76" s="70" t="s">
        <v>973</v>
      </c>
      <c r="M76" s="36">
        <v>7482</v>
      </c>
      <c r="N76" s="42">
        <v>116</v>
      </c>
      <c r="O76" s="42">
        <v>867912</v>
      </c>
      <c r="P76" s="31" t="s">
        <v>296</v>
      </c>
      <c r="Q76" s="31" t="s">
        <v>274</v>
      </c>
      <c r="R76" s="32" t="s">
        <v>250</v>
      </c>
      <c r="S76" s="37">
        <v>100</v>
      </c>
      <c r="T76" s="78" t="s">
        <v>179</v>
      </c>
      <c r="U76" s="16">
        <v>2</v>
      </c>
    </row>
    <row r="77" spans="1:21" ht="63.75" customHeight="1">
      <c r="A77" s="31">
        <v>62</v>
      </c>
      <c r="B77" s="39" t="s">
        <v>76</v>
      </c>
      <c r="C77" s="31" t="s">
        <v>77</v>
      </c>
      <c r="D77" s="32" t="s">
        <v>1309</v>
      </c>
      <c r="E77" s="34" t="s">
        <v>228</v>
      </c>
      <c r="F77" s="34" t="s">
        <v>228</v>
      </c>
      <c r="G77" s="34" t="s">
        <v>1340</v>
      </c>
      <c r="H77" s="34" t="s">
        <v>1341</v>
      </c>
      <c r="I77" s="34" t="s">
        <v>972</v>
      </c>
      <c r="J77" s="34" t="s">
        <v>972</v>
      </c>
      <c r="K77" s="34" t="s">
        <v>270</v>
      </c>
      <c r="L77" s="70" t="s">
        <v>973</v>
      </c>
      <c r="M77" s="36">
        <v>6900</v>
      </c>
      <c r="N77" s="42">
        <v>116</v>
      </c>
      <c r="O77" s="42">
        <v>800400</v>
      </c>
      <c r="P77" s="31" t="s">
        <v>296</v>
      </c>
      <c r="Q77" s="31" t="s">
        <v>274</v>
      </c>
      <c r="R77" s="32" t="s">
        <v>249</v>
      </c>
      <c r="S77" s="37">
        <v>100</v>
      </c>
      <c r="T77" s="78" t="s">
        <v>180</v>
      </c>
      <c r="U77" s="16">
        <v>2</v>
      </c>
    </row>
    <row r="78" spans="1:21" ht="63.75" customHeight="1">
      <c r="A78" s="69">
        <v>63</v>
      </c>
      <c r="B78" s="39" t="s">
        <v>76</v>
      </c>
      <c r="C78" s="31" t="s">
        <v>77</v>
      </c>
      <c r="D78" s="32" t="s">
        <v>1309</v>
      </c>
      <c r="E78" s="34" t="s">
        <v>228</v>
      </c>
      <c r="F78" s="34" t="s">
        <v>228</v>
      </c>
      <c r="G78" s="34" t="s">
        <v>1340</v>
      </c>
      <c r="H78" s="34" t="s">
        <v>1341</v>
      </c>
      <c r="I78" s="34" t="s">
        <v>972</v>
      </c>
      <c r="J78" s="34" t="s">
        <v>972</v>
      </c>
      <c r="K78" s="34" t="s">
        <v>270</v>
      </c>
      <c r="L78" s="70" t="s">
        <v>973</v>
      </c>
      <c r="M78" s="36">
        <v>6995</v>
      </c>
      <c r="N78" s="42">
        <v>116</v>
      </c>
      <c r="O78" s="42">
        <v>811420</v>
      </c>
      <c r="P78" s="31" t="s">
        <v>296</v>
      </c>
      <c r="Q78" s="31" t="s">
        <v>274</v>
      </c>
      <c r="R78" s="32" t="s">
        <v>247</v>
      </c>
      <c r="S78" s="37">
        <v>100</v>
      </c>
      <c r="T78" s="78" t="s">
        <v>175</v>
      </c>
      <c r="U78" s="16">
        <v>2</v>
      </c>
    </row>
    <row r="79" spans="1:21" ht="63.75" customHeight="1">
      <c r="A79" s="31">
        <v>64</v>
      </c>
      <c r="B79" s="39" t="s">
        <v>76</v>
      </c>
      <c r="C79" s="31" t="s">
        <v>77</v>
      </c>
      <c r="D79" s="32" t="s">
        <v>1309</v>
      </c>
      <c r="E79" s="34" t="s">
        <v>228</v>
      </c>
      <c r="F79" s="34" t="s">
        <v>228</v>
      </c>
      <c r="G79" s="34" t="s">
        <v>1340</v>
      </c>
      <c r="H79" s="34" t="s">
        <v>1341</v>
      </c>
      <c r="I79" s="34" t="s">
        <v>972</v>
      </c>
      <c r="J79" s="34" t="s">
        <v>972</v>
      </c>
      <c r="K79" s="34" t="s">
        <v>270</v>
      </c>
      <c r="L79" s="70" t="s">
        <v>973</v>
      </c>
      <c r="M79" s="36">
        <v>17736</v>
      </c>
      <c r="N79" s="42">
        <v>116</v>
      </c>
      <c r="O79" s="42">
        <v>2057376</v>
      </c>
      <c r="P79" s="31" t="s">
        <v>296</v>
      </c>
      <c r="Q79" s="31" t="s">
        <v>274</v>
      </c>
      <c r="R79" s="36" t="s">
        <v>1935</v>
      </c>
      <c r="S79" s="37">
        <v>100</v>
      </c>
      <c r="T79" s="78" t="s">
        <v>176</v>
      </c>
      <c r="U79" s="16">
        <v>2</v>
      </c>
    </row>
    <row r="80" spans="1:21" ht="63.75" customHeight="1">
      <c r="A80" s="69">
        <v>65</v>
      </c>
      <c r="B80" s="39" t="s">
        <v>76</v>
      </c>
      <c r="C80" s="31" t="s">
        <v>77</v>
      </c>
      <c r="D80" s="32" t="s">
        <v>1309</v>
      </c>
      <c r="E80" s="34" t="s">
        <v>228</v>
      </c>
      <c r="F80" s="34" t="s">
        <v>228</v>
      </c>
      <c r="G80" s="34" t="s">
        <v>1340</v>
      </c>
      <c r="H80" s="34" t="s">
        <v>1341</v>
      </c>
      <c r="I80" s="34" t="s">
        <v>972</v>
      </c>
      <c r="J80" s="34" t="s">
        <v>972</v>
      </c>
      <c r="K80" s="34" t="s">
        <v>270</v>
      </c>
      <c r="L80" s="70" t="s">
        <v>973</v>
      </c>
      <c r="M80" s="36">
        <v>6757</v>
      </c>
      <c r="N80" s="42">
        <v>116</v>
      </c>
      <c r="O80" s="42">
        <v>783812</v>
      </c>
      <c r="P80" s="31" t="s">
        <v>296</v>
      </c>
      <c r="Q80" s="31" t="s">
        <v>274</v>
      </c>
      <c r="R80" s="32" t="s">
        <v>251</v>
      </c>
      <c r="S80" s="37">
        <v>100</v>
      </c>
      <c r="T80" s="78" t="s">
        <v>181</v>
      </c>
      <c r="U80" s="16">
        <v>2</v>
      </c>
    </row>
    <row r="81" spans="1:21" ht="63.75" customHeight="1">
      <c r="A81" s="31">
        <v>66</v>
      </c>
      <c r="B81" s="39" t="s">
        <v>76</v>
      </c>
      <c r="C81" s="31" t="s">
        <v>77</v>
      </c>
      <c r="D81" s="32" t="s">
        <v>1309</v>
      </c>
      <c r="E81" s="34" t="s">
        <v>228</v>
      </c>
      <c r="F81" s="34" t="s">
        <v>228</v>
      </c>
      <c r="G81" s="34" t="s">
        <v>1340</v>
      </c>
      <c r="H81" s="34" t="s">
        <v>1341</v>
      </c>
      <c r="I81" s="34" t="s">
        <v>972</v>
      </c>
      <c r="J81" s="34" t="s">
        <v>972</v>
      </c>
      <c r="K81" s="34" t="s">
        <v>270</v>
      </c>
      <c r="L81" s="70" t="s">
        <v>973</v>
      </c>
      <c r="M81" s="36">
        <v>7637</v>
      </c>
      <c r="N81" s="42">
        <v>116</v>
      </c>
      <c r="O81" s="42">
        <v>885892</v>
      </c>
      <c r="P81" s="31" t="s">
        <v>296</v>
      </c>
      <c r="Q81" s="31" t="s">
        <v>274</v>
      </c>
      <c r="R81" s="36" t="s">
        <v>252</v>
      </c>
      <c r="S81" s="37">
        <v>100</v>
      </c>
      <c r="T81" s="78" t="s">
        <v>96</v>
      </c>
      <c r="U81" s="16">
        <v>2</v>
      </c>
    </row>
    <row r="82" spans="1:21" ht="63.75" customHeight="1">
      <c r="A82" s="69">
        <v>67</v>
      </c>
      <c r="B82" s="39" t="s">
        <v>76</v>
      </c>
      <c r="C82" s="31" t="s">
        <v>77</v>
      </c>
      <c r="D82" s="32" t="s">
        <v>1309</v>
      </c>
      <c r="E82" s="34" t="s">
        <v>228</v>
      </c>
      <c r="F82" s="34" t="s">
        <v>228</v>
      </c>
      <c r="G82" s="34" t="s">
        <v>1340</v>
      </c>
      <c r="H82" s="34" t="s">
        <v>1341</v>
      </c>
      <c r="I82" s="34" t="s">
        <v>972</v>
      </c>
      <c r="J82" s="34" t="s">
        <v>972</v>
      </c>
      <c r="K82" s="34" t="s">
        <v>270</v>
      </c>
      <c r="L82" s="70" t="s">
        <v>973</v>
      </c>
      <c r="M82" s="36">
        <v>6656</v>
      </c>
      <c r="N82" s="42">
        <v>116</v>
      </c>
      <c r="O82" s="42">
        <v>772096</v>
      </c>
      <c r="P82" s="31" t="s">
        <v>296</v>
      </c>
      <c r="Q82" s="31" t="s">
        <v>274</v>
      </c>
      <c r="R82" s="32" t="s">
        <v>254</v>
      </c>
      <c r="S82" s="37">
        <v>100</v>
      </c>
      <c r="T82" s="78" t="s">
        <v>182</v>
      </c>
      <c r="U82" s="16">
        <v>2</v>
      </c>
    </row>
    <row r="83" spans="1:21" ht="63.75" customHeight="1">
      <c r="A83" s="31">
        <v>68</v>
      </c>
      <c r="B83" s="39" t="s">
        <v>76</v>
      </c>
      <c r="C83" s="31" t="s">
        <v>77</v>
      </c>
      <c r="D83" s="32" t="s">
        <v>1309</v>
      </c>
      <c r="E83" s="34" t="s">
        <v>228</v>
      </c>
      <c r="F83" s="34" t="s">
        <v>228</v>
      </c>
      <c r="G83" s="34" t="s">
        <v>1340</v>
      </c>
      <c r="H83" s="34" t="s">
        <v>1341</v>
      </c>
      <c r="I83" s="34" t="s">
        <v>972</v>
      </c>
      <c r="J83" s="34" t="s">
        <v>972</v>
      </c>
      <c r="K83" s="34" t="s">
        <v>270</v>
      </c>
      <c r="L83" s="70" t="s">
        <v>973</v>
      </c>
      <c r="M83" s="36">
        <v>7482</v>
      </c>
      <c r="N83" s="42">
        <v>116</v>
      </c>
      <c r="O83" s="42">
        <v>867912</v>
      </c>
      <c r="P83" s="31" t="s">
        <v>296</v>
      </c>
      <c r="Q83" s="31" t="s">
        <v>274</v>
      </c>
      <c r="R83" s="32" t="s">
        <v>255</v>
      </c>
      <c r="S83" s="37">
        <v>100</v>
      </c>
      <c r="T83" s="78" t="s">
        <v>97</v>
      </c>
      <c r="U83" s="16">
        <v>2</v>
      </c>
    </row>
    <row r="84" spans="1:21" ht="63.75" customHeight="1">
      <c r="A84" s="69">
        <v>69</v>
      </c>
      <c r="B84" s="39" t="s">
        <v>76</v>
      </c>
      <c r="C84" s="31" t="s">
        <v>77</v>
      </c>
      <c r="D84" s="32" t="s">
        <v>1309</v>
      </c>
      <c r="E84" s="34" t="s">
        <v>228</v>
      </c>
      <c r="F84" s="34" t="s">
        <v>228</v>
      </c>
      <c r="G84" s="34" t="s">
        <v>1340</v>
      </c>
      <c r="H84" s="34" t="s">
        <v>1341</v>
      </c>
      <c r="I84" s="34" t="s">
        <v>972</v>
      </c>
      <c r="J84" s="34" t="s">
        <v>972</v>
      </c>
      <c r="K84" s="34" t="s">
        <v>270</v>
      </c>
      <c r="L84" s="70" t="s">
        <v>973</v>
      </c>
      <c r="M84" s="36">
        <v>7482</v>
      </c>
      <c r="N84" s="42">
        <v>116</v>
      </c>
      <c r="O84" s="42">
        <v>867912</v>
      </c>
      <c r="P84" s="31" t="s">
        <v>296</v>
      </c>
      <c r="Q84" s="31" t="s">
        <v>274</v>
      </c>
      <c r="R84" s="32" t="s">
        <v>256</v>
      </c>
      <c r="S84" s="37">
        <v>100</v>
      </c>
      <c r="T84" s="78" t="s">
        <v>183</v>
      </c>
      <c r="U84" s="16">
        <v>2</v>
      </c>
    </row>
    <row r="85" spans="1:21" ht="63.75" customHeight="1">
      <c r="A85" s="31">
        <v>70</v>
      </c>
      <c r="B85" s="39" t="s">
        <v>76</v>
      </c>
      <c r="C85" s="31" t="s">
        <v>77</v>
      </c>
      <c r="D85" s="32" t="s">
        <v>1309</v>
      </c>
      <c r="E85" s="34" t="s">
        <v>228</v>
      </c>
      <c r="F85" s="34" t="s">
        <v>228</v>
      </c>
      <c r="G85" s="34" t="s">
        <v>1340</v>
      </c>
      <c r="H85" s="34" t="s">
        <v>1341</v>
      </c>
      <c r="I85" s="34" t="s">
        <v>972</v>
      </c>
      <c r="J85" s="34" t="s">
        <v>972</v>
      </c>
      <c r="K85" s="34" t="s">
        <v>270</v>
      </c>
      <c r="L85" s="70" t="s">
        <v>973</v>
      </c>
      <c r="M85" s="36">
        <v>7482</v>
      </c>
      <c r="N85" s="42">
        <v>116</v>
      </c>
      <c r="O85" s="42">
        <v>867912</v>
      </c>
      <c r="P85" s="31" t="s">
        <v>296</v>
      </c>
      <c r="Q85" s="31" t="s">
        <v>274</v>
      </c>
      <c r="R85" s="32" t="s">
        <v>259</v>
      </c>
      <c r="S85" s="37">
        <v>100</v>
      </c>
      <c r="T85" s="78" t="s">
        <v>184</v>
      </c>
      <c r="U85" s="16">
        <v>2</v>
      </c>
    </row>
    <row r="86" spans="1:21" ht="63.75" customHeight="1">
      <c r="A86" s="69">
        <v>71</v>
      </c>
      <c r="B86" s="39" t="s">
        <v>76</v>
      </c>
      <c r="C86" s="31" t="s">
        <v>77</v>
      </c>
      <c r="D86" s="32" t="s">
        <v>1309</v>
      </c>
      <c r="E86" s="34" t="s">
        <v>228</v>
      </c>
      <c r="F86" s="34" t="s">
        <v>228</v>
      </c>
      <c r="G86" s="34" t="s">
        <v>1340</v>
      </c>
      <c r="H86" s="34" t="s">
        <v>1341</v>
      </c>
      <c r="I86" s="34" t="s">
        <v>972</v>
      </c>
      <c r="J86" s="34" t="s">
        <v>972</v>
      </c>
      <c r="K86" s="34" t="s">
        <v>270</v>
      </c>
      <c r="L86" s="70" t="s">
        <v>973</v>
      </c>
      <c r="M86" s="36">
        <v>6757</v>
      </c>
      <c r="N86" s="42">
        <v>116</v>
      </c>
      <c r="O86" s="42">
        <v>783812</v>
      </c>
      <c r="P86" s="31" t="s">
        <v>296</v>
      </c>
      <c r="Q86" s="31" t="s">
        <v>274</v>
      </c>
      <c r="R86" s="32" t="s">
        <v>257</v>
      </c>
      <c r="S86" s="37">
        <v>100</v>
      </c>
      <c r="T86" s="78" t="s">
        <v>185</v>
      </c>
      <c r="U86" s="16">
        <v>2</v>
      </c>
    </row>
    <row r="87" spans="1:21" ht="63.75" customHeight="1">
      <c r="A87" s="31">
        <v>72</v>
      </c>
      <c r="B87" s="39" t="s">
        <v>76</v>
      </c>
      <c r="C87" s="31" t="s">
        <v>77</v>
      </c>
      <c r="D87" s="32" t="s">
        <v>1309</v>
      </c>
      <c r="E87" s="34" t="s">
        <v>228</v>
      </c>
      <c r="F87" s="34" t="s">
        <v>228</v>
      </c>
      <c r="G87" s="34" t="s">
        <v>1340</v>
      </c>
      <c r="H87" s="34" t="s">
        <v>1341</v>
      </c>
      <c r="I87" s="34" t="s">
        <v>972</v>
      </c>
      <c r="J87" s="34" t="s">
        <v>972</v>
      </c>
      <c r="K87" s="34" t="s">
        <v>270</v>
      </c>
      <c r="L87" s="70" t="s">
        <v>973</v>
      </c>
      <c r="M87" s="36">
        <v>5610</v>
      </c>
      <c r="N87" s="42">
        <v>116</v>
      </c>
      <c r="O87" s="42">
        <v>650760</v>
      </c>
      <c r="P87" s="31" t="s">
        <v>296</v>
      </c>
      <c r="Q87" s="31" t="s">
        <v>274</v>
      </c>
      <c r="R87" s="32" t="s">
        <v>258</v>
      </c>
      <c r="S87" s="37">
        <v>100</v>
      </c>
      <c r="T87" s="78" t="s">
        <v>177</v>
      </c>
      <c r="U87" s="16">
        <v>2</v>
      </c>
    </row>
    <row r="88" spans="1:21" ht="63.75" customHeight="1">
      <c r="A88" s="69">
        <v>73</v>
      </c>
      <c r="B88" s="39" t="s">
        <v>76</v>
      </c>
      <c r="C88" s="31" t="s">
        <v>77</v>
      </c>
      <c r="D88" s="32" t="s">
        <v>1309</v>
      </c>
      <c r="E88" s="34" t="s">
        <v>228</v>
      </c>
      <c r="F88" s="34" t="s">
        <v>228</v>
      </c>
      <c r="G88" s="34" t="s">
        <v>1340</v>
      </c>
      <c r="H88" s="34" t="s">
        <v>1341</v>
      </c>
      <c r="I88" s="34" t="s">
        <v>972</v>
      </c>
      <c r="J88" s="34" t="s">
        <v>972</v>
      </c>
      <c r="K88" s="34" t="s">
        <v>270</v>
      </c>
      <c r="L88" s="70" t="s">
        <v>973</v>
      </c>
      <c r="M88" s="36">
        <v>7482</v>
      </c>
      <c r="N88" s="42">
        <v>116</v>
      </c>
      <c r="O88" s="42">
        <v>867912</v>
      </c>
      <c r="P88" s="31" t="s">
        <v>296</v>
      </c>
      <c r="Q88" s="31" t="s">
        <v>274</v>
      </c>
      <c r="R88" s="32" t="s">
        <v>260</v>
      </c>
      <c r="S88" s="37">
        <v>100</v>
      </c>
      <c r="T88" s="78" t="s">
        <v>178</v>
      </c>
      <c r="U88" s="16">
        <v>2</v>
      </c>
    </row>
    <row r="89" spans="1:21" ht="63.75" customHeight="1">
      <c r="A89" s="31">
        <v>74</v>
      </c>
      <c r="B89" s="39" t="s">
        <v>76</v>
      </c>
      <c r="C89" s="31" t="s">
        <v>77</v>
      </c>
      <c r="D89" s="32" t="s">
        <v>1309</v>
      </c>
      <c r="E89" s="34" t="s">
        <v>228</v>
      </c>
      <c r="F89" s="34" t="s">
        <v>228</v>
      </c>
      <c r="G89" s="34" t="s">
        <v>1340</v>
      </c>
      <c r="H89" s="34" t="s">
        <v>1341</v>
      </c>
      <c r="I89" s="34" t="s">
        <v>972</v>
      </c>
      <c r="J89" s="34" t="s">
        <v>972</v>
      </c>
      <c r="K89" s="34" t="s">
        <v>270</v>
      </c>
      <c r="L89" s="70" t="s">
        <v>973</v>
      </c>
      <c r="M89" s="36">
        <v>7482</v>
      </c>
      <c r="N89" s="42">
        <v>116</v>
      </c>
      <c r="O89" s="42">
        <v>867912</v>
      </c>
      <c r="P89" s="31" t="s">
        <v>296</v>
      </c>
      <c r="Q89" s="31" t="s">
        <v>274</v>
      </c>
      <c r="R89" s="32" t="s">
        <v>261</v>
      </c>
      <c r="S89" s="37">
        <v>100</v>
      </c>
      <c r="T89" s="78" t="s">
        <v>98</v>
      </c>
      <c r="U89" s="16">
        <v>2</v>
      </c>
    </row>
    <row r="90" spans="1:21" ht="63.75" customHeight="1">
      <c r="A90" s="69">
        <v>75</v>
      </c>
      <c r="B90" s="39" t="s">
        <v>76</v>
      </c>
      <c r="C90" s="31" t="s">
        <v>77</v>
      </c>
      <c r="D90" s="32" t="s">
        <v>1309</v>
      </c>
      <c r="E90" s="34" t="s">
        <v>228</v>
      </c>
      <c r="F90" s="34" t="s">
        <v>228</v>
      </c>
      <c r="G90" s="34" t="s">
        <v>1340</v>
      </c>
      <c r="H90" s="34" t="s">
        <v>1341</v>
      </c>
      <c r="I90" s="34" t="s">
        <v>972</v>
      </c>
      <c r="J90" s="34" t="s">
        <v>972</v>
      </c>
      <c r="K90" s="34" t="s">
        <v>270</v>
      </c>
      <c r="L90" s="70" t="s">
        <v>973</v>
      </c>
      <c r="M90" s="36">
        <v>6656</v>
      </c>
      <c r="N90" s="42">
        <v>116</v>
      </c>
      <c r="O90" s="42">
        <v>772096</v>
      </c>
      <c r="P90" s="31" t="s">
        <v>296</v>
      </c>
      <c r="Q90" s="31" t="s">
        <v>274</v>
      </c>
      <c r="R90" s="32" t="s">
        <v>262</v>
      </c>
      <c r="S90" s="37">
        <v>100</v>
      </c>
      <c r="T90" s="78" t="s">
        <v>99</v>
      </c>
      <c r="U90" s="16">
        <v>2</v>
      </c>
    </row>
    <row r="91" spans="1:21" ht="140.25" customHeight="1">
      <c r="A91" s="31">
        <v>76</v>
      </c>
      <c r="B91" s="39" t="s">
        <v>76</v>
      </c>
      <c r="C91" s="31" t="s">
        <v>77</v>
      </c>
      <c r="D91" s="31" t="s">
        <v>1327</v>
      </c>
      <c r="E91" s="34" t="s">
        <v>215</v>
      </c>
      <c r="F91" s="34" t="s">
        <v>215</v>
      </c>
      <c r="G91" s="34" t="s">
        <v>1328</v>
      </c>
      <c r="H91" s="34" t="s">
        <v>1329</v>
      </c>
      <c r="I91" s="34" t="s">
        <v>215</v>
      </c>
      <c r="J91" s="34" t="s">
        <v>215</v>
      </c>
      <c r="K91" s="34" t="s">
        <v>270</v>
      </c>
      <c r="L91" s="35" t="s">
        <v>310</v>
      </c>
      <c r="M91" s="37">
        <v>4</v>
      </c>
      <c r="N91" s="42">
        <v>33600</v>
      </c>
      <c r="O91" s="42">
        <v>134400</v>
      </c>
      <c r="P91" s="31" t="s">
        <v>500</v>
      </c>
      <c r="Q91" s="31" t="s">
        <v>1330</v>
      </c>
      <c r="R91" s="32" t="s">
        <v>248</v>
      </c>
      <c r="S91" s="37">
        <v>100</v>
      </c>
      <c r="T91" s="78" t="s">
        <v>174</v>
      </c>
      <c r="U91" s="80">
        <v>2</v>
      </c>
    </row>
    <row r="92" spans="1:21" ht="51" customHeight="1">
      <c r="A92" s="69">
        <v>77</v>
      </c>
      <c r="B92" s="39" t="s">
        <v>76</v>
      </c>
      <c r="C92" s="31" t="s">
        <v>77</v>
      </c>
      <c r="D92" s="31" t="s">
        <v>1507</v>
      </c>
      <c r="E92" s="31" t="s">
        <v>223</v>
      </c>
      <c r="F92" s="31" t="s">
        <v>223</v>
      </c>
      <c r="G92" s="31" t="s">
        <v>1508</v>
      </c>
      <c r="H92" s="31" t="s">
        <v>1509</v>
      </c>
      <c r="I92" s="31" t="s">
        <v>1510</v>
      </c>
      <c r="J92" s="34" t="s">
        <v>100</v>
      </c>
      <c r="K92" s="34" t="s">
        <v>270</v>
      </c>
      <c r="L92" s="31" t="s">
        <v>310</v>
      </c>
      <c r="M92" s="37">
        <v>5000</v>
      </c>
      <c r="N92" s="42">
        <v>9</v>
      </c>
      <c r="O92" s="42">
        <v>45000</v>
      </c>
      <c r="P92" s="31" t="s">
        <v>273</v>
      </c>
      <c r="Q92" s="31" t="s">
        <v>1330</v>
      </c>
      <c r="R92" s="32" t="s">
        <v>248</v>
      </c>
      <c r="S92" s="37">
        <v>100</v>
      </c>
      <c r="T92" s="78" t="s">
        <v>174</v>
      </c>
      <c r="U92" s="80">
        <v>2</v>
      </c>
    </row>
    <row r="93" spans="1:21" ht="63.75" customHeight="1">
      <c r="A93" s="31">
        <v>78</v>
      </c>
      <c r="B93" s="39" t="s">
        <v>76</v>
      </c>
      <c r="C93" s="31" t="s">
        <v>77</v>
      </c>
      <c r="D93" s="31" t="s">
        <v>941</v>
      </c>
      <c r="E93" s="34" t="s">
        <v>942</v>
      </c>
      <c r="F93" s="34" t="s">
        <v>122</v>
      </c>
      <c r="G93" s="34" t="s">
        <v>943</v>
      </c>
      <c r="H93" s="34" t="s">
        <v>944</v>
      </c>
      <c r="I93" s="34" t="s">
        <v>945</v>
      </c>
      <c r="J93" s="34" t="s">
        <v>88</v>
      </c>
      <c r="K93" s="34" t="s">
        <v>270</v>
      </c>
      <c r="L93" s="31" t="s">
        <v>940</v>
      </c>
      <c r="M93" s="37">
        <v>216</v>
      </c>
      <c r="N93" s="42">
        <v>469</v>
      </c>
      <c r="O93" s="42">
        <v>101304</v>
      </c>
      <c r="P93" s="31" t="s">
        <v>296</v>
      </c>
      <c r="Q93" s="31" t="s">
        <v>274</v>
      </c>
      <c r="R93" s="32" t="s">
        <v>248</v>
      </c>
      <c r="S93" s="37">
        <v>100</v>
      </c>
      <c r="T93" s="78" t="s">
        <v>174</v>
      </c>
      <c r="U93" s="80">
        <v>2</v>
      </c>
    </row>
    <row r="94" spans="1:21" ht="140.25" customHeight="1">
      <c r="A94" s="69">
        <v>79</v>
      </c>
      <c r="B94" s="39" t="s">
        <v>76</v>
      </c>
      <c r="C94" s="31" t="s">
        <v>77</v>
      </c>
      <c r="D94" s="32" t="s">
        <v>1358</v>
      </c>
      <c r="E94" s="34" t="s">
        <v>1359</v>
      </c>
      <c r="F94" s="34" t="s">
        <v>4</v>
      </c>
      <c r="G94" s="34" t="s">
        <v>1360</v>
      </c>
      <c r="H94" s="34" t="s">
        <v>1361</v>
      </c>
      <c r="I94" s="34" t="s">
        <v>1359</v>
      </c>
      <c r="J94" s="34" t="s">
        <v>4</v>
      </c>
      <c r="K94" s="34" t="s">
        <v>270</v>
      </c>
      <c r="L94" s="35" t="s">
        <v>310</v>
      </c>
      <c r="M94" s="37">
        <v>3</v>
      </c>
      <c r="N94" s="42">
        <v>3844</v>
      </c>
      <c r="O94" s="42">
        <v>11532</v>
      </c>
      <c r="P94" s="31" t="s">
        <v>273</v>
      </c>
      <c r="Q94" s="31" t="s">
        <v>274</v>
      </c>
      <c r="R94" s="32" t="s">
        <v>248</v>
      </c>
      <c r="S94" s="37">
        <v>100</v>
      </c>
      <c r="T94" s="78" t="s">
        <v>174</v>
      </c>
      <c r="U94" s="80">
        <v>2</v>
      </c>
    </row>
    <row r="95" spans="1:21" ht="51">
      <c r="A95" s="31">
        <v>80</v>
      </c>
      <c r="B95" s="39" t="s">
        <v>76</v>
      </c>
      <c r="C95" s="31" t="s">
        <v>77</v>
      </c>
      <c r="D95" s="31" t="s">
        <v>1655</v>
      </c>
      <c r="E95" s="34" t="s">
        <v>903</v>
      </c>
      <c r="F95" s="34" t="s">
        <v>69</v>
      </c>
      <c r="G95" s="34" t="s">
        <v>1656</v>
      </c>
      <c r="H95" s="34" t="s">
        <v>1657</v>
      </c>
      <c r="I95" s="34" t="s">
        <v>1971</v>
      </c>
      <c r="J95" s="58" t="s">
        <v>196</v>
      </c>
      <c r="K95" s="31" t="s">
        <v>270</v>
      </c>
      <c r="L95" s="35" t="s">
        <v>310</v>
      </c>
      <c r="M95" s="37">
        <v>200</v>
      </c>
      <c r="N95" s="42">
        <v>7</v>
      </c>
      <c r="O95" s="42">
        <v>1400</v>
      </c>
      <c r="P95" s="31" t="s">
        <v>273</v>
      </c>
      <c r="Q95" s="31" t="s">
        <v>274</v>
      </c>
      <c r="R95" s="32" t="s">
        <v>248</v>
      </c>
      <c r="S95" s="37">
        <v>100</v>
      </c>
      <c r="T95" s="78" t="s">
        <v>174</v>
      </c>
      <c r="U95" s="80">
        <v>2</v>
      </c>
    </row>
    <row r="96" spans="1:21" ht="51" customHeight="1">
      <c r="A96" s="69">
        <v>81</v>
      </c>
      <c r="B96" s="39" t="s">
        <v>76</v>
      </c>
      <c r="C96" s="31" t="s">
        <v>77</v>
      </c>
      <c r="D96" s="38" t="s">
        <v>1902</v>
      </c>
      <c r="E96" s="33" t="s">
        <v>1905</v>
      </c>
      <c r="F96" s="33" t="s">
        <v>1903</v>
      </c>
      <c r="G96" s="33" t="s">
        <v>1906</v>
      </c>
      <c r="H96" s="33" t="s">
        <v>1904</v>
      </c>
      <c r="I96" s="33" t="s">
        <v>1907</v>
      </c>
      <c r="J96" s="58" t="s">
        <v>197</v>
      </c>
      <c r="K96" s="33" t="s">
        <v>270</v>
      </c>
      <c r="L96" s="32" t="s">
        <v>837</v>
      </c>
      <c r="M96" s="37">
        <v>5</v>
      </c>
      <c r="N96" s="42">
        <v>413</v>
      </c>
      <c r="O96" s="42">
        <v>2065</v>
      </c>
      <c r="P96" s="31" t="s">
        <v>273</v>
      </c>
      <c r="Q96" s="31" t="s">
        <v>274</v>
      </c>
      <c r="R96" s="32" t="s">
        <v>248</v>
      </c>
      <c r="S96" s="37">
        <v>100</v>
      </c>
      <c r="T96" s="78" t="s">
        <v>174</v>
      </c>
      <c r="U96" s="80">
        <v>2</v>
      </c>
    </row>
    <row r="97" spans="1:21" ht="51">
      <c r="A97" s="31">
        <v>82</v>
      </c>
      <c r="B97" s="39" t="s">
        <v>76</v>
      </c>
      <c r="C97" s="31" t="s">
        <v>77</v>
      </c>
      <c r="D97" s="38" t="s">
        <v>1658</v>
      </c>
      <c r="E97" s="33" t="s">
        <v>1660</v>
      </c>
      <c r="F97" s="33" t="s">
        <v>1659</v>
      </c>
      <c r="G97" s="33" t="s">
        <v>1661</v>
      </c>
      <c r="H97" s="33" t="s">
        <v>1662</v>
      </c>
      <c r="I97" s="33" t="s">
        <v>1663</v>
      </c>
      <c r="J97" s="58" t="s">
        <v>198</v>
      </c>
      <c r="K97" s="33" t="s">
        <v>270</v>
      </c>
      <c r="L97" s="32" t="s">
        <v>310</v>
      </c>
      <c r="M97" s="37">
        <v>50</v>
      </c>
      <c r="N97" s="42">
        <v>42</v>
      </c>
      <c r="O97" s="42">
        <v>2100</v>
      </c>
      <c r="P97" s="31" t="s">
        <v>273</v>
      </c>
      <c r="Q97" s="31" t="s">
        <v>274</v>
      </c>
      <c r="R97" s="32" t="s">
        <v>248</v>
      </c>
      <c r="S97" s="37">
        <v>100</v>
      </c>
      <c r="T97" s="78" t="s">
        <v>174</v>
      </c>
      <c r="U97" s="80">
        <v>2</v>
      </c>
    </row>
    <row r="98" spans="1:21" ht="89.25">
      <c r="A98" s="69">
        <v>83</v>
      </c>
      <c r="B98" s="39" t="s">
        <v>76</v>
      </c>
      <c r="C98" s="31" t="s">
        <v>77</v>
      </c>
      <c r="D98" s="31" t="s">
        <v>1365</v>
      </c>
      <c r="E98" s="34" t="s">
        <v>1366</v>
      </c>
      <c r="F98" s="34" t="s">
        <v>1367</v>
      </c>
      <c r="G98" s="34" t="s">
        <v>1368</v>
      </c>
      <c r="H98" s="34" t="s">
        <v>1369</v>
      </c>
      <c r="I98" s="34" t="s">
        <v>1366</v>
      </c>
      <c r="J98" s="34" t="s">
        <v>90</v>
      </c>
      <c r="K98" s="34" t="s">
        <v>270</v>
      </c>
      <c r="L98" s="35" t="s">
        <v>310</v>
      </c>
      <c r="M98" s="37">
        <v>1</v>
      </c>
      <c r="N98" s="42">
        <v>2119</v>
      </c>
      <c r="O98" s="42">
        <v>2119</v>
      </c>
      <c r="P98" s="31" t="s">
        <v>273</v>
      </c>
      <c r="Q98" s="31" t="s">
        <v>274</v>
      </c>
      <c r="R98" s="32" t="s">
        <v>248</v>
      </c>
      <c r="S98" s="37">
        <v>100</v>
      </c>
      <c r="T98" s="78" t="s">
        <v>174</v>
      </c>
      <c r="U98" s="80">
        <v>2</v>
      </c>
    </row>
    <row r="99" spans="1:21" ht="51" customHeight="1">
      <c r="A99" s="31">
        <v>84</v>
      </c>
      <c r="B99" s="39" t="s">
        <v>76</v>
      </c>
      <c r="C99" s="31" t="s">
        <v>77</v>
      </c>
      <c r="D99" s="32" t="s">
        <v>1405</v>
      </c>
      <c r="E99" s="34" t="s">
        <v>1406</v>
      </c>
      <c r="F99" s="34" t="s">
        <v>80</v>
      </c>
      <c r="G99" s="34" t="s">
        <v>1407</v>
      </c>
      <c r="H99" s="34" t="s">
        <v>1408</v>
      </c>
      <c r="I99" s="34" t="s">
        <v>1406</v>
      </c>
      <c r="J99" s="34" t="s">
        <v>80</v>
      </c>
      <c r="K99" s="34" t="s">
        <v>270</v>
      </c>
      <c r="L99" s="35" t="s">
        <v>310</v>
      </c>
      <c r="M99" s="37">
        <v>10</v>
      </c>
      <c r="N99" s="42">
        <v>131</v>
      </c>
      <c r="O99" s="42">
        <v>1310</v>
      </c>
      <c r="P99" s="31" t="s">
        <v>273</v>
      </c>
      <c r="Q99" s="31" t="s">
        <v>274</v>
      </c>
      <c r="R99" s="32" t="s">
        <v>248</v>
      </c>
      <c r="S99" s="37">
        <v>100</v>
      </c>
      <c r="T99" s="78" t="s">
        <v>174</v>
      </c>
      <c r="U99" s="80">
        <v>2</v>
      </c>
    </row>
    <row r="100" spans="1:21" ht="51" customHeight="1">
      <c r="A100" s="69">
        <v>85</v>
      </c>
      <c r="B100" s="39" t="s">
        <v>76</v>
      </c>
      <c r="C100" s="31" t="s">
        <v>77</v>
      </c>
      <c r="D100" s="31" t="s">
        <v>1889</v>
      </c>
      <c r="E100" s="34" t="s">
        <v>1890</v>
      </c>
      <c r="F100" s="34" t="s">
        <v>1615</v>
      </c>
      <c r="G100" s="34" t="s">
        <v>1891</v>
      </c>
      <c r="H100" s="34" t="s">
        <v>1892</v>
      </c>
      <c r="I100" s="34" t="s">
        <v>1890</v>
      </c>
      <c r="J100" s="34" t="s">
        <v>1615</v>
      </c>
      <c r="K100" s="34" t="s">
        <v>270</v>
      </c>
      <c r="L100" s="35" t="s">
        <v>310</v>
      </c>
      <c r="M100" s="37">
        <v>8</v>
      </c>
      <c r="N100" s="42">
        <v>419</v>
      </c>
      <c r="O100" s="42">
        <v>3352</v>
      </c>
      <c r="P100" s="31" t="s">
        <v>273</v>
      </c>
      <c r="Q100" s="31" t="s">
        <v>274</v>
      </c>
      <c r="R100" s="32" t="s">
        <v>248</v>
      </c>
      <c r="S100" s="37">
        <v>100</v>
      </c>
      <c r="T100" s="78" t="s">
        <v>174</v>
      </c>
      <c r="U100" s="80">
        <v>2</v>
      </c>
    </row>
    <row r="101" spans="1:21" ht="51" customHeight="1">
      <c r="A101" s="31">
        <v>86</v>
      </c>
      <c r="B101" s="39" t="s">
        <v>76</v>
      </c>
      <c r="C101" s="31" t="s">
        <v>77</v>
      </c>
      <c r="D101" s="32" t="s">
        <v>1483</v>
      </c>
      <c r="E101" s="34" t="s">
        <v>1484</v>
      </c>
      <c r="F101" s="34" t="s">
        <v>2</v>
      </c>
      <c r="G101" s="34" t="s">
        <v>1485</v>
      </c>
      <c r="H101" s="34" t="s">
        <v>1486</v>
      </c>
      <c r="I101" s="34" t="s">
        <v>1484</v>
      </c>
      <c r="J101" s="34" t="s">
        <v>2</v>
      </c>
      <c r="K101" s="34" t="s">
        <v>270</v>
      </c>
      <c r="L101" s="35" t="s">
        <v>859</v>
      </c>
      <c r="M101" s="37">
        <v>2</v>
      </c>
      <c r="N101" s="42">
        <v>942</v>
      </c>
      <c r="O101" s="42">
        <v>1884</v>
      </c>
      <c r="P101" s="31" t="s">
        <v>273</v>
      </c>
      <c r="Q101" s="31" t="s">
        <v>274</v>
      </c>
      <c r="R101" s="32" t="s">
        <v>248</v>
      </c>
      <c r="S101" s="37">
        <v>100</v>
      </c>
      <c r="T101" s="78" t="s">
        <v>174</v>
      </c>
      <c r="U101" s="80">
        <v>2</v>
      </c>
    </row>
    <row r="102" spans="1:21" ht="76.5">
      <c r="A102" s="69">
        <v>87</v>
      </c>
      <c r="B102" s="39" t="s">
        <v>76</v>
      </c>
      <c r="C102" s="31" t="s">
        <v>77</v>
      </c>
      <c r="D102" s="31" t="s">
        <v>1871</v>
      </c>
      <c r="E102" s="34" t="s">
        <v>910</v>
      </c>
      <c r="F102" s="34" t="s">
        <v>910</v>
      </c>
      <c r="G102" s="34" t="s">
        <v>1872</v>
      </c>
      <c r="H102" s="34" t="s">
        <v>1873</v>
      </c>
      <c r="I102" s="33" t="s">
        <v>1874</v>
      </c>
      <c r="J102" s="58" t="s">
        <v>199</v>
      </c>
      <c r="K102" s="34" t="s">
        <v>270</v>
      </c>
      <c r="L102" s="32" t="s">
        <v>310</v>
      </c>
      <c r="M102" s="37">
        <v>10</v>
      </c>
      <c r="N102" s="42">
        <v>1078</v>
      </c>
      <c r="O102" s="42">
        <v>10780</v>
      </c>
      <c r="P102" s="31" t="s">
        <v>273</v>
      </c>
      <c r="Q102" s="31" t="s">
        <v>274</v>
      </c>
      <c r="R102" s="32" t="s">
        <v>248</v>
      </c>
      <c r="S102" s="37">
        <v>100</v>
      </c>
      <c r="T102" s="78" t="s">
        <v>174</v>
      </c>
      <c r="U102" s="80">
        <v>2</v>
      </c>
    </row>
    <row r="103" spans="1:21" ht="51">
      <c r="A103" s="31">
        <v>88</v>
      </c>
      <c r="B103" s="39" t="s">
        <v>76</v>
      </c>
      <c r="C103" s="31" t="s">
        <v>77</v>
      </c>
      <c r="D103" s="32" t="s">
        <v>906</v>
      </c>
      <c r="E103" s="34" t="s">
        <v>907</v>
      </c>
      <c r="F103" s="34" t="s">
        <v>79</v>
      </c>
      <c r="G103" s="34" t="s">
        <v>907</v>
      </c>
      <c r="H103" s="34" t="s">
        <v>79</v>
      </c>
      <c r="I103" s="34" t="s">
        <v>907</v>
      </c>
      <c r="J103" s="34" t="s">
        <v>79</v>
      </c>
      <c r="K103" s="34" t="s">
        <v>270</v>
      </c>
      <c r="L103" s="35" t="s">
        <v>310</v>
      </c>
      <c r="M103" s="37">
        <v>3</v>
      </c>
      <c r="N103" s="42">
        <v>3938</v>
      </c>
      <c r="O103" s="42">
        <v>11814</v>
      </c>
      <c r="P103" s="31" t="s">
        <v>273</v>
      </c>
      <c r="Q103" s="31" t="s">
        <v>274</v>
      </c>
      <c r="R103" s="32" t="s">
        <v>248</v>
      </c>
      <c r="S103" s="37">
        <v>100</v>
      </c>
      <c r="T103" s="78" t="s">
        <v>174</v>
      </c>
      <c r="U103" s="80">
        <v>2</v>
      </c>
    </row>
    <row r="104" spans="1:21" ht="51" customHeight="1">
      <c r="A104" s="69">
        <v>89</v>
      </c>
      <c r="B104" s="39" t="s">
        <v>76</v>
      </c>
      <c r="C104" s="31" t="s">
        <v>77</v>
      </c>
      <c r="D104" s="31" t="s">
        <v>806</v>
      </c>
      <c r="E104" s="33" t="s">
        <v>807</v>
      </c>
      <c r="F104" s="33" t="s">
        <v>75</v>
      </c>
      <c r="G104" s="33" t="s">
        <v>808</v>
      </c>
      <c r="H104" s="33" t="s">
        <v>809</v>
      </c>
      <c r="I104" s="33" t="s">
        <v>807</v>
      </c>
      <c r="J104" s="33" t="s">
        <v>810</v>
      </c>
      <c r="K104" s="33" t="s">
        <v>270</v>
      </c>
      <c r="L104" s="31" t="s">
        <v>310</v>
      </c>
      <c r="M104" s="37">
        <v>20</v>
      </c>
      <c r="N104" s="42">
        <v>497</v>
      </c>
      <c r="O104" s="42">
        <v>9940</v>
      </c>
      <c r="P104" s="31" t="s">
        <v>273</v>
      </c>
      <c r="Q104" s="31" t="s">
        <v>274</v>
      </c>
      <c r="R104" s="32" t="s">
        <v>248</v>
      </c>
      <c r="S104" s="37">
        <v>100</v>
      </c>
      <c r="T104" s="78" t="s">
        <v>174</v>
      </c>
      <c r="U104" s="80">
        <v>2</v>
      </c>
    </row>
    <row r="105" spans="1:21" ht="25.5" customHeight="1">
      <c r="A105" s="31">
        <v>90</v>
      </c>
      <c r="B105" s="39" t="s">
        <v>76</v>
      </c>
      <c r="C105" s="31" t="s">
        <v>77</v>
      </c>
      <c r="D105" s="31" t="s">
        <v>1871</v>
      </c>
      <c r="E105" s="34" t="s">
        <v>910</v>
      </c>
      <c r="F105" s="34" t="s">
        <v>910</v>
      </c>
      <c r="G105" s="34" t="s">
        <v>1872</v>
      </c>
      <c r="H105" s="34" t="s">
        <v>1873</v>
      </c>
      <c r="I105" s="33" t="s">
        <v>1874</v>
      </c>
      <c r="J105" s="58" t="s">
        <v>1877</v>
      </c>
      <c r="K105" s="34" t="s">
        <v>270</v>
      </c>
      <c r="L105" s="32" t="s">
        <v>310</v>
      </c>
      <c r="M105" s="37">
        <v>6</v>
      </c>
      <c r="N105" s="42">
        <v>1250</v>
      </c>
      <c r="O105" s="42">
        <v>7500</v>
      </c>
      <c r="P105" s="31" t="s">
        <v>273</v>
      </c>
      <c r="Q105" s="31" t="s">
        <v>274</v>
      </c>
      <c r="R105" s="32" t="s">
        <v>248</v>
      </c>
      <c r="S105" s="37">
        <v>100</v>
      </c>
      <c r="T105" s="78" t="s">
        <v>174</v>
      </c>
      <c r="U105" s="80">
        <v>2</v>
      </c>
    </row>
    <row r="106" spans="1:21" ht="51">
      <c r="A106" s="69">
        <v>91</v>
      </c>
      <c r="B106" s="39" t="s">
        <v>76</v>
      </c>
      <c r="C106" s="31" t="s">
        <v>77</v>
      </c>
      <c r="D106" s="38" t="s">
        <v>1682</v>
      </c>
      <c r="E106" s="33" t="s">
        <v>1683</v>
      </c>
      <c r="F106" s="33" t="s">
        <v>1683</v>
      </c>
      <c r="G106" s="33" t="s">
        <v>828</v>
      </c>
      <c r="H106" s="33" t="s">
        <v>829</v>
      </c>
      <c r="I106" s="33" t="s">
        <v>1683</v>
      </c>
      <c r="J106" s="58" t="s">
        <v>200</v>
      </c>
      <c r="K106" s="33" t="s">
        <v>270</v>
      </c>
      <c r="L106" s="32" t="s">
        <v>310</v>
      </c>
      <c r="M106" s="37">
        <v>10</v>
      </c>
      <c r="N106" s="42">
        <v>844</v>
      </c>
      <c r="O106" s="42">
        <v>8440</v>
      </c>
      <c r="P106" s="31" t="s">
        <v>273</v>
      </c>
      <c r="Q106" s="31" t="s">
        <v>274</v>
      </c>
      <c r="R106" s="32" t="s">
        <v>248</v>
      </c>
      <c r="S106" s="37">
        <v>100</v>
      </c>
      <c r="T106" s="78" t="s">
        <v>174</v>
      </c>
      <c r="U106" s="80">
        <v>2</v>
      </c>
    </row>
    <row r="107" spans="1:21" ht="51">
      <c r="A107" s="31">
        <v>92</v>
      </c>
      <c r="B107" s="39" t="s">
        <v>76</v>
      </c>
      <c r="C107" s="31" t="s">
        <v>77</v>
      </c>
      <c r="D107" s="38" t="s">
        <v>1910</v>
      </c>
      <c r="E107" s="33" t="s">
        <v>1428</v>
      </c>
      <c r="F107" s="33" t="s">
        <v>1911</v>
      </c>
      <c r="G107" s="33" t="s">
        <v>1913</v>
      </c>
      <c r="H107" s="33" t="s">
        <v>1912</v>
      </c>
      <c r="I107" s="33" t="s">
        <v>1914</v>
      </c>
      <c r="J107" s="58" t="s">
        <v>201</v>
      </c>
      <c r="K107" s="33" t="s">
        <v>270</v>
      </c>
      <c r="L107" s="32" t="s">
        <v>310</v>
      </c>
      <c r="M107" s="37">
        <v>10</v>
      </c>
      <c r="N107" s="42">
        <v>553</v>
      </c>
      <c r="O107" s="42">
        <v>5530</v>
      </c>
      <c r="P107" s="31" t="s">
        <v>273</v>
      </c>
      <c r="Q107" s="31" t="s">
        <v>274</v>
      </c>
      <c r="R107" s="32" t="s">
        <v>248</v>
      </c>
      <c r="S107" s="37">
        <v>100</v>
      </c>
      <c r="T107" s="78" t="s">
        <v>174</v>
      </c>
      <c r="U107" s="80">
        <v>2</v>
      </c>
    </row>
    <row r="108" spans="1:21" ht="63.75" customHeight="1">
      <c r="A108" s="69">
        <v>93</v>
      </c>
      <c r="B108" s="39" t="s">
        <v>76</v>
      </c>
      <c r="C108" s="31" t="s">
        <v>77</v>
      </c>
      <c r="D108" s="31" t="s">
        <v>941</v>
      </c>
      <c r="E108" s="34" t="s">
        <v>942</v>
      </c>
      <c r="F108" s="34" t="s">
        <v>122</v>
      </c>
      <c r="G108" s="34" t="s">
        <v>943</v>
      </c>
      <c r="H108" s="34" t="s">
        <v>944</v>
      </c>
      <c r="I108" s="34" t="s">
        <v>945</v>
      </c>
      <c r="J108" s="34" t="s">
        <v>88</v>
      </c>
      <c r="K108" s="34" t="s">
        <v>270</v>
      </c>
      <c r="L108" s="31" t="s">
        <v>940</v>
      </c>
      <c r="M108" s="37">
        <v>240</v>
      </c>
      <c r="N108" s="42">
        <v>446</v>
      </c>
      <c r="O108" s="42">
        <v>107040</v>
      </c>
      <c r="P108" s="31" t="s">
        <v>296</v>
      </c>
      <c r="Q108" s="31" t="s">
        <v>274</v>
      </c>
      <c r="R108" s="32" t="s">
        <v>250</v>
      </c>
      <c r="S108" s="37">
        <v>100</v>
      </c>
      <c r="T108" s="78" t="s">
        <v>179</v>
      </c>
      <c r="U108" s="16">
        <v>2</v>
      </c>
    </row>
    <row r="109" spans="1:21" ht="38.25" customHeight="1">
      <c r="A109" s="31">
        <v>94</v>
      </c>
      <c r="B109" s="39" t="s">
        <v>76</v>
      </c>
      <c r="C109" s="31" t="s">
        <v>77</v>
      </c>
      <c r="D109" s="31" t="s">
        <v>1444</v>
      </c>
      <c r="E109" s="33" t="s">
        <v>1445</v>
      </c>
      <c r="F109" s="33" t="s">
        <v>810</v>
      </c>
      <c r="G109" s="33" t="s">
        <v>1446</v>
      </c>
      <c r="H109" s="33" t="s">
        <v>1447</v>
      </c>
      <c r="I109" s="33" t="s">
        <v>807</v>
      </c>
      <c r="J109" s="33" t="s">
        <v>810</v>
      </c>
      <c r="K109" s="33" t="s">
        <v>270</v>
      </c>
      <c r="L109" s="31" t="s">
        <v>310</v>
      </c>
      <c r="M109" s="37">
        <v>300</v>
      </c>
      <c r="N109" s="42">
        <v>137</v>
      </c>
      <c r="O109" s="42">
        <v>41100</v>
      </c>
      <c r="P109" s="31" t="s">
        <v>296</v>
      </c>
      <c r="Q109" s="31" t="s">
        <v>514</v>
      </c>
      <c r="R109" s="32" t="s">
        <v>250</v>
      </c>
      <c r="S109" s="37">
        <v>100</v>
      </c>
      <c r="T109" s="78" t="s">
        <v>179</v>
      </c>
      <c r="U109" s="16">
        <v>2</v>
      </c>
    </row>
    <row r="110" spans="1:21" ht="25.5" customHeight="1">
      <c r="A110" s="69">
        <v>95</v>
      </c>
      <c r="B110" s="39" t="s">
        <v>76</v>
      </c>
      <c r="C110" s="31" t="s">
        <v>77</v>
      </c>
      <c r="D110" s="32" t="s">
        <v>898</v>
      </c>
      <c r="E110" s="33" t="s">
        <v>899</v>
      </c>
      <c r="F110" s="33" t="s">
        <v>899</v>
      </c>
      <c r="G110" s="33" t="s">
        <v>901</v>
      </c>
      <c r="H110" s="33" t="s">
        <v>900</v>
      </c>
      <c r="I110" s="33" t="s">
        <v>899</v>
      </c>
      <c r="J110" s="33" t="s">
        <v>118</v>
      </c>
      <c r="K110" s="33" t="s">
        <v>270</v>
      </c>
      <c r="L110" s="31" t="s">
        <v>310</v>
      </c>
      <c r="M110" s="37">
        <v>100</v>
      </c>
      <c r="N110" s="42">
        <v>724</v>
      </c>
      <c r="O110" s="42">
        <v>72400</v>
      </c>
      <c r="P110" s="31" t="s">
        <v>296</v>
      </c>
      <c r="Q110" s="31" t="s">
        <v>514</v>
      </c>
      <c r="R110" s="32" t="s">
        <v>250</v>
      </c>
      <c r="S110" s="37">
        <v>100</v>
      </c>
      <c r="T110" s="78" t="s">
        <v>179</v>
      </c>
      <c r="U110" s="16">
        <v>2</v>
      </c>
    </row>
    <row r="111" spans="1:21" ht="25.5" customHeight="1">
      <c r="A111" s="31">
        <v>96</v>
      </c>
      <c r="B111" s="39" t="s">
        <v>76</v>
      </c>
      <c r="C111" s="31" t="s">
        <v>77</v>
      </c>
      <c r="D111" s="31" t="s">
        <v>894</v>
      </c>
      <c r="E111" s="34" t="s">
        <v>895</v>
      </c>
      <c r="F111" s="34" t="s">
        <v>896</v>
      </c>
      <c r="G111" s="34" t="s">
        <v>897</v>
      </c>
      <c r="H111" s="34" t="s">
        <v>897</v>
      </c>
      <c r="I111" s="34" t="s">
        <v>895</v>
      </c>
      <c r="J111" s="34" t="s">
        <v>896</v>
      </c>
      <c r="K111" s="34" t="s">
        <v>270</v>
      </c>
      <c r="L111" s="35" t="s">
        <v>310</v>
      </c>
      <c r="M111" s="37">
        <v>30</v>
      </c>
      <c r="N111" s="42">
        <v>179</v>
      </c>
      <c r="O111" s="42">
        <v>5370</v>
      </c>
      <c r="P111" s="31" t="s">
        <v>296</v>
      </c>
      <c r="Q111" s="31" t="s">
        <v>514</v>
      </c>
      <c r="R111" s="32" t="s">
        <v>250</v>
      </c>
      <c r="S111" s="37">
        <v>100</v>
      </c>
      <c r="T111" s="78" t="s">
        <v>179</v>
      </c>
      <c r="U111" s="16">
        <v>2</v>
      </c>
    </row>
    <row r="112" spans="1:21" ht="140.25" customHeight="1">
      <c r="A112" s="69">
        <v>97</v>
      </c>
      <c r="B112" s="39" t="s">
        <v>76</v>
      </c>
      <c r="C112" s="31" t="s">
        <v>77</v>
      </c>
      <c r="D112" s="32" t="s">
        <v>1358</v>
      </c>
      <c r="E112" s="34" t="s">
        <v>1359</v>
      </c>
      <c r="F112" s="34" t="s">
        <v>4</v>
      </c>
      <c r="G112" s="34" t="s">
        <v>1360</v>
      </c>
      <c r="H112" s="34" t="s">
        <v>1361</v>
      </c>
      <c r="I112" s="34" t="s">
        <v>1359</v>
      </c>
      <c r="J112" s="34" t="s">
        <v>4</v>
      </c>
      <c r="K112" s="34" t="s">
        <v>270</v>
      </c>
      <c r="L112" s="35" t="s">
        <v>310</v>
      </c>
      <c r="M112" s="37">
        <v>10</v>
      </c>
      <c r="N112" s="42">
        <v>2232</v>
      </c>
      <c r="O112" s="42">
        <v>22320</v>
      </c>
      <c r="P112" s="31" t="s">
        <v>296</v>
      </c>
      <c r="Q112" s="31" t="s">
        <v>514</v>
      </c>
      <c r="R112" s="32" t="s">
        <v>250</v>
      </c>
      <c r="S112" s="37">
        <v>100</v>
      </c>
      <c r="T112" s="78" t="s">
        <v>179</v>
      </c>
      <c r="U112" s="16">
        <v>2</v>
      </c>
    </row>
    <row r="113" spans="1:21" ht="25.5" customHeight="1">
      <c r="A113" s="31">
        <v>98</v>
      </c>
      <c r="B113" s="39" t="s">
        <v>76</v>
      </c>
      <c r="C113" s="31" t="s">
        <v>77</v>
      </c>
      <c r="D113" s="32" t="s">
        <v>1370</v>
      </c>
      <c r="E113" s="34" t="s">
        <v>1371</v>
      </c>
      <c r="F113" s="34" t="s">
        <v>1371</v>
      </c>
      <c r="G113" s="34" t="s">
        <v>1372</v>
      </c>
      <c r="H113" s="34" t="s">
        <v>1373</v>
      </c>
      <c r="I113" s="34" t="s">
        <v>1372</v>
      </c>
      <c r="J113" s="34" t="s">
        <v>1373</v>
      </c>
      <c r="K113" s="34" t="s">
        <v>270</v>
      </c>
      <c r="L113" s="32" t="s">
        <v>1374</v>
      </c>
      <c r="M113" s="37">
        <v>5</v>
      </c>
      <c r="N113" s="42">
        <v>3571</v>
      </c>
      <c r="O113" s="42">
        <v>17855</v>
      </c>
      <c r="P113" s="31" t="s">
        <v>296</v>
      </c>
      <c r="Q113" s="31" t="s">
        <v>514</v>
      </c>
      <c r="R113" s="32" t="s">
        <v>250</v>
      </c>
      <c r="S113" s="37">
        <v>100</v>
      </c>
      <c r="T113" s="78" t="s">
        <v>179</v>
      </c>
      <c r="U113" s="16">
        <v>2</v>
      </c>
    </row>
    <row r="114" spans="1:21" ht="51" customHeight="1">
      <c r="A114" s="69">
        <v>99</v>
      </c>
      <c r="B114" s="39" t="s">
        <v>76</v>
      </c>
      <c r="C114" s="31" t="s">
        <v>77</v>
      </c>
      <c r="D114" s="31" t="s">
        <v>854</v>
      </c>
      <c r="E114" s="33" t="s">
        <v>40</v>
      </c>
      <c r="F114" s="33" t="s">
        <v>40</v>
      </c>
      <c r="G114" s="33" t="s">
        <v>855</v>
      </c>
      <c r="H114" s="33" t="s">
        <v>856</v>
      </c>
      <c r="I114" s="33" t="s">
        <v>40</v>
      </c>
      <c r="J114" s="33" t="s">
        <v>40</v>
      </c>
      <c r="K114" s="33" t="s">
        <v>270</v>
      </c>
      <c r="L114" s="35" t="s">
        <v>310</v>
      </c>
      <c r="M114" s="37">
        <v>5</v>
      </c>
      <c r="N114" s="42">
        <v>625</v>
      </c>
      <c r="O114" s="42">
        <v>3125</v>
      </c>
      <c r="P114" s="31" t="s">
        <v>296</v>
      </c>
      <c r="Q114" s="31" t="s">
        <v>514</v>
      </c>
      <c r="R114" s="32" t="s">
        <v>250</v>
      </c>
      <c r="S114" s="37">
        <v>100</v>
      </c>
      <c r="T114" s="78" t="s">
        <v>179</v>
      </c>
      <c r="U114" s="16">
        <v>2</v>
      </c>
    </row>
    <row r="115" spans="1:21" ht="25.5">
      <c r="A115" s="31">
        <v>100</v>
      </c>
      <c r="B115" s="39" t="s">
        <v>76</v>
      </c>
      <c r="C115" s="31" t="s">
        <v>77</v>
      </c>
      <c r="D115" s="32" t="s">
        <v>906</v>
      </c>
      <c r="E115" s="34" t="s">
        <v>907</v>
      </c>
      <c r="F115" s="34" t="s">
        <v>79</v>
      </c>
      <c r="G115" s="34" t="s">
        <v>907</v>
      </c>
      <c r="H115" s="34" t="s">
        <v>79</v>
      </c>
      <c r="I115" s="34" t="s">
        <v>907</v>
      </c>
      <c r="J115" s="34" t="s">
        <v>79</v>
      </c>
      <c r="K115" s="34" t="s">
        <v>270</v>
      </c>
      <c r="L115" s="35" t="s">
        <v>310</v>
      </c>
      <c r="M115" s="37">
        <v>2</v>
      </c>
      <c r="N115" s="42">
        <v>3125</v>
      </c>
      <c r="O115" s="42">
        <v>6250</v>
      </c>
      <c r="P115" s="31" t="s">
        <v>296</v>
      </c>
      <c r="Q115" s="31" t="s">
        <v>514</v>
      </c>
      <c r="R115" s="32" t="s">
        <v>250</v>
      </c>
      <c r="S115" s="37">
        <v>100</v>
      </c>
      <c r="T115" s="78" t="s">
        <v>179</v>
      </c>
      <c r="U115" s="16">
        <v>2</v>
      </c>
    </row>
    <row r="116" spans="1:21" ht="25.5" customHeight="1">
      <c r="A116" s="69">
        <v>101</v>
      </c>
      <c r="B116" s="39" t="s">
        <v>76</v>
      </c>
      <c r="C116" s="31" t="s">
        <v>77</v>
      </c>
      <c r="D116" s="32" t="s">
        <v>795</v>
      </c>
      <c r="E116" s="33" t="s">
        <v>796</v>
      </c>
      <c r="F116" s="33" t="s">
        <v>67</v>
      </c>
      <c r="G116" s="33" t="s">
        <v>797</v>
      </c>
      <c r="H116" s="33" t="s">
        <v>798</v>
      </c>
      <c r="I116" s="33" t="s">
        <v>796</v>
      </c>
      <c r="J116" s="33" t="s">
        <v>67</v>
      </c>
      <c r="K116" s="33" t="s">
        <v>270</v>
      </c>
      <c r="L116" s="35" t="s">
        <v>310</v>
      </c>
      <c r="M116" s="37">
        <v>2</v>
      </c>
      <c r="N116" s="42">
        <v>357</v>
      </c>
      <c r="O116" s="42">
        <v>714</v>
      </c>
      <c r="P116" s="31" t="s">
        <v>296</v>
      </c>
      <c r="Q116" s="31" t="s">
        <v>514</v>
      </c>
      <c r="R116" s="32" t="s">
        <v>250</v>
      </c>
      <c r="S116" s="37">
        <v>100</v>
      </c>
      <c r="T116" s="78" t="s">
        <v>179</v>
      </c>
      <c r="U116" s="16">
        <v>2</v>
      </c>
    </row>
    <row r="117" spans="1:21" ht="51" customHeight="1">
      <c r="A117" s="31">
        <v>102</v>
      </c>
      <c r="B117" s="39" t="s">
        <v>76</v>
      </c>
      <c r="C117" s="31" t="s">
        <v>77</v>
      </c>
      <c r="D117" s="31" t="s">
        <v>800</v>
      </c>
      <c r="E117" s="33" t="s">
        <v>801</v>
      </c>
      <c r="F117" s="33" t="s">
        <v>110</v>
      </c>
      <c r="G117" s="33" t="s">
        <v>802</v>
      </c>
      <c r="H117" s="33" t="s">
        <v>803</v>
      </c>
      <c r="I117" s="33" t="s">
        <v>804</v>
      </c>
      <c r="J117" s="33" t="s">
        <v>804</v>
      </c>
      <c r="K117" s="33" t="s">
        <v>270</v>
      </c>
      <c r="L117" s="31" t="s">
        <v>805</v>
      </c>
      <c r="M117" s="37">
        <v>4</v>
      </c>
      <c r="N117" s="42">
        <v>268</v>
      </c>
      <c r="O117" s="42">
        <v>1072</v>
      </c>
      <c r="P117" s="31" t="s">
        <v>296</v>
      </c>
      <c r="Q117" s="31" t="s">
        <v>514</v>
      </c>
      <c r="R117" s="32" t="s">
        <v>250</v>
      </c>
      <c r="S117" s="37">
        <v>100</v>
      </c>
      <c r="T117" s="78" t="s">
        <v>179</v>
      </c>
      <c r="U117" s="16">
        <v>2</v>
      </c>
    </row>
    <row r="118" spans="1:21" ht="25.5" customHeight="1">
      <c r="A118" s="69">
        <v>103</v>
      </c>
      <c r="B118" s="39" t="s">
        <v>76</v>
      </c>
      <c r="C118" s="31" t="s">
        <v>77</v>
      </c>
      <c r="D118" s="31" t="s">
        <v>890</v>
      </c>
      <c r="E118" s="33" t="s">
        <v>891</v>
      </c>
      <c r="F118" s="33" t="s">
        <v>117</v>
      </c>
      <c r="G118" s="33" t="s">
        <v>892</v>
      </c>
      <c r="H118" s="33" t="s">
        <v>893</v>
      </c>
      <c r="I118" s="33" t="s">
        <v>891</v>
      </c>
      <c r="J118" s="33" t="s">
        <v>117</v>
      </c>
      <c r="K118" s="34" t="s">
        <v>270</v>
      </c>
      <c r="L118" s="35" t="s">
        <v>310</v>
      </c>
      <c r="M118" s="37">
        <v>10</v>
      </c>
      <c r="N118" s="42">
        <v>536</v>
      </c>
      <c r="O118" s="42">
        <v>5360</v>
      </c>
      <c r="P118" s="31" t="s">
        <v>296</v>
      </c>
      <c r="Q118" s="31" t="s">
        <v>514</v>
      </c>
      <c r="R118" s="32" t="s">
        <v>250</v>
      </c>
      <c r="S118" s="37">
        <v>100</v>
      </c>
      <c r="T118" s="78" t="s">
        <v>179</v>
      </c>
      <c r="U118" s="16">
        <v>2</v>
      </c>
    </row>
    <row r="119" spans="1:21" ht="38.25" customHeight="1">
      <c r="A119" s="31">
        <v>104</v>
      </c>
      <c r="B119" s="39" t="s">
        <v>76</v>
      </c>
      <c r="C119" s="31" t="s">
        <v>77</v>
      </c>
      <c r="D119" s="31" t="s">
        <v>848</v>
      </c>
      <c r="E119" s="33" t="s">
        <v>849</v>
      </c>
      <c r="F119" s="33" t="s">
        <v>114</v>
      </c>
      <c r="G119" s="33" t="s">
        <v>850</v>
      </c>
      <c r="H119" s="33" t="s">
        <v>851</v>
      </c>
      <c r="I119" s="33" t="s">
        <v>852</v>
      </c>
      <c r="J119" s="33" t="s">
        <v>95</v>
      </c>
      <c r="K119" s="33" t="s">
        <v>270</v>
      </c>
      <c r="L119" s="35" t="s">
        <v>853</v>
      </c>
      <c r="M119" s="37">
        <v>50</v>
      </c>
      <c r="N119" s="42">
        <v>357</v>
      </c>
      <c r="O119" s="42">
        <v>17850</v>
      </c>
      <c r="P119" s="31" t="s">
        <v>296</v>
      </c>
      <c r="Q119" s="31" t="s">
        <v>514</v>
      </c>
      <c r="R119" s="32" t="s">
        <v>250</v>
      </c>
      <c r="S119" s="37">
        <v>100</v>
      </c>
      <c r="T119" s="78" t="s">
        <v>179</v>
      </c>
      <c r="U119" s="16">
        <v>2</v>
      </c>
    </row>
    <row r="120" spans="1:21" ht="76.5" customHeight="1">
      <c r="A120" s="69">
        <v>105</v>
      </c>
      <c r="B120" s="39" t="s">
        <v>76</v>
      </c>
      <c r="C120" s="31" t="s">
        <v>77</v>
      </c>
      <c r="D120" s="31" t="s">
        <v>953</v>
      </c>
      <c r="E120" s="33" t="s">
        <v>954</v>
      </c>
      <c r="F120" s="33" t="s">
        <v>954</v>
      </c>
      <c r="G120" s="33" t="s">
        <v>955</v>
      </c>
      <c r="H120" s="33" t="s">
        <v>956</v>
      </c>
      <c r="I120" s="33" t="s">
        <v>957</v>
      </c>
      <c r="J120" s="33" t="s">
        <v>958</v>
      </c>
      <c r="K120" s="33" t="s">
        <v>270</v>
      </c>
      <c r="L120" s="35" t="s">
        <v>310</v>
      </c>
      <c r="M120" s="37">
        <v>1</v>
      </c>
      <c r="N120" s="42">
        <v>26786</v>
      </c>
      <c r="O120" s="42">
        <v>26786</v>
      </c>
      <c r="P120" s="31" t="s">
        <v>296</v>
      </c>
      <c r="Q120" s="31" t="s">
        <v>514</v>
      </c>
      <c r="R120" s="32" t="s">
        <v>250</v>
      </c>
      <c r="S120" s="37">
        <v>100</v>
      </c>
      <c r="T120" s="78" t="s">
        <v>179</v>
      </c>
      <c r="U120" s="16">
        <v>2</v>
      </c>
    </row>
    <row r="121" spans="1:21" ht="63.75" customHeight="1">
      <c r="A121" s="31">
        <v>106</v>
      </c>
      <c r="B121" s="39" t="s">
        <v>76</v>
      </c>
      <c r="C121" s="31" t="s">
        <v>77</v>
      </c>
      <c r="D121" s="31" t="s">
        <v>1322</v>
      </c>
      <c r="E121" s="33" t="s">
        <v>1323</v>
      </c>
      <c r="F121" s="33" t="s">
        <v>224</v>
      </c>
      <c r="G121" s="33" t="s">
        <v>1324</v>
      </c>
      <c r="H121" s="33" t="s">
        <v>1325</v>
      </c>
      <c r="I121" s="33" t="s">
        <v>1323</v>
      </c>
      <c r="J121" s="33" t="s">
        <v>224</v>
      </c>
      <c r="K121" s="34" t="s">
        <v>270</v>
      </c>
      <c r="L121" s="32" t="s">
        <v>310</v>
      </c>
      <c r="M121" s="37">
        <v>1</v>
      </c>
      <c r="N121" s="42">
        <v>2679</v>
      </c>
      <c r="O121" s="42">
        <v>2679</v>
      </c>
      <c r="P121" s="31" t="s">
        <v>296</v>
      </c>
      <c r="Q121" s="31" t="s">
        <v>514</v>
      </c>
      <c r="R121" s="32" t="s">
        <v>250</v>
      </c>
      <c r="S121" s="37">
        <v>100</v>
      </c>
      <c r="T121" s="78" t="s">
        <v>179</v>
      </c>
      <c r="U121" s="16">
        <v>2</v>
      </c>
    </row>
    <row r="122" spans="1:21" ht="25.5" customHeight="1">
      <c r="A122" s="69">
        <v>107</v>
      </c>
      <c r="B122" s="39" t="s">
        <v>76</v>
      </c>
      <c r="C122" s="31" t="s">
        <v>77</v>
      </c>
      <c r="D122" s="38" t="s">
        <v>1533</v>
      </c>
      <c r="E122" s="33" t="s">
        <v>1534</v>
      </c>
      <c r="F122" s="33" t="s">
        <v>1535</v>
      </c>
      <c r="G122" s="33" t="s">
        <v>1536</v>
      </c>
      <c r="H122" s="33" t="s">
        <v>1537</v>
      </c>
      <c r="I122" s="33" t="s">
        <v>1538</v>
      </c>
      <c r="J122" s="33" t="s">
        <v>202</v>
      </c>
      <c r="K122" s="33" t="s">
        <v>270</v>
      </c>
      <c r="L122" s="32" t="s">
        <v>310</v>
      </c>
      <c r="M122" s="37">
        <v>1</v>
      </c>
      <c r="N122" s="42">
        <v>13393</v>
      </c>
      <c r="O122" s="42">
        <v>13393</v>
      </c>
      <c r="P122" s="31" t="s">
        <v>296</v>
      </c>
      <c r="Q122" s="31" t="s">
        <v>514</v>
      </c>
      <c r="R122" s="32" t="s">
        <v>250</v>
      </c>
      <c r="S122" s="37">
        <v>100</v>
      </c>
      <c r="T122" s="78" t="s">
        <v>179</v>
      </c>
      <c r="U122" s="16">
        <v>2</v>
      </c>
    </row>
    <row r="123" spans="1:21" ht="25.5" customHeight="1">
      <c r="A123" s="31">
        <v>108</v>
      </c>
      <c r="B123" s="39" t="s">
        <v>76</v>
      </c>
      <c r="C123" s="31" t="s">
        <v>77</v>
      </c>
      <c r="D123" s="38" t="s">
        <v>1481</v>
      </c>
      <c r="E123" s="33" t="s">
        <v>1482</v>
      </c>
      <c r="F123" s="33" t="s">
        <v>203</v>
      </c>
      <c r="G123" s="33" t="s">
        <v>1482</v>
      </c>
      <c r="H123" s="33" t="s">
        <v>203</v>
      </c>
      <c r="I123" s="33" t="s">
        <v>1482</v>
      </c>
      <c r="J123" s="33" t="s">
        <v>203</v>
      </c>
      <c r="K123" s="33" t="s">
        <v>270</v>
      </c>
      <c r="L123" s="32" t="s">
        <v>859</v>
      </c>
      <c r="M123" s="37">
        <v>1</v>
      </c>
      <c r="N123" s="42">
        <v>17857</v>
      </c>
      <c r="O123" s="42">
        <v>17857</v>
      </c>
      <c r="P123" s="31" t="s">
        <v>296</v>
      </c>
      <c r="Q123" s="31" t="s">
        <v>514</v>
      </c>
      <c r="R123" s="32" t="s">
        <v>250</v>
      </c>
      <c r="S123" s="37">
        <v>100</v>
      </c>
      <c r="T123" s="78" t="s">
        <v>179</v>
      </c>
      <c r="U123" s="16">
        <v>2</v>
      </c>
    </row>
    <row r="124" spans="1:21" ht="38.25" customHeight="1">
      <c r="A124" s="69">
        <v>109</v>
      </c>
      <c r="B124" s="39" t="s">
        <v>76</v>
      </c>
      <c r="C124" s="31" t="s">
        <v>77</v>
      </c>
      <c r="D124" s="38" t="s">
        <v>1317</v>
      </c>
      <c r="E124" s="33" t="s">
        <v>1318</v>
      </c>
      <c r="F124" s="33" t="s">
        <v>1318</v>
      </c>
      <c r="G124" s="33" t="s">
        <v>1487</v>
      </c>
      <c r="H124" s="33" t="s">
        <v>1319</v>
      </c>
      <c r="I124" s="33" t="s">
        <v>1320</v>
      </c>
      <c r="J124" s="52" t="s">
        <v>221</v>
      </c>
      <c r="K124" s="33" t="s">
        <v>270</v>
      </c>
      <c r="L124" s="32" t="s">
        <v>310</v>
      </c>
      <c r="M124" s="37">
        <v>1</v>
      </c>
      <c r="N124" s="42">
        <v>15179</v>
      </c>
      <c r="O124" s="42">
        <v>15179</v>
      </c>
      <c r="P124" s="31" t="s">
        <v>296</v>
      </c>
      <c r="Q124" s="31" t="s">
        <v>514</v>
      </c>
      <c r="R124" s="32" t="s">
        <v>250</v>
      </c>
      <c r="S124" s="37">
        <v>100</v>
      </c>
      <c r="T124" s="78" t="s">
        <v>179</v>
      </c>
      <c r="U124" s="16">
        <v>2</v>
      </c>
    </row>
    <row r="125" spans="1:21" ht="25.5" customHeight="1">
      <c r="A125" s="31">
        <v>110</v>
      </c>
      <c r="B125" s="39" t="s">
        <v>76</v>
      </c>
      <c r="C125" s="31" t="s">
        <v>77</v>
      </c>
      <c r="D125" s="38" t="s">
        <v>1648</v>
      </c>
      <c r="E125" s="33" t="s">
        <v>1649</v>
      </c>
      <c r="F125" s="33" t="s">
        <v>1649</v>
      </c>
      <c r="G125" s="33" t="s">
        <v>1650</v>
      </c>
      <c r="H125" s="33" t="s">
        <v>1651</v>
      </c>
      <c r="I125" s="33" t="s">
        <v>1652</v>
      </c>
      <c r="J125" s="58" t="s">
        <v>1653</v>
      </c>
      <c r="K125" s="33" t="s">
        <v>270</v>
      </c>
      <c r="L125" s="32" t="s">
        <v>1529</v>
      </c>
      <c r="M125" s="37">
        <v>5</v>
      </c>
      <c r="N125" s="42">
        <v>357</v>
      </c>
      <c r="O125" s="42">
        <v>1785</v>
      </c>
      <c r="P125" s="31" t="s">
        <v>296</v>
      </c>
      <c r="Q125" s="31" t="s">
        <v>514</v>
      </c>
      <c r="R125" s="32" t="s">
        <v>250</v>
      </c>
      <c r="S125" s="37">
        <v>100</v>
      </c>
      <c r="T125" s="78" t="s">
        <v>179</v>
      </c>
      <c r="U125" s="16">
        <v>2</v>
      </c>
    </row>
    <row r="126" spans="1:21" ht="38.25" customHeight="1">
      <c r="A126" s="69">
        <v>111</v>
      </c>
      <c r="B126" s="39" t="s">
        <v>76</v>
      </c>
      <c r="C126" s="31" t="s">
        <v>77</v>
      </c>
      <c r="D126" s="38" t="s">
        <v>1454</v>
      </c>
      <c r="E126" s="33" t="s">
        <v>819</v>
      </c>
      <c r="F126" s="33" t="s">
        <v>41</v>
      </c>
      <c r="G126" s="33" t="s">
        <v>1456</v>
      </c>
      <c r="H126" s="33" t="s">
        <v>1455</v>
      </c>
      <c r="I126" s="33" t="s">
        <v>819</v>
      </c>
      <c r="J126" s="60" t="s">
        <v>41</v>
      </c>
      <c r="K126" s="33" t="s">
        <v>270</v>
      </c>
      <c r="L126" s="35" t="s">
        <v>310</v>
      </c>
      <c r="M126" s="37">
        <v>1</v>
      </c>
      <c r="N126" s="42">
        <v>1786</v>
      </c>
      <c r="O126" s="42">
        <v>1786</v>
      </c>
      <c r="P126" s="31" t="s">
        <v>296</v>
      </c>
      <c r="Q126" s="31" t="s">
        <v>514</v>
      </c>
      <c r="R126" s="32" t="s">
        <v>250</v>
      </c>
      <c r="S126" s="37">
        <v>100</v>
      </c>
      <c r="T126" s="78" t="s">
        <v>179</v>
      </c>
      <c r="U126" s="16">
        <v>2</v>
      </c>
    </row>
    <row r="127" spans="1:21" ht="63.75" customHeight="1">
      <c r="A127" s="31">
        <v>112</v>
      </c>
      <c r="B127" s="39" t="s">
        <v>76</v>
      </c>
      <c r="C127" s="31" t="s">
        <v>77</v>
      </c>
      <c r="D127" s="31" t="s">
        <v>941</v>
      </c>
      <c r="E127" s="34" t="s">
        <v>942</v>
      </c>
      <c r="F127" s="34" t="s">
        <v>122</v>
      </c>
      <c r="G127" s="34" t="s">
        <v>943</v>
      </c>
      <c r="H127" s="34" t="s">
        <v>944</v>
      </c>
      <c r="I127" s="34" t="s">
        <v>945</v>
      </c>
      <c r="J127" s="34" t="s">
        <v>88</v>
      </c>
      <c r="K127" s="34" t="s">
        <v>270</v>
      </c>
      <c r="L127" s="31" t="s">
        <v>940</v>
      </c>
      <c r="M127" s="37">
        <v>168</v>
      </c>
      <c r="N127" s="42">
        <v>580</v>
      </c>
      <c r="O127" s="42">
        <v>97440</v>
      </c>
      <c r="P127" s="31" t="s">
        <v>296</v>
      </c>
      <c r="Q127" s="31" t="s">
        <v>274</v>
      </c>
      <c r="R127" s="32" t="s">
        <v>249</v>
      </c>
      <c r="S127" s="37">
        <v>100</v>
      </c>
      <c r="T127" s="78" t="s">
        <v>180</v>
      </c>
      <c r="U127" s="16">
        <v>2</v>
      </c>
    </row>
    <row r="128" spans="1:21" ht="51" customHeight="1">
      <c r="A128" s="69">
        <v>113</v>
      </c>
      <c r="B128" s="39" t="s">
        <v>76</v>
      </c>
      <c r="C128" s="31" t="s">
        <v>77</v>
      </c>
      <c r="D128" s="31" t="s">
        <v>1507</v>
      </c>
      <c r="E128" s="31" t="s">
        <v>223</v>
      </c>
      <c r="F128" s="31" t="s">
        <v>223</v>
      </c>
      <c r="G128" s="31" t="s">
        <v>1508</v>
      </c>
      <c r="H128" s="31" t="s">
        <v>1509</v>
      </c>
      <c r="I128" s="31" t="s">
        <v>1510</v>
      </c>
      <c r="J128" s="34" t="s">
        <v>100</v>
      </c>
      <c r="K128" s="34" t="s">
        <v>270</v>
      </c>
      <c r="L128" s="31" t="s">
        <v>310</v>
      </c>
      <c r="M128" s="37">
        <v>5500</v>
      </c>
      <c r="N128" s="42">
        <v>18</v>
      </c>
      <c r="O128" s="42">
        <v>99000</v>
      </c>
      <c r="P128" s="31" t="s">
        <v>296</v>
      </c>
      <c r="Q128" s="31" t="s">
        <v>274</v>
      </c>
      <c r="R128" s="32" t="s">
        <v>249</v>
      </c>
      <c r="S128" s="37">
        <v>30</v>
      </c>
      <c r="T128" s="78" t="s">
        <v>180</v>
      </c>
      <c r="U128" s="16">
        <v>2</v>
      </c>
    </row>
    <row r="129" spans="1:21" ht="63.75" customHeight="1">
      <c r="A129" s="31">
        <v>114</v>
      </c>
      <c r="B129" s="39" t="s">
        <v>76</v>
      </c>
      <c r="C129" s="31" t="s">
        <v>77</v>
      </c>
      <c r="D129" s="31" t="s">
        <v>1500</v>
      </c>
      <c r="E129" s="31" t="s">
        <v>1497</v>
      </c>
      <c r="F129" s="31" t="s">
        <v>225</v>
      </c>
      <c r="G129" s="31" t="s">
        <v>1501</v>
      </c>
      <c r="H129" s="31" t="s">
        <v>1502</v>
      </c>
      <c r="I129" s="40" t="s">
        <v>1503</v>
      </c>
      <c r="J129" s="31" t="s">
        <v>220</v>
      </c>
      <c r="K129" s="33" t="s">
        <v>270</v>
      </c>
      <c r="L129" s="35" t="s">
        <v>310</v>
      </c>
      <c r="M129" s="37">
        <v>8</v>
      </c>
      <c r="N129" s="42">
        <f>O129/M129</f>
        <v>8500</v>
      </c>
      <c r="O129" s="42">
        <f>21000+47000</f>
        <v>68000</v>
      </c>
      <c r="P129" s="31" t="s">
        <v>328</v>
      </c>
      <c r="Q129" s="31" t="s">
        <v>1326</v>
      </c>
      <c r="R129" s="32" t="s">
        <v>249</v>
      </c>
      <c r="S129" s="37">
        <v>30</v>
      </c>
      <c r="T129" s="78" t="s">
        <v>180</v>
      </c>
      <c r="U129" s="16">
        <v>2</v>
      </c>
    </row>
    <row r="130" spans="1:21" ht="63.75">
      <c r="A130" s="69">
        <v>115</v>
      </c>
      <c r="B130" s="39" t="s">
        <v>76</v>
      </c>
      <c r="C130" s="31" t="s">
        <v>77</v>
      </c>
      <c r="D130" s="32" t="s">
        <v>1686</v>
      </c>
      <c r="E130" s="33" t="s">
        <v>1687</v>
      </c>
      <c r="F130" s="33" t="s">
        <v>1688</v>
      </c>
      <c r="G130" s="33" t="s">
        <v>1689</v>
      </c>
      <c r="H130" s="33" t="s">
        <v>1690</v>
      </c>
      <c r="I130" s="33" t="s">
        <v>1687</v>
      </c>
      <c r="J130" s="33" t="s">
        <v>1688</v>
      </c>
      <c r="K130" s="33" t="s">
        <v>270</v>
      </c>
      <c r="L130" s="35" t="s">
        <v>310</v>
      </c>
      <c r="M130" s="37">
        <v>1</v>
      </c>
      <c r="N130" s="42">
        <f>O130/M130</f>
        <v>0</v>
      </c>
      <c r="O130" s="42">
        <f>177750-177750</f>
        <v>0</v>
      </c>
      <c r="P130" s="31" t="s">
        <v>426</v>
      </c>
      <c r="Q130" s="31" t="s">
        <v>1326</v>
      </c>
      <c r="R130" s="32" t="s">
        <v>249</v>
      </c>
      <c r="S130" s="37">
        <v>30</v>
      </c>
      <c r="T130" s="78" t="s">
        <v>180</v>
      </c>
      <c r="U130" s="16">
        <v>2</v>
      </c>
    </row>
    <row r="131" spans="1:21" ht="63.75" customHeight="1">
      <c r="A131" s="31">
        <v>116</v>
      </c>
      <c r="B131" s="39" t="s">
        <v>76</v>
      </c>
      <c r="C131" s="31" t="s">
        <v>77</v>
      </c>
      <c r="D131" s="31" t="s">
        <v>806</v>
      </c>
      <c r="E131" s="33" t="s">
        <v>807</v>
      </c>
      <c r="F131" s="33" t="s">
        <v>75</v>
      </c>
      <c r="G131" s="33" t="s">
        <v>808</v>
      </c>
      <c r="H131" s="33" t="s">
        <v>809</v>
      </c>
      <c r="I131" s="33" t="s">
        <v>807</v>
      </c>
      <c r="J131" s="33" t="s">
        <v>810</v>
      </c>
      <c r="K131" s="33" t="s">
        <v>270</v>
      </c>
      <c r="L131" s="31" t="s">
        <v>310</v>
      </c>
      <c r="M131" s="37">
        <v>392</v>
      </c>
      <c r="N131" s="42">
        <f>O131/M131</f>
        <v>250</v>
      </c>
      <c r="O131" s="42">
        <f>17640+80360</f>
        <v>98000</v>
      </c>
      <c r="P131" s="31" t="s">
        <v>328</v>
      </c>
      <c r="Q131" s="31" t="s">
        <v>1326</v>
      </c>
      <c r="R131" s="32" t="s">
        <v>249</v>
      </c>
      <c r="S131" s="37">
        <v>30</v>
      </c>
      <c r="T131" s="78" t="s">
        <v>180</v>
      </c>
      <c r="U131" s="16">
        <v>2</v>
      </c>
    </row>
    <row r="132" spans="1:21" ht="63.75">
      <c r="A132" s="69">
        <v>117</v>
      </c>
      <c r="B132" s="39" t="s">
        <v>76</v>
      </c>
      <c r="C132" s="31" t="s">
        <v>77</v>
      </c>
      <c r="D132" s="31" t="s">
        <v>811</v>
      </c>
      <c r="E132" s="33" t="s">
        <v>70</v>
      </c>
      <c r="F132" s="33" t="s">
        <v>70</v>
      </c>
      <c r="G132" s="33" t="s">
        <v>812</v>
      </c>
      <c r="H132" s="33" t="s">
        <v>813</v>
      </c>
      <c r="I132" s="33" t="s">
        <v>70</v>
      </c>
      <c r="J132" s="33" t="s">
        <v>70</v>
      </c>
      <c r="K132" s="33" t="s">
        <v>270</v>
      </c>
      <c r="L132" s="35" t="s">
        <v>310</v>
      </c>
      <c r="M132" s="37">
        <v>200</v>
      </c>
      <c r="N132" s="42">
        <f>O132/M132</f>
        <v>110</v>
      </c>
      <c r="O132" s="42">
        <f>18000+4000</f>
        <v>22000</v>
      </c>
      <c r="P132" s="31" t="s">
        <v>328</v>
      </c>
      <c r="Q132" s="31" t="s">
        <v>1326</v>
      </c>
      <c r="R132" s="32" t="s">
        <v>249</v>
      </c>
      <c r="S132" s="37">
        <v>30</v>
      </c>
      <c r="T132" s="78" t="s">
        <v>180</v>
      </c>
      <c r="U132" s="16">
        <v>2</v>
      </c>
    </row>
    <row r="133" spans="1:21" ht="63.75">
      <c r="A133" s="31">
        <v>118</v>
      </c>
      <c r="B133" s="39" t="s">
        <v>76</v>
      </c>
      <c r="C133" s="59" t="s">
        <v>77</v>
      </c>
      <c r="D133" s="38" t="s">
        <v>1385</v>
      </c>
      <c r="E133" s="34" t="s">
        <v>1386</v>
      </c>
      <c r="F133" s="34" t="s">
        <v>1387</v>
      </c>
      <c r="G133" s="34" t="s">
        <v>1388</v>
      </c>
      <c r="H133" s="34" t="s">
        <v>1389</v>
      </c>
      <c r="I133" s="34" t="s">
        <v>1862</v>
      </c>
      <c r="J133" s="58" t="s">
        <v>1391</v>
      </c>
      <c r="K133" s="34" t="s">
        <v>270</v>
      </c>
      <c r="L133" s="35" t="s">
        <v>310</v>
      </c>
      <c r="M133" s="37">
        <v>1</v>
      </c>
      <c r="N133" s="42">
        <v>28900</v>
      </c>
      <c r="O133" s="42">
        <v>28900</v>
      </c>
      <c r="P133" s="31" t="s">
        <v>283</v>
      </c>
      <c r="Q133" s="31" t="s">
        <v>1326</v>
      </c>
      <c r="R133" s="32" t="s">
        <v>249</v>
      </c>
      <c r="S133" s="37">
        <v>30</v>
      </c>
      <c r="T133" s="78" t="s">
        <v>180</v>
      </c>
      <c r="U133" s="16">
        <v>2</v>
      </c>
    </row>
    <row r="134" spans="1:21" ht="63.75">
      <c r="A134" s="69">
        <v>119</v>
      </c>
      <c r="B134" s="39" t="s">
        <v>76</v>
      </c>
      <c r="C134" s="31" t="s">
        <v>77</v>
      </c>
      <c r="D134" s="38" t="s">
        <v>1878</v>
      </c>
      <c r="E134" s="33" t="s">
        <v>1879</v>
      </c>
      <c r="F134" s="33" t="s">
        <v>1879</v>
      </c>
      <c r="G134" s="33" t="s">
        <v>1881</v>
      </c>
      <c r="H134" s="33" t="s">
        <v>1880</v>
      </c>
      <c r="I134" s="33" t="s">
        <v>1882</v>
      </c>
      <c r="J134" s="58" t="s">
        <v>204</v>
      </c>
      <c r="K134" s="34" t="s">
        <v>270</v>
      </c>
      <c r="L134" s="32" t="s">
        <v>310</v>
      </c>
      <c r="M134" s="37">
        <v>1</v>
      </c>
      <c r="N134" s="42">
        <v>10000</v>
      </c>
      <c r="O134" s="42">
        <v>10000</v>
      </c>
      <c r="P134" s="31" t="s">
        <v>283</v>
      </c>
      <c r="Q134" s="31" t="s">
        <v>1326</v>
      </c>
      <c r="R134" s="32" t="s">
        <v>249</v>
      </c>
      <c r="S134" s="37">
        <v>30</v>
      </c>
      <c r="T134" s="78" t="s">
        <v>180</v>
      </c>
      <c r="U134" s="16">
        <v>2</v>
      </c>
    </row>
    <row r="135" spans="1:21" ht="63.75" customHeight="1">
      <c r="A135" s="31">
        <v>120</v>
      </c>
      <c r="B135" s="39" t="s">
        <v>76</v>
      </c>
      <c r="C135" s="31" t="s">
        <v>77</v>
      </c>
      <c r="D135" s="38" t="s">
        <v>1552</v>
      </c>
      <c r="E135" s="33" t="s">
        <v>1553</v>
      </c>
      <c r="F135" s="33" t="s">
        <v>1553</v>
      </c>
      <c r="G135" s="33" t="s">
        <v>1436</v>
      </c>
      <c r="H135" s="33" t="s">
        <v>829</v>
      </c>
      <c r="I135" s="33" t="s">
        <v>1554</v>
      </c>
      <c r="J135" s="58" t="s">
        <v>205</v>
      </c>
      <c r="K135" s="33" t="s">
        <v>270</v>
      </c>
      <c r="L135" s="32" t="s">
        <v>310</v>
      </c>
      <c r="M135" s="37">
        <v>1</v>
      </c>
      <c r="N135" s="42">
        <v>7100</v>
      </c>
      <c r="O135" s="42">
        <v>7100</v>
      </c>
      <c r="P135" s="31" t="s">
        <v>283</v>
      </c>
      <c r="Q135" s="31" t="s">
        <v>1326</v>
      </c>
      <c r="R135" s="32" t="s">
        <v>249</v>
      </c>
      <c r="S135" s="37">
        <v>30</v>
      </c>
      <c r="T135" s="78" t="s">
        <v>180</v>
      </c>
      <c r="U135" s="16">
        <v>2</v>
      </c>
    </row>
    <row r="136" spans="1:21" ht="63.75">
      <c r="A136" s="69">
        <v>121</v>
      </c>
      <c r="B136" s="39" t="s">
        <v>76</v>
      </c>
      <c r="C136" s="31" t="s">
        <v>77</v>
      </c>
      <c r="D136" s="38" t="s">
        <v>1664</v>
      </c>
      <c r="E136" s="33" t="s">
        <v>1665</v>
      </c>
      <c r="F136" s="33" t="s">
        <v>1665</v>
      </c>
      <c r="G136" s="33" t="s">
        <v>1666</v>
      </c>
      <c r="H136" s="33" t="s">
        <v>1667</v>
      </c>
      <c r="I136" s="33" t="s">
        <v>1972</v>
      </c>
      <c r="J136" s="58" t="s">
        <v>206</v>
      </c>
      <c r="K136" s="33" t="s">
        <v>270</v>
      </c>
      <c r="L136" s="35" t="s">
        <v>310</v>
      </c>
      <c r="M136" s="37">
        <v>2</v>
      </c>
      <c r="N136" s="42">
        <v>32760</v>
      </c>
      <c r="O136" s="42">
        <v>65520</v>
      </c>
      <c r="P136" s="31" t="s">
        <v>283</v>
      </c>
      <c r="Q136" s="31" t="s">
        <v>1326</v>
      </c>
      <c r="R136" s="32" t="s">
        <v>249</v>
      </c>
      <c r="S136" s="37">
        <v>30</v>
      </c>
      <c r="T136" s="78" t="s">
        <v>180</v>
      </c>
      <c r="U136" s="16">
        <v>2</v>
      </c>
    </row>
    <row r="137" spans="1:21" ht="63.75" customHeight="1">
      <c r="A137" s="31">
        <v>122</v>
      </c>
      <c r="B137" s="39" t="s">
        <v>76</v>
      </c>
      <c r="C137" s="31" t="s">
        <v>77</v>
      </c>
      <c r="D137" s="31" t="s">
        <v>1496</v>
      </c>
      <c r="E137" s="33" t="s">
        <v>1497</v>
      </c>
      <c r="F137" s="33" t="s">
        <v>1505</v>
      </c>
      <c r="G137" s="33" t="s">
        <v>1498</v>
      </c>
      <c r="H137" s="33" t="s">
        <v>1506</v>
      </c>
      <c r="I137" s="33" t="s">
        <v>1973</v>
      </c>
      <c r="J137" s="33" t="s">
        <v>1504</v>
      </c>
      <c r="K137" s="34" t="s">
        <v>270</v>
      </c>
      <c r="L137" s="32" t="s">
        <v>310</v>
      </c>
      <c r="M137" s="37">
        <v>1</v>
      </c>
      <c r="N137" s="42">
        <v>3000</v>
      </c>
      <c r="O137" s="42">
        <v>3000</v>
      </c>
      <c r="P137" s="31" t="s">
        <v>426</v>
      </c>
      <c r="Q137" s="31" t="s">
        <v>1326</v>
      </c>
      <c r="R137" s="32" t="s">
        <v>249</v>
      </c>
      <c r="S137" s="37">
        <v>30</v>
      </c>
      <c r="T137" s="78" t="s">
        <v>180</v>
      </c>
      <c r="U137" s="16">
        <v>2</v>
      </c>
    </row>
    <row r="138" spans="1:21" ht="63.75" customHeight="1">
      <c r="A138" s="69">
        <v>123</v>
      </c>
      <c r="B138" s="39" t="s">
        <v>76</v>
      </c>
      <c r="C138" s="31" t="s">
        <v>77</v>
      </c>
      <c r="D138" s="31" t="s">
        <v>1322</v>
      </c>
      <c r="E138" s="33" t="s">
        <v>1323</v>
      </c>
      <c r="F138" s="33" t="s">
        <v>224</v>
      </c>
      <c r="G138" s="33" t="s">
        <v>1324</v>
      </c>
      <c r="H138" s="33" t="s">
        <v>1325</v>
      </c>
      <c r="I138" s="33" t="s">
        <v>1323</v>
      </c>
      <c r="J138" s="33" t="s">
        <v>224</v>
      </c>
      <c r="K138" s="34" t="s">
        <v>270</v>
      </c>
      <c r="L138" s="32" t="s">
        <v>310</v>
      </c>
      <c r="M138" s="37">
        <v>1</v>
      </c>
      <c r="N138" s="42">
        <v>3000</v>
      </c>
      <c r="O138" s="42">
        <v>3000</v>
      </c>
      <c r="P138" s="31" t="s">
        <v>426</v>
      </c>
      <c r="Q138" s="31" t="s">
        <v>1326</v>
      </c>
      <c r="R138" s="32" t="s">
        <v>249</v>
      </c>
      <c r="S138" s="37">
        <v>30</v>
      </c>
      <c r="T138" s="78" t="s">
        <v>180</v>
      </c>
      <c r="U138" s="16">
        <v>2</v>
      </c>
    </row>
    <row r="139" spans="1:21" ht="63.75" customHeight="1">
      <c r="A139" s="31">
        <v>124</v>
      </c>
      <c r="B139" s="39" t="s">
        <v>76</v>
      </c>
      <c r="C139" s="31" t="s">
        <v>77</v>
      </c>
      <c r="D139" s="31" t="s">
        <v>941</v>
      </c>
      <c r="E139" s="34" t="s">
        <v>942</v>
      </c>
      <c r="F139" s="34" t="s">
        <v>122</v>
      </c>
      <c r="G139" s="34" t="s">
        <v>943</v>
      </c>
      <c r="H139" s="34" t="s">
        <v>944</v>
      </c>
      <c r="I139" s="34" t="s">
        <v>945</v>
      </c>
      <c r="J139" s="34" t="s">
        <v>88</v>
      </c>
      <c r="K139" s="34" t="s">
        <v>270</v>
      </c>
      <c r="L139" s="31" t="s">
        <v>940</v>
      </c>
      <c r="M139" s="37">
        <v>1057</v>
      </c>
      <c r="N139" s="42">
        <v>794</v>
      </c>
      <c r="O139" s="42">
        <v>839258</v>
      </c>
      <c r="P139" s="31" t="s">
        <v>296</v>
      </c>
      <c r="Q139" s="31" t="s">
        <v>274</v>
      </c>
      <c r="R139" s="36" t="s">
        <v>1935</v>
      </c>
      <c r="S139" s="37">
        <v>100</v>
      </c>
      <c r="T139" s="78" t="s">
        <v>176</v>
      </c>
      <c r="U139" s="16">
        <v>2</v>
      </c>
    </row>
    <row r="140" spans="1:21" ht="76.5" customHeight="1">
      <c r="A140" s="69">
        <v>125</v>
      </c>
      <c r="B140" s="39" t="s">
        <v>76</v>
      </c>
      <c r="C140" s="31" t="s">
        <v>77</v>
      </c>
      <c r="D140" s="31" t="s">
        <v>953</v>
      </c>
      <c r="E140" s="33" t="s">
        <v>954</v>
      </c>
      <c r="F140" s="33" t="s">
        <v>954</v>
      </c>
      <c r="G140" s="33" t="s">
        <v>955</v>
      </c>
      <c r="H140" s="33" t="s">
        <v>956</v>
      </c>
      <c r="I140" s="33" t="s">
        <v>957</v>
      </c>
      <c r="J140" s="33" t="s">
        <v>958</v>
      </c>
      <c r="K140" s="33" t="s">
        <v>270</v>
      </c>
      <c r="L140" s="35" t="s">
        <v>310</v>
      </c>
      <c r="M140" s="37">
        <v>1</v>
      </c>
      <c r="N140" s="42">
        <v>38000</v>
      </c>
      <c r="O140" s="42">
        <v>38000</v>
      </c>
      <c r="P140" s="31" t="s">
        <v>426</v>
      </c>
      <c r="Q140" s="31" t="s">
        <v>426</v>
      </c>
      <c r="R140" s="36" t="s">
        <v>1935</v>
      </c>
      <c r="S140" s="37">
        <v>100</v>
      </c>
      <c r="T140" s="78" t="s">
        <v>176</v>
      </c>
      <c r="U140" s="16">
        <v>2</v>
      </c>
    </row>
    <row r="141" spans="1:21" ht="51" customHeight="1">
      <c r="A141" s="31">
        <v>126</v>
      </c>
      <c r="B141" s="39" t="s">
        <v>76</v>
      </c>
      <c r="C141" s="31" t="s">
        <v>77</v>
      </c>
      <c r="D141" s="38" t="s">
        <v>1352</v>
      </c>
      <c r="E141" s="33" t="s">
        <v>1353</v>
      </c>
      <c r="F141" s="33" t="s">
        <v>1354</v>
      </c>
      <c r="G141" s="33" t="s">
        <v>1355</v>
      </c>
      <c r="H141" s="33" t="s">
        <v>1356</v>
      </c>
      <c r="I141" s="33" t="s">
        <v>1355</v>
      </c>
      <c r="J141" s="33" t="s">
        <v>1356</v>
      </c>
      <c r="K141" s="33" t="s">
        <v>270</v>
      </c>
      <c r="L141" s="32" t="s">
        <v>593</v>
      </c>
      <c r="M141" s="37">
        <v>1</v>
      </c>
      <c r="N141" s="42">
        <v>32902</v>
      </c>
      <c r="O141" s="42">
        <v>32902</v>
      </c>
      <c r="P141" s="31" t="s">
        <v>426</v>
      </c>
      <c r="Q141" s="31" t="s">
        <v>1357</v>
      </c>
      <c r="R141" s="36" t="s">
        <v>1935</v>
      </c>
      <c r="S141" s="37">
        <v>100</v>
      </c>
      <c r="T141" s="78" t="s">
        <v>176</v>
      </c>
      <c r="U141" s="16">
        <v>2</v>
      </c>
    </row>
    <row r="142" spans="1:21" ht="63.75">
      <c r="A142" s="69">
        <v>127</v>
      </c>
      <c r="B142" s="39" t="s">
        <v>76</v>
      </c>
      <c r="C142" s="31" t="s">
        <v>77</v>
      </c>
      <c r="D142" s="31" t="s">
        <v>941</v>
      </c>
      <c r="E142" s="34" t="s">
        <v>942</v>
      </c>
      <c r="F142" s="34" t="s">
        <v>122</v>
      </c>
      <c r="G142" s="34" t="s">
        <v>943</v>
      </c>
      <c r="H142" s="34" t="s">
        <v>944</v>
      </c>
      <c r="I142" s="34" t="s">
        <v>945</v>
      </c>
      <c r="J142" s="34" t="s">
        <v>88</v>
      </c>
      <c r="K142" s="34" t="s">
        <v>270</v>
      </c>
      <c r="L142" s="31" t="s">
        <v>940</v>
      </c>
      <c r="M142" s="37">
        <v>125</v>
      </c>
      <c r="N142" s="42">
        <f>O142/M142</f>
        <v>584</v>
      </c>
      <c r="O142" s="42">
        <f>160600-87600</f>
        <v>73000</v>
      </c>
      <c r="P142" s="31" t="s">
        <v>296</v>
      </c>
      <c r="Q142" s="31" t="s">
        <v>274</v>
      </c>
      <c r="R142" s="32" t="s">
        <v>247</v>
      </c>
      <c r="S142" s="37">
        <v>100</v>
      </c>
      <c r="T142" s="78" t="s">
        <v>1633</v>
      </c>
      <c r="U142" s="16">
        <v>2</v>
      </c>
    </row>
    <row r="143" spans="1:21" ht="126" customHeight="1">
      <c r="A143" s="31">
        <v>128</v>
      </c>
      <c r="B143" s="39" t="s">
        <v>76</v>
      </c>
      <c r="C143" s="31" t="s">
        <v>77</v>
      </c>
      <c r="D143" s="38" t="s">
        <v>1448</v>
      </c>
      <c r="E143" s="33" t="s">
        <v>1449</v>
      </c>
      <c r="F143" s="33" t="s">
        <v>1450</v>
      </c>
      <c r="G143" s="33" t="s">
        <v>1451</v>
      </c>
      <c r="H143" s="33" t="s">
        <v>1452</v>
      </c>
      <c r="I143" s="33" t="s">
        <v>1453</v>
      </c>
      <c r="J143" s="35" t="s">
        <v>111</v>
      </c>
      <c r="K143" s="33" t="s">
        <v>270</v>
      </c>
      <c r="L143" s="32" t="s">
        <v>310</v>
      </c>
      <c r="M143" s="37">
        <v>300</v>
      </c>
      <c r="N143" s="42">
        <v>643</v>
      </c>
      <c r="O143" s="42">
        <v>192900</v>
      </c>
      <c r="P143" s="31" t="s">
        <v>273</v>
      </c>
      <c r="Q143" s="31" t="s">
        <v>274</v>
      </c>
      <c r="R143" s="32" t="s">
        <v>251</v>
      </c>
      <c r="S143" s="37">
        <v>100</v>
      </c>
      <c r="T143" s="78" t="s">
        <v>181</v>
      </c>
      <c r="U143" s="16">
        <v>2</v>
      </c>
    </row>
    <row r="144" spans="1:21" ht="51" customHeight="1">
      <c r="A144" s="69">
        <v>129</v>
      </c>
      <c r="B144" s="39" t="s">
        <v>76</v>
      </c>
      <c r="C144" s="31" t="s">
        <v>77</v>
      </c>
      <c r="D144" s="38" t="s">
        <v>1432</v>
      </c>
      <c r="E144" s="33" t="s">
        <v>1433</v>
      </c>
      <c r="F144" s="33" t="s">
        <v>1433</v>
      </c>
      <c r="G144" s="31" t="s">
        <v>1436</v>
      </c>
      <c r="H144" s="33" t="s">
        <v>829</v>
      </c>
      <c r="I144" s="33" t="s">
        <v>1434</v>
      </c>
      <c r="J144" s="50" t="s">
        <v>1435</v>
      </c>
      <c r="K144" s="33" t="s">
        <v>270</v>
      </c>
      <c r="L144" s="32" t="s">
        <v>310</v>
      </c>
      <c r="M144" s="37">
        <v>40</v>
      </c>
      <c r="N144" s="42">
        <v>223</v>
      </c>
      <c r="O144" s="42">
        <v>8920</v>
      </c>
      <c r="P144" s="31" t="s">
        <v>273</v>
      </c>
      <c r="Q144" s="31" t="s">
        <v>274</v>
      </c>
      <c r="R144" s="32" t="s">
        <v>251</v>
      </c>
      <c r="S144" s="37">
        <v>100</v>
      </c>
      <c r="T144" s="78" t="s">
        <v>181</v>
      </c>
      <c r="U144" s="16">
        <v>2</v>
      </c>
    </row>
    <row r="145" spans="1:21" ht="51">
      <c r="A145" s="31">
        <v>130</v>
      </c>
      <c r="B145" s="39" t="s">
        <v>76</v>
      </c>
      <c r="C145" s="31" t="s">
        <v>77</v>
      </c>
      <c r="D145" s="31" t="s">
        <v>811</v>
      </c>
      <c r="E145" s="33" t="s">
        <v>70</v>
      </c>
      <c r="F145" s="33" t="s">
        <v>70</v>
      </c>
      <c r="G145" s="33" t="s">
        <v>812</v>
      </c>
      <c r="H145" s="33" t="s">
        <v>813</v>
      </c>
      <c r="I145" s="33" t="s">
        <v>70</v>
      </c>
      <c r="J145" s="33" t="s">
        <v>70</v>
      </c>
      <c r="K145" s="33" t="s">
        <v>270</v>
      </c>
      <c r="L145" s="35" t="s">
        <v>310</v>
      </c>
      <c r="M145" s="37">
        <v>50</v>
      </c>
      <c r="N145" s="42">
        <v>54</v>
      </c>
      <c r="O145" s="42">
        <v>2700</v>
      </c>
      <c r="P145" s="31" t="s">
        <v>273</v>
      </c>
      <c r="Q145" s="31" t="s">
        <v>274</v>
      </c>
      <c r="R145" s="32" t="s">
        <v>251</v>
      </c>
      <c r="S145" s="37">
        <v>100</v>
      </c>
      <c r="T145" s="78" t="s">
        <v>181</v>
      </c>
      <c r="U145" s="16">
        <v>2</v>
      </c>
    </row>
    <row r="146" spans="1:21" ht="51" customHeight="1">
      <c r="A146" s="69">
        <v>131</v>
      </c>
      <c r="B146" s="39" t="s">
        <v>76</v>
      </c>
      <c r="C146" s="31" t="s">
        <v>77</v>
      </c>
      <c r="D146" s="31" t="s">
        <v>848</v>
      </c>
      <c r="E146" s="33" t="s">
        <v>849</v>
      </c>
      <c r="F146" s="33" t="s">
        <v>114</v>
      </c>
      <c r="G146" s="33" t="s">
        <v>850</v>
      </c>
      <c r="H146" s="33" t="s">
        <v>851</v>
      </c>
      <c r="I146" s="33" t="s">
        <v>852</v>
      </c>
      <c r="J146" s="33" t="s">
        <v>95</v>
      </c>
      <c r="K146" s="33" t="s">
        <v>270</v>
      </c>
      <c r="L146" s="35" t="s">
        <v>853</v>
      </c>
      <c r="M146" s="37">
        <v>20</v>
      </c>
      <c r="N146" s="42">
        <v>134</v>
      </c>
      <c r="O146" s="42">
        <v>2680</v>
      </c>
      <c r="P146" s="31" t="s">
        <v>273</v>
      </c>
      <c r="Q146" s="31" t="s">
        <v>274</v>
      </c>
      <c r="R146" s="32" t="s">
        <v>251</v>
      </c>
      <c r="S146" s="37">
        <v>100</v>
      </c>
      <c r="T146" s="78" t="s">
        <v>181</v>
      </c>
      <c r="U146" s="16">
        <v>2</v>
      </c>
    </row>
    <row r="147" spans="1:21" ht="102" customHeight="1">
      <c r="A147" s="31">
        <v>132</v>
      </c>
      <c r="B147" s="39" t="s">
        <v>76</v>
      </c>
      <c r="C147" s="31" t="s">
        <v>77</v>
      </c>
      <c r="D147" s="31" t="s">
        <v>1375</v>
      </c>
      <c r="E147" s="34" t="s">
        <v>1376</v>
      </c>
      <c r="F147" s="34" t="s">
        <v>1377</v>
      </c>
      <c r="G147" s="34" t="s">
        <v>1378</v>
      </c>
      <c r="H147" s="34" t="s">
        <v>1379</v>
      </c>
      <c r="I147" s="34" t="s">
        <v>1380</v>
      </c>
      <c r="J147" s="34" t="s">
        <v>1381</v>
      </c>
      <c r="K147" s="34" t="s">
        <v>270</v>
      </c>
      <c r="L147" s="35" t="s">
        <v>310</v>
      </c>
      <c r="M147" s="37">
        <v>5</v>
      </c>
      <c r="N147" s="42">
        <v>3214</v>
      </c>
      <c r="O147" s="42">
        <v>16070</v>
      </c>
      <c r="P147" s="31" t="s">
        <v>273</v>
      </c>
      <c r="Q147" s="31" t="s">
        <v>274</v>
      </c>
      <c r="R147" s="32" t="s">
        <v>251</v>
      </c>
      <c r="S147" s="37">
        <v>100</v>
      </c>
      <c r="T147" s="78" t="s">
        <v>181</v>
      </c>
      <c r="U147" s="16">
        <v>2</v>
      </c>
    </row>
    <row r="148" spans="1:21" ht="51" customHeight="1">
      <c r="A148" s="69">
        <v>133</v>
      </c>
      <c r="B148" s="39" t="s">
        <v>76</v>
      </c>
      <c r="C148" s="31" t="s">
        <v>77</v>
      </c>
      <c r="D148" s="38" t="s">
        <v>1438</v>
      </c>
      <c r="E148" s="33" t="s">
        <v>1439</v>
      </c>
      <c r="F148" s="33" t="s">
        <v>1439</v>
      </c>
      <c r="G148" s="33" t="s">
        <v>1440</v>
      </c>
      <c r="H148" s="33" t="s">
        <v>1441</v>
      </c>
      <c r="I148" s="33" t="s">
        <v>1442</v>
      </c>
      <c r="J148" s="50" t="s">
        <v>207</v>
      </c>
      <c r="K148" s="33" t="s">
        <v>270</v>
      </c>
      <c r="L148" s="32" t="s">
        <v>1443</v>
      </c>
      <c r="M148" s="37">
        <v>5</v>
      </c>
      <c r="N148" s="42">
        <v>893</v>
      </c>
      <c r="O148" s="42">
        <v>4465</v>
      </c>
      <c r="P148" s="31" t="s">
        <v>273</v>
      </c>
      <c r="Q148" s="31" t="s">
        <v>274</v>
      </c>
      <c r="R148" s="32" t="s">
        <v>251</v>
      </c>
      <c r="S148" s="37">
        <v>100</v>
      </c>
      <c r="T148" s="78" t="s">
        <v>181</v>
      </c>
      <c r="U148" s="16">
        <v>2</v>
      </c>
    </row>
    <row r="149" spans="1:21" ht="76.5">
      <c r="A149" s="31">
        <v>134</v>
      </c>
      <c r="B149" s="39" t="s">
        <v>76</v>
      </c>
      <c r="C149" s="31" t="s">
        <v>77</v>
      </c>
      <c r="D149" s="31" t="s">
        <v>1871</v>
      </c>
      <c r="E149" s="34" t="s">
        <v>910</v>
      </c>
      <c r="F149" s="34" t="s">
        <v>910</v>
      </c>
      <c r="G149" s="34" t="s">
        <v>1872</v>
      </c>
      <c r="H149" s="34" t="s">
        <v>1873</v>
      </c>
      <c r="I149" s="33" t="s">
        <v>1874</v>
      </c>
      <c r="J149" s="50" t="s">
        <v>208</v>
      </c>
      <c r="K149" s="34" t="s">
        <v>270</v>
      </c>
      <c r="L149" s="32" t="s">
        <v>310</v>
      </c>
      <c r="M149" s="37">
        <v>8</v>
      </c>
      <c r="N149" s="42">
        <v>1116</v>
      </c>
      <c r="O149" s="42">
        <v>8928</v>
      </c>
      <c r="P149" s="31" t="s">
        <v>273</v>
      </c>
      <c r="Q149" s="31" t="s">
        <v>274</v>
      </c>
      <c r="R149" s="32" t="s">
        <v>251</v>
      </c>
      <c r="S149" s="37">
        <v>100</v>
      </c>
      <c r="T149" s="78" t="s">
        <v>181</v>
      </c>
      <c r="U149" s="16">
        <v>2</v>
      </c>
    </row>
    <row r="150" spans="1:21" ht="140.25">
      <c r="A150" s="69">
        <v>135</v>
      </c>
      <c r="B150" s="39" t="s">
        <v>76</v>
      </c>
      <c r="C150" s="31" t="s">
        <v>77</v>
      </c>
      <c r="D150" s="31" t="s">
        <v>1867</v>
      </c>
      <c r="E150" s="34" t="s">
        <v>68</v>
      </c>
      <c r="F150" s="34" t="s">
        <v>68</v>
      </c>
      <c r="G150" s="34" t="s">
        <v>1868</v>
      </c>
      <c r="H150" s="34" t="s">
        <v>1869</v>
      </c>
      <c r="I150" s="34" t="s">
        <v>1870</v>
      </c>
      <c r="J150" s="34" t="s">
        <v>68</v>
      </c>
      <c r="K150" s="34" t="s">
        <v>270</v>
      </c>
      <c r="L150" s="31" t="s">
        <v>847</v>
      </c>
      <c r="M150" s="37">
        <v>2</v>
      </c>
      <c r="N150" s="42">
        <v>2679</v>
      </c>
      <c r="O150" s="42">
        <v>5358</v>
      </c>
      <c r="P150" s="31" t="s">
        <v>273</v>
      </c>
      <c r="Q150" s="31" t="s">
        <v>274</v>
      </c>
      <c r="R150" s="32" t="s">
        <v>251</v>
      </c>
      <c r="S150" s="37">
        <v>100</v>
      </c>
      <c r="T150" s="78" t="s">
        <v>181</v>
      </c>
      <c r="U150" s="16">
        <v>2</v>
      </c>
    </row>
    <row r="151" spans="1:21" ht="140.25" customHeight="1">
      <c r="A151" s="31">
        <v>136</v>
      </c>
      <c r="B151" s="39" t="s">
        <v>76</v>
      </c>
      <c r="C151" s="31" t="s">
        <v>77</v>
      </c>
      <c r="D151" s="32" t="s">
        <v>1358</v>
      </c>
      <c r="E151" s="34" t="s">
        <v>1359</v>
      </c>
      <c r="F151" s="34" t="s">
        <v>4</v>
      </c>
      <c r="G151" s="34" t="s">
        <v>1360</v>
      </c>
      <c r="H151" s="34" t="s">
        <v>1361</v>
      </c>
      <c r="I151" s="34" t="s">
        <v>1359</v>
      </c>
      <c r="J151" s="34" t="s">
        <v>4</v>
      </c>
      <c r="K151" s="34" t="s">
        <v>270</v>
      </c>
      <c r="L151" s="35" t="s">
        <v>310</v>
      </c>
      <c r="M151" s="37">
        <v>5</v>
      </c>
      <c r="N151" s="42">
        <v>3125</v>
      </c>
      <c r="O151" s="42">
        <v>15625</v>
      </c>
      <c r="P151" s="31" t="s">
        <v>273</v>
      </c>
      <c r="Q151" s="31" t="s">
        <v>274</v>
      </c>
      <c r="R151" s="32" t="s">
        <v>251</v>
      </c>
      <c r="S151" s="37">
        <v>100</v>
      </c>
      <c r="T151" s="78" t="s">
        <v>181</v>
      </c>
      <c r="U151" s="16">
        <v>2</v>
      </c>
    </row>
    <row r="152" spans="1:21" ht="51" customHeight="1">
      <c r="A152" s="69">
        <v>137</v>
      </c>
      <c r="B152" s="39" t="s">
        <v>76</v>
      </c>
      <c r="C152" s="31" t="s">
        <v>77</v>
      </c>
      <c r="D152" s="38" t="s">
        <v>1427</v>
      </c>
      <c r="E152" s="33" t="s">
        <v>1428</v>
      </c>
      <c r="F152" s="33" t="s">
        <v>1429</v>
      </c>
      <c r="G152" s="33" t="s">
        <v>1430</v>
      </c>
      <c r="H152" s="33" t="s">
        <v>1437</v>
      </c>
      <c r="I152" s="33" t="s">
        <v>1431</v>
      </c>
      <c r="J152" s="50" t="s">
        <v>209</v>
      </c>
      <c r="K152" s="33" t="s">
        <v>270</v>
      </c>
      <c r="L152" s="32" t="s">
        <v>310</v>
      </c>
      <c r="M152" s="37">
        <v>1</v>
      </c>
      <c r="N152" s="42">
        <v>446</v>
      </c>
      <c r="O152" s="42">
        <v>446</v>
      </c>
      <c r="P152" s="31" t="s">
        <v>273</v>
      </c>
      <c r="Q152" s="31" t="s">
        <v>274</v>
      </c>
      <c r="R152" s="32" t="s">
        <v>251</v>
      </c>
      <c r="S152" s="37">
        <v>100</v>
      </c>
      <c r="T152" s="78" t="s">
        <v>181</v>
      </c>
      <c r="U152" s="16">
        <v>2</v>
      </c>
    </row>
    <row r="153" spans="1:21" ht="51" customHeight="1">
      <c r="A153" s="31">
        <v>138</v>
      </c>
      <c r="B153" s="39" t="s">
        <v>76</v>
      </c>
      <c r="C153" s="31" t="s">
        <v>77</v>
      </c>
      <c r="D153" s="38" t="s">
        <v>1399</v>
      </c>
      <c r="E153" s="33" t="s">
        <v>1404</v>
      </c>
      <c r="F153" s="33" t="s">
        <v>1400</v>
      </c>
      <c r="G153" s="33" t="s">
        <v>1401</v>
      </c>
      <c r="H153" s="33" t="s">
        <v>1401</v>
      </c>
      <c r="I153" s="33" t="s">
        <v>1402</v>
      </c>
      <c r="J153" s="50" t="s">
        <v>210</v>
      </c>
      <c r="K153" s="33" t="s">
        <v>270</v>
      </c>
      <c r="L153" s="32" t="s">
        <v>1403</v>
      </c>
      <c r="M153" s="37">
        <v>50</v>
      </c>
      <c r="N153" s="42">
        <v>393</v>
      </c>
      <c r="O153" s="42">
        <v>19650</v>
      </c>
      <c r="P153" s="31" t="s">
        <v>273</v>
      </c>
      <c r="Q153" s="31" t="s">
        <v>274</v>
      </c>
      <c r="R153" s="32" t="s">
        <v>251</v>
      </c>
      <c r="S153" s="37">
        <v>100</v>
      </c>
      <c r="T153" s="78" t="s">
        <v>181</v>
      </c>
      <c r="U153" s="16">
        <v>2</v>
      </c>
    </row>
    <row r="154" spans="1:21" ht="51" customHeight="1">
      <c r="A154" s="69">
        <v>139</v>
      </c>
      <c r="B154" s="39" t="s">
        <v>76</v>
      </c>
      <c r="C154" s="31" t="s">
        <v>77</v>
      </c>
      <c r="D154" s="32" t="s">
        <v>1483</v>
      </c>
      <c r="E154" s="34" t="s">
        <v>1484</v>
      </c>
      <c r="F154" s="34" t="s">
        <v>2</v>
      </c>
      <c r="G154" s="34" t="s">
        <v>1485</v>
      </c>
      <c r="H154" s="34" t="s">
        <v>1486</v>
      </c>
      <c r="I154" s="34" t="s">
        <v>1484</v>
      </c>
      <c r="J154" s="34" t="s">
        <v>2</v>
      </c>
      <c r="K154" s="34" t="s">
        <v>270</v>
      </c>
      <c r="L154" s="35" t="s">
        <v>859</v>
      </c>
      <c r="M154" s="37">
        <v>1</v>
      </c>
      <c r="N154" s="42">
        <v>893</v>
      </c>
      <c r="O154" s="42">
        <v>893</v>
      </c>
      <c r="P154" s="31" t="s">
        <v>273</v>
      </c>
      <c r="Q154" s="31" t="s">
        <v>274</v>
      </c>
      <c r="R154" s="32" t="s">
        <v>251</v>
      </c>
      <c r="S154" s="37">
        <v>0</v>
      </c>
      <c r="T154" s="78" t="s">
        <v>181</v>
      </c>
      <c r="U154" s="16">
        <v>2</v>
      </c>
    </row>
    <row r="155" spans="1:21" ht="51" customHeight="1">
      <c r="A155" s="31">
        <v>140</v>
      </c>
      <c r="B155" s="39" t="s">
        <v>76</v>
      </c>
      <c r="C155" s="31" t="s">
        <v>77</v>
      </c>
      <c r="D155" s="38" t="s">
        <v>1524</v>
      </c>
      <c r="E155" s="33" t="s">
        <v>1525</v>
      </c>
      <c r="F155" s="33" t="s">
        <v>910</v>
      </c>
      <c r="G155" s="33" t="s">
        <v>1526</v>
      </c>
      <c r="H155" s="33" t="s">
        <v>1527</v>
      </c>
      <c r="I155" s="33" t="s">
        <v>1528</v>
      </c>
      <c r="J155" s="35" t="s">
        <v>211</v>
      </c>
      <c r="K155" s="33" t="s">
        <v>270</v>
      </c>
      <c r="L155" s="32" t="s">
        <v>1529</v>
      </c>
      <c r="M155" s="37">
        <v>10</v>
      </c>
      <c r="N155" s="42">
        <v>446</v>
      </c>
      <c r="O155" s="42">
        <v>4460</v>
      </c>
      <c r="P155" s="31" t="s">
        <v>273</v>
      </c>
      <c r="Q155" s="31" t="s">
        <v>274</v>
      </c>
      <c r="R155" s="32" t="s">
        <v>251</v>
      </c>
      <c r="S155" s="37">
        <v>0</v>
      </c>
      <c r="T155" s="78" t="s">
        <v>181</v>
      </c>
      <c r="U155" s="16">
        <v>2</v>
      </c>
    </row>
    <row r="156" spans="1:21" s="44" customFormat="1" ht="51" customHeight="1">
      <c r="A156" s="69">
        <v>141</v>
      </c>
      <c r="B156" s="39" t="s">
        <v>76</v>
      </c>
      <c r="C156" s="31" t="s">
        <v>77</v>
      </c>
      <c r="D156" s="38" t="s">
        <v>1539</v>
      </c>
      <c r="E156" s="33" t="s">
        <v>1540</v>
      </c>
      <c r="F156" s="33" t="s">
        <v>1541</v>
      </c>
      <c r="G156" s="33" t="s">
        <v>1545</v>
      </c>
      <c r="H156" s="33" t="s">
        <v>1542</v>
      </c>
      <c r="I156" s="33" t="s">
        <v>1543</v>
      </c>
      <c r="J156" s="35" t="s">
        <v>1544</v>
      </c>
      <c r="K156" s="33" t="s">
        <v>270</v>
      </c>
      <c r="L156" s="32" t="s">
        <v>310</v>
      </c>
      <c r="M156" s="37">
        <v>4</v>
      </c>
      <c r="N156" s="42">
        <v>2679</v>
      </c>
      <c r="O156" s="42">
        <v>10716</v>
      </c>
      <c r="P156" s="31" t="s">
        <v>273</v>
      </c>
      <c r="Q156" s="31" t="s">
        <v>274</v>
      </c>
      <c r="R156" s="32" t="s">
        <v>251</v>
      </c>
      <c r="S156" s="37">
        <v>100</v>
      </c>
      <c r="T156" s="78" t="s">
        <v>181</v>
      </c>
      <c r="U156" s="80">
        <v>2</v>
      </c>
    </row>
    <row r="157" spans="1:21" ht="63.75" customHeight="1">
      <c r="A157" s="31">
        <v>142</v>
      </c>
      <c r="B157" s="39" t="s">
        <v>76</v>
      </c>
      <c r="C157" s="31" t="s">
        <v>77</v>
      </c>
      <c r="D157" s="31" t="s">
        <v>941</v>
      </c>
      <c r="E157" s="34" t="s">
        <v>942</v>
      </c>
      <c r="F157" s="34" t="s">
        <v>122</v>
      </c>
      <c r="G157" s="34" t="s">
        <v>943</v>
      </c>
      <c r="H157" s="34" t="s">
        <v>944</v>
      </c>
      <c r="I157" s="34" t="s">
        <v>945</v>
      </c>
      <c r="J157" s="34" t="s">
        <v>88</v>
      </c>
      <c r="K157" s="34" t="s">
        <v>270</v>
      </c>
      <c r="L157" s="31" t="s">
        <v>940</v>
      </c>
      <c r="M157" s="37">
        <v>110</v>
      </c>
      <c r="N157" s="42">
        <v>568</v>
      </c>
      <c r="O157" s="42">
        <v>62480</v>
      </c>
      <c r="P157" s="31" t="s">
        <v>296</v>
      </c>
      <c r="Q157" s="31" t="s">
        <v>274</v>
      </c>
      <c r="R157" s="32" t="s">
        <v>251</v>
      </c>
      <c r="S157" s="37">
        <v>100</v>
      </c>
      <c r="T157" s="78" t="s">
        <v>181</v>
      </c>
      <c r="U157" s="16">
        <v>2</v>
      </c>
    </row>
    <row r="158" spans="1:21" ht="51">
      <c r="A158" s="69">
        <v>143</v>
      </c>
      <c r="B158" s="39" t="s">
        <v>76</v>
      </c>
      <c r="C158" s="31" t="s">
        <v>77</v>
      </c>
      <c r="D158" s="31" t="s">
        <v>1507</v>
      </c>
      <c r="E158" s="31" t="s">
        <v>223</v>
      </c>
      <c r="F158" s="31" t="s">
        <v>223</v>
      </c>
      <c r="G158" s="31" t="s">
        <v>1508</v>
      </c>
      <c r="H158" s="31" t="s">
        <v>1509</v>
      </c>
      <c r="I158" s="31" t="s">
        <v>1974</v>
      </c>
      <c r="J158" s="34" t="s">
        <v>100</v>
      </c>
      <c r="K158" s="34" t="s">
        <v>270</v>
      </c>
      <c r="L158" s="31" t="s">
        <v>310</v>
      </c>
      <c r="M158" s="37">
        <v>1080</v>
      </c>
      <c r="N158" s="42">
        <v>4</v>
      </c>
      <c r="O158" s="42">
        <v>4320</v>
      </c>
      <c r="P158" s="31" t="s">
        <v>296</v>
      </c>
      <c r="Q158" s="31" t="s">
        <v>274</v>
      </c>
      <c r="R158" s="32" t="s">
        <v>251</v>
      </c>
      <c r="S158" s="37">
        <v>100</v>
      </c>
      <c r="T158" s="78" t="s">
        <v>181</v>
      </c>
      <c r="U158" s="16">
        <v>2</v>
      </c>
    </row>
    <row r="159" spans="1:21" ht="140.25" customHeight="1">
      <c r="A159" s="31">
        <v>144</v>
      </c>
      <c r="B159" s="39" t="s">
        <v>76</v>
      </c>
      <c r="C159" s="31" t="s">
        <v>77</v>
      </c>
      <c r="D159" s="31" t="s">
        <v>1327</v>
      </c>
      <c r="E159" s="34" t="s">
        <v>215</v>
      </c>
      <c r="F159" s="34" t="s">
        <v>215</v>
      </c>
      <c r="G159" s="34" t="s">
        <v>1328</v>
      </c>
      <c r="H159" s="34" t="s">
        <v>1329</v>
      </c>
      <c r="I159" s="34" t="s">
        <v>215</v>
      </c>
      <c r="J159" s="34" t="s">
        <v>215</v>
      </c>
      <c r="K159" s="34" t="s">
        <v>270</v>
      </c>
      <c r="L159" s="35" t="s">
        <v>310</v>
      </c>
      <c r="M159" s="37">
        <v>4</v>
      </c>
      <c r="N159" s="42">
        <v>44643</v>
      </c>
      <c r="O159" s="42">
        <v>178572</v>
      </c>
      <c r="P159" s="31" t="s">
        <v>296</v>
      </c>
      <c r="Q159" s="31" t="s">
        <v>799</v>
      </c>
      <c r="R159" s="32" t="s">
        <v>251</v>
      </c>
      <c r="S159" s="37">
        <v>100</v>
      </c>
      <c r="T159" s="78" t="s">
        <v>181</v>
      </c>
      <c r="U159" s="16">
        <v>2</v>
      </c>
    </row>
    <row r="160" spans="1:21" ht="76.5" customHeight="1">
      <c r="A160" s="69">
        <v>145</v>
      </c>
      <c r="B160" s="39" t="s">
        <v>76</v>
      </c>
      <c r="C160" s="31" t="s">
        <v>77</v>
      </c>
      <c r="D160" s="31" t="s">
        <v>953</v>
      </c>
      <c r="E160" s="33" t="s">
        <v>954</v>
      </c>
      <c r="F160" s="33" t="s">
        <v>954</v>
      </c>
      <c r="G160" s="33" t="s">
        <v>955</v>
      </c>
      <c r="H160" s="33" t="s">
        <v>956</v>
      </c>
      <c r="I160" s="33" t="s">
        <v>957</v>
      </c>
      <c r="J160" s="33" t="s">
        <v>958</v>
      </c>
      <c r="K160" s="33" t="s">
        <v>270</v>
      </c>
      <c r="L160" s="35" t="s">
        <v>310</v>
      </c>
      <c r="M160" s="37">
        <v>1</v>
      </c>
      <c r="N160" s="42">
        <v>35714</v>
      </c>
      <c r="O160" s="42">
        <v>35714</v>
      </c>
      <c r="P160" s="31" t="s">
        <v>296</v>
      </c>
      <c r="Q160" s="31" t="s">
        <v>514</v>
      </c>
      <c r="R160" s="32" t="s">
        <v>251</v>
      </c>
      <c r="S160" s="37">
        <v>100</v>
      </c>
      <c r="T160" s="78" t="s">
        <v>181</v>
      </c>
      <c r="U160" s="16">
        <v>2</v>
      </c>
    </row>
    <row r="161" spans="1:21" ht="51" customHeight="1">
      <c r="A161" s="31">
        <v>146</v>
      </c>
      <c r="B161" s="39" t="s">
        <v>76</v>
      </c>
      <c r="C161" s="31" t="s">
        <v>77</v>
      </c>
      <c r="D161" s="38" t="s">
        <v>1317</v>
      </c>
      <c r="E161" s="33" t="s">
        <v>1318</v>
      </c>
      <c r="F161" s="33" t="s">
        <v>1318</v>
      </c>
      <c r="G161" s="33" t="s">
        <v>1487</v>
      </c>
      <c r="H161" s="33" t="s">
        <v>1319</v>
      </c>
      <c r="I161" s="33" t="s">
        <v>1320</v>
      </c>
      <c r="J161" s="52" t="s">
        <v>221</v>
      </c>
      <c r="K161" s="33" t="s">
        <v>270</v>
      </c>
      <c r="L161" s="32" t="s">
        <v>310</v>
      </c>
      <c r="M161" s="37">
        <v>1</v>
      </c>
      <c r="N161" s="42">
        <v>17857</v>
      </c>
      <c r="O161" s="42">
        <v>17857</v>
      </c>
      <c r="P161" s="31" t="s">
        <v>273</v>
      </c>
      <c r="Q161" s="31" t="s">
        <v>274</v>
      </c>
      <c r="R161" s="32" t="s">
        <v>251</v>
      </c>
      <c r="S161" s="37">
        <v>100</v>
      </c>
      <c r="T161" s="78" t="s">
        <v>181</v>
      </c>
      <c r="U161" s="16">
        <v>2</v>
      </c>
    </row>
    <row r="162" spans="1:21" ht="102" customHeight="1">
      <c r="A162" s="69">
        <v>147</v>
      </c>
      <c r="B162" s="39" t="s">
        <v>76</v>
      </c>
      <c r="C162" s="31" t="s">
        <v>77</v>
      </c>
      <c r="D162" s="31" t="s">
        <v>887</v>
      </c>
      <c r="E162" s="33" t="s">
        <v>116</v>
      </c>
      <c r="F162" s="33" t="s">
        <v>116</v>
      </c>
      <c r="G162" s="33" t="s">
        <v>889</v>
      </c>
      <c r="H162" s="33" t="s">
        <v>888</v>
      </c>
      <c r="I162" s="33" t="s">
        <v>116</v>
      </c>
      <c r="J162" s="33" t="s">
        <v>116</v>
      </c>
      <c r="K162" s="34" t="s">
        <v>270</v>
      </c>
      <c r="L162" s="35" t="s">
        <v>310</v>
      </c>
      <c r="M162" s="37">
        <v>1</v>
      </c>
      <c r="N162" s="42">
        <v>5804</v>
      </c>
      <c r="O162" s="42">
        <v>5804</v>
      </c>
      <c r="P162" s="31" t="s">
        <v>273</v>
      </c>
      <c r="Q162" s="31" t="s">
        <v>274</v>
      </c>
      <c r="R162" s="32" t="s">
        <v>251</v>
      </c>
      <c r="S162" s="37">
        <v>100</v>
      </c>
      <c r="T162" s="78" t="s">
        <v>181</v>
      </c>
      <c r="U162" s="16">
        <v>2</v>
      </c>
    </row>
    <row r="163" spans="1:21" ht="51" customHeight="1">
      <c r="A163" s="31">
        <v>148</v>
      </c>
      <c r="B163" s="39" t="s">
        <v>76</v>
      </c>
      <c r="C163" s="31" t="s">
        <v>74</v>
      </c>
      <c r="D163" s="31" t="s">
        <v>1119</v>
      </c>
      <c r="E163" s="34" t="s">
        <v>1101</v>
      </c>
      <c r="F163" s="34" t="s">
        <v>442</v>
      </c>
      <c r="G163" s="34" t="s">
        <v>1120</v>
      </c>
      <c r="H163" s="34" t="s">
        <v>1121</v>
      </c>
      <c r="I163" s="33" t="s">
        <v>1523</v>
      </c>
      <c r="J163" s="60" t="s">
        <v>212</v>
      </c>
      <c r="K163" s="34" t="s">
        <v>270</v>
      </c>
      <c r="L163" s="32" t="s">
        <v>271</v>
      </c>
      <c r="M163" s="36">
        <v>1</v>
      </c>
      <c r="N163" s="42">
        <f>O163/M163</f>
        <v>0</v>
      </c>
      <c r="O163" s="42">
        <f>4688-4688</f>
        <v>0</v>
      </c>
      <c r="P163" s="31" t="s">
        <v>426</v>
      </c>
      <c r="Q163" s="31" t="s">
        <v>426</v>
      </c>
      <c r="R163" s="36" t="s">
        <v>252</v>
      </c>
      <c r="S163" s="37">
        <v>100</v>
      </c>
      <c r="T163" s="78" t="s">
        <v>96</v>
      </c>
      <c r="U163" s="16">
        <v>2</v>
      </c>
    </row>
    <row r="164" spans="1:21" ht="25.5" customHeight="1">
      <c r="A164" s="69">
        <v>149</v>
      </c>
      <c r="B164" s="39" t="s">
        <v>76</v>
      </c>
      <c r="C164" s="31" t="s">
        <v>77</v>
      </c>
      <c r="D164" s="31" t="s">
        <v>864</v>
      </c>
      <c r="E164" s="33" t="s">
        <v>865</v>
      </c>
      <c r="F164" s="33" t="s">
        <v>214</v>
      </c>
      <c r="G164" s="33" t="s">
        <v>866</v>
      </c>
      <c r="H164" s="33" t="s">
        <v>867</v>
      </c>
      <c r="I164" s="33" t="s">
        <v>865</v>
      </c>
      <c r="J164" s="33" t="s">
        <v>214</v>
      </c>
      <c r="K164" s="33" t="s">
        <v>270</v>
      </c>
      <c r="L164" s="35" t="s">
        <v>310</v>
      </c>
      <c r="M164" s="37">
        <v>2</v>
      </c>
      <c r="N164" s="42">
        <v>44308</v>
      </c>
      <c r="O164" s="42">
        <v>88616</v>
      </c>
      <c r="P164" s="31" t="s">
        <v>426</v>
      </c>
      <c r="Q164" s="31" t="s">
        <v>426</v>
      </c>
      <c r="R164" s="36" t="s">
        <v>252</v>
      </c>
      <c r="S164" s="37">
        <v>100</v>
      </c>
      <c r="T164" s="78" t="s">
        <v>96</v>
      </c>
      <c r="U164" s="16">
        <v>2</v>
      </c>
    </row>
    <row r="165" spans="1:21" ht="63.75">
      <c r="A165" s="31">
        <v>150</v>
      </c>
      <c r="B165" s="39" t="s">
        <v>76</v>
      </c>
      <c r="C165" s="31" t="s">
        <v>77</v>
      </c>
      <c r="D165" s="31" t="s">
        <v>941</v>
      </c>
      <c r="E165" s="34" t="s">
        <v>942</v>
      </c>
      <c r="F165" s="34" t="s">
        <v>122</v>
      </c>
      <c r="G165" s="34" t="s">
        <v>943</v>
      </c>
      <c r="H165" s="34" t="s">
        <v>944</v>
      </c>
      <c r="I165" s="34" t="s">
        <v>945</v>
      </c>
      <c r="J165" s="34" t="s">
        <v>88</v>
      </c>
      <c r="K165" s="34" t="s">
        <v>270</v>
      </c>
      <c r="L165" s="31" t="s">
        <v>940</v>
      </c>
      <c r="M165" s="37">
        <v>220</v>
      </c>
      <c r="N165" s="42">
        <v>609</v>
      </c>
      <c r="O165" s="42">
        <v>133980</v>
      </c>
      <c r="P165" s="31" t="s">
        <v>296</v>
      </c>
      <c r="Q165" s="31" t="s">
        <v>274</v>
      </c>
      <c r="R165" s="36" t="s">
        <v>252</v>
      </c>
      <c r="S165" s="37">
        <v>100</v>
      </c>
      <c r="T165" s="78" t="s">
        <v>96</v>
      </c>
      <c r="U165" s="16">
        <v>2</v>
      </c>
    </row>
    <row r="166" spans="1:21" ht="51">
      <c r="A166" s="69">
        <v>151</v>
      </c>
      <c r="B166" s="39" t="s">
        <v>76</v>
      </c>
      <c r="C166" s="31" t="s">
        <v>77</v>
      </c>
      <c r="D166" s="31" t="s">
        <v>1507</v>
      </c>
      <c r="E166" s="31" t="s">
        <v>223</v>
      </c>
      <c r="F166" s="31" t="s">
        <v>223</v>
      </c>
      <c r="G166" s="31" t="s">
        <v>1508</v>
      </c>
      <c r="H166" s="31" t="s">
        <v>1509</v>
      </c>
      <c r="I166" s="31" t="s">
        <v>1974</v>
      </c>
      <c r="J166" s="34" t="s">
        <v>100</v>
      </c>
      <c r="K166" s="34" t="s">
        <v>270</v>
      </c>
      <c r="L166" s="31" t="s">
        <v>310</v>
      </c>
      <c r="M166" s="37">
        <v>5000</v>
      </c>
      <c r="N166" s="42">
        <v>5</v>
      </c>
      <c r="O166" s="42">
        <v>25000</v>
      </c>
      <c r="P166" s="31" t="s">
        <v>296</v>
      </c>
      <c r="Q166" s="31" t="s">
        <v>274</v>
      </c>
      <c r="R166" s="36" t="s">
        <v>252</v>
      </c>
      <c r="S166" s="37">
        <v>100</v>
      </c>
      <c r="T166" s="78" t="s">
        <v>96</v>
      </c>
      <c r="U166" s="16">
        <v>2</v>
      </c>
    </row>
    <row r="167" spans="1:21" ht="51">
      <c r="A167" s="31">
        <v>152</v>
      </c>
      <c r="B167" s="39" t="s">
        <v>76</v>
      </c>
      <c r="C167" s="31" t="s">
        <v>77</v>
      </c>
      <c r="D167" s="31" t="s">
        <v>1507</v>
      </c>
      <c r="E167" s="31" t="s">
        <v>223</v>
      </c>
      <c r="F167" s="31" t="s">
        <v>223</v>
      </c>
      <c r="G167" s="31" t="s">
        <v>1508</v>
      </c>
      <c r="H167" s="31" t="s">
        <v>1509</v>
      </c>
      <c r="I167" s="31" t="s">
        <v>1974</v>
      </c>
      <c r="J167" s="34" t="s">
        <v>100</v>
      </c>
      <c r="K167" s="34" t="s">
        <v>270</v>
      </c>
      <c r="L167" s="31" t="s">
        <v>310</v>
      </c>
      <c r="M167" s="37">
        <v>5000</v>
      </c>
      <c r="N167" s="42">
        <v>5</v>
      </c>
      <c r="O167" s="42">
        <v>25000</v>
      </c>
      <c r="P167" s="31" t="s">
        <v>296</v>
      </c>
      <c r="Q167" s="31" t="s">
        <v>274</v>
      </c>
      <c r="R167" s="32" t="s">
        <v>253</v>
      </c>
      <c r="S167" s="31">
        <v>100</v>
      </c>
      <c r="T167" s="78" t="s">
        <v>773</v>
      </c>
      <c r="U167" s="16">
        <v>2</v>
      </c>
    </row>
    <row r="168" spans="1:21" ht="140.25" customHeight="1">
      <c r="A168" s="69">
        <v>153</v>
      </c>
      <c r="B168" s="39" t="s">
        <v>76</v>
      </c>
      <c r="C168" s="31" t="s">
        <v>77</v>
      </c>
      <c r="D168" s="31" t="s">
        <v>1327</v>
      </c>
      <c r="E168" s="34" t="s">
        <v>215</v>
      </c>
      <c r="F168" s="34" t="s">
        <v>215</v>
      </c>
      <c r="G168" s="34" t="s">
        <v>1328</v>
      </c>
      <c r="H168" s="34" t="s">
        <v>1329</v>
      </c>
      <c r="I168" s="34" t="s">
        <v>215</v>
      </c>
      <c r="J168" s="34" t="s">
        <v>215</v>
      </c>
      <c r="K168" s="34" t="s">
        <v>270</v>
      </c>
      <c r="L168" s="35" t="s">
        <v>310</v>
      </c>
      <c r="M168" s="37">
        <v>4</v>
      </c>
      <c r="N168" s="42">
        <v>55172</v>
      </c>
      <c r="O168" s="42">
        <v>220688</v>
      </c>
      <c r="P168" s="31" t="s">
        <v>349</v>
      </c>
      <c r="Q168" s="31" t="s">
        <v>1331</v>
      </c>
      <c r="R168" s="36" t="s">
        <v>252</v>
      </c>
      <c r="S168" s="37">
        <v>100</v>
      </c>
      <c r="T168" s="78" t="s">
        <v>96</v>
      </c>
      <c r="U168" s="16">
        <v>2</v>
      </c>
    </row>
    <row r="169" spans="1:21" ht="63.75" customHeight="1">
      <c r="A169" s="31">
        <v>154</v>
      </c>
      <c r="B169" s="39" t="s">
        <v>76</v>
      </c>
      <c r="C169" s="31" t="s">
        <v>77</v>
      </c>
      <c r="D169" s="31" t="s">
        <v>1322</v>
      </c>
      <c r="E169" s="33" t="s">
        <v>1323</v>
      </c>
      <c r="F169" s="33" t="s">
        <v>224</v>
      </c>
      <c r="G169" s="33" t="s">
        <v>1324</v>
      </c>
      <c r="H169" s="33" t="s">
        <v>1325</v>
      </c>
      <c r="I169" s="33" t="s">
        <v>1323</v>
      </c>
      <c r="J169" s="33" t="s">
        <v>224</v>
      </c>
      <c r="K169" s="34" t="s">
        <v>270</v>
      </c>
      <c r="L169" s="32" t="s">
        <v>310</v>
      </c>
      <c r="M169" s="37">
        <v>1</v>
      </c>
      <c r="N169" s="42">
        <v>5016</v>
      </c>
      <c r="O169" s="42">
        <v>5016</v>
      </c>
      <c r="P169" s="31" t="s">
        <v>296</v>
      </c>
      <c r="Q169" s="31" t="s">
        <v>296</v>
      </c>
      <c r="R169" s="36" t="s">
        <v>252</v>
      </c>
      <c r="S169" s="37">
        <v>100</v>
      </c>
      <c r="T169" s="78" t="s">
        <v>96</v>
      </c>
      <c r="U169" s="16">
        <v>2</v>
      </c>
    </row>
    <row r="170" spans="1:21" ht="25.5" customHeight="1">
      <c r="A170" s="69">
        <v>155</v>
      </c>
      <c r="B170" s="39" t="s">
        <v>76</v>
      </c>
      <c r="C170" s="31" t="s">
        <v>77</v>
      </c>
      <c r="D170" s="31" t="s">
        <v>1496</v>
      </c>
      <c r="E170" s="33" t="s">
        <v>1497</v>
      </c>
      <c r="F170" s="33" t="s">
        <v>1505</v>
      </c>
      <c r="G170" s="33" t="s">
        <v>1498</v>
      </c>
      <c r="H170" s="33" t="s">
        <v>1506</v>
      </c>
      <c r="I170" s="33" t="s">
        <v>1973</v>
      </c>
      <c r="J170" s="33" t="s">
        <v>1504</v>
      </c>
      <c r="K170" s="34" t="s">
        <v>270</v>
      </c>
      <c r="L170" s="32" t="s">
        <v>310</v>
      </c>
      <c r="M170" s="37">
        <v>1</v>
      </c>
      <c r="N170" s="42">
        <v>7022</v>
      </c>
      <c r="O170" s="42">
        <v>7022</v>
      </c>
      <c r="P170" s="31" t="s">
        <v>296</v>
      </c>
      <c r="Q170" s="31" t="s">
        <v>296</v>
      </c>
      <c r="R170" s="36" t="s">
        <v>252</v>
      </c>
      <c r="S170" s="37">
        <v>100</v>
      </c>
      <c r="T170" s="78" t="s">
        <v>96</v>
      </c>
      <c r="U170" s="16">
        <v>2</v>
      </c>
    </row>
    <row r="171" spans="1:21" ht="38.25" customHeight="1">
      <c r="A171" s="31">
        <v>156</v>
      </c>
      <c r="B171" s="39" t="s">
        <v>76</v>
      </c>
      <c r="C171" s="31" t="s">
        <v>77</v>
      </c>
      <c r="D171" s="31" t="s">
        <v>806</v>
      </c>
      <c r="E171" s="33" t="s">
        <v>807</v>
      </c>
      <c r="F171" s="33" t="s">
        <v>75</v>
      </c>
      <c r="G171" s="33" t="s">
        <v>808</v>
      </c>
      <c r="H171" s="33" t="s">
        <v>809</v>
      </c>
      <c r="I171" s="33" t="s">
        <v>807</v>
      </c>
      <c r="J171" s="33" t="s">
        <v>810</v>
      </c>
      <c r="K171" s="33" t="s">
        <v>270</v>
      </c>
      <c r="L171" s="31" t="s">
        <v>310</v>
      </c>
      <c r="M171" s="37">
        <v>50</v>
      </c>
      <c r="N171" s="42">
        <v>450</v>
      </c>
      <c r="O171" s="42">
        <v>22500</v>
      </c>
      <c r="P171" s="31" t="s">
        <v>426</v>
      </c>
      <c r="Q171" s="31" t="s">
        <v>426</v>
      </c>
      <c r="R171" s="36" t="s">
        <v>252</v>
      </c>
      <c r="S171" s="37">
        <v>0</v>
      </c>
      <c r="T171" s="78" t="s">
        <v>96</v>
      </c>
      <c r="U171" s="16">
        <v>2</v>
      </c>
    </row>
    <row r="172" spans="1:21" ht="102" customHeight="1">
      <c r="A172" s="69">
        <v>157</v>
      </c>
      <c r="B172" s="39" t="s">
        <v>76</v>
      </c>
      <c r="C172" s="31" t="s">
        <v>77</v>
      </c>
      <c r="D172" s="38" t="s">
        <v>1448</v>
      </c>
      <c r="E172" s="33" t="s">
        <v>1449</v>
      </c>
      <c r="F172" s="33" t="s">
        <v>1450</v>
      </c>
      <c r="G172" s="33" t="s">
        <v>1451</v>
      </c>
      <c r="H172" s="33" t="s">
        <v>1452</v>
      </c>
      <c r="I172" s="33" t="s">
        <v>1453</v>
      </c>
      <c r="J172" s="35" t="s">
        <v>111</v>
      </c>
      <c r="K172" s="33" t="s">
        <v>270</v>
      </c>
      <c r="L172" s="32" t="s">
        <v>310</v>
      </c>
      <c r="M172" s="37">
        <v>50</v>
      </c>
      <c r="N172" s="42">
        <v>464</v>
      </c>
      <c r="O172" s="42">
        <v>23200</v>
      </c>
      <c r="P172" s="31" t="s">
        <v>426</v>
      </c>
      <c r="Q172" s="31" t="s">
        <v>426</v>
      </c>
      <c r="R172" s="36" t="s">
        <v>252</v>
      </c>
      <c r="S172" s="37">
        <v>0</v>
      </c>
      <c r="T172" s="78" t="s">
        <v>96</v>
      </c>
      <c r="U172" s="16">
        <v>2</v>
      </c>
    </row>
    <row r="173" spans="1:21" ht="51" customHeight="1">
      <c r="A173" s="31">
        <v>158</v>
      </c>
      <c r="B173" s="39" t="s">
        <v>76</v>
      </c>
      <c r="C173" s="31" t="s">
        <v>77</v>
      </c>
      <c r="D173" s="31" t="s">
        <v>890</v>
      </c>
      <c r="E173" s="33" t="s">
        <v>891</v>
      </c>
      <c r="F173" s="33" t="s">
        <v>117</v>
      </c>
      <c r="G173" s="33" t="s">
        <v>892</v>
      </c>
      <c r="H173" s="33" t="s">
        <v>893</v>
      </c>
      <c r="I173" s="33" t="s">
        <v>891</v>
      </c>
      <c r="J173" s="33" t="s">
        <v>117</v>
      </c>
      <c r="K173" s="34" t="s">
        <v>270</v>
      </c>
      <c r="L173" s="35" t="s">
        <v>310</v>
      </c>
      <c r="M173" s="37">
        <v>20</v>
      </c>
      <c r="N173" s="42">
        <v>392</v>
      </c>
      <c r="O173" s="42">
        <v>7840</v>
      </c>
      <c r="P173" s="31" t="s">
        <v>283</v>
      </c>
      <c r="Q173" s="31" t="s">
        <v>274</v>
      </c>
      <c r="R173" s="32" t="s">
        <v>254</v>
      </c>
      <c r="S173" s="37">
        <v>0</v>
      </c>
      <c r="T173" s="78" t="s">
        <v>182</v>
      </c>
      <c r="U173" s="16">
        <v>2</v>
      </c>
    </row>
    <row r="174" spans="1:21" ht="51">
      <c r="A174" s="69">
        <v>159</v>
      </c>
      <c r="B174" s="39" t="s">
        <v>76</v>
      </c>
      <c r="C174" s="31" t="s">
        <v>77</v>
      </c>
      <c r="D174" s="32" t="s">
        <v>906</v>
      </c>
      <c r="E174" s="34" t="s">
        <v>907</v>
      </c>
      <c r="F174" s="34" t="s">
        <v>79</v>
      </c>
      <c r="G174" s="34" t="s">
        <v>907</v>
      </c>
      <c r="H174" s="34" t="s">
        <v>79</v>
      </c>
      <c r="I174" s="34" t="s">
        <v>907</v>
      </c>
      <c r="J174" s="34" t="s">
        <v>79</v>
      </c>
      <c r="K174" s="34" t="s">
        <v>270</v>
      </c>
      <c r="L174" s="35" t="s">
        <v>310</v>
      </c>
      <c r="M174" s="37">
        <v>1</v>
      </c>
      <c r="N174" s="42">
        <v>4643</v>
      </c>
      <c r="O174" s="42">
        <v>4643</v>
      </c>
      <c r="P174" s="31" t="s">
        <v>283</v>
      </c>
      <c r="Q174" s="31" t="s">
        <v>274</v>
      </c>
      <c r="R174" s="32" t="s">
        <v>254</v>
      </c>
      <c r="S174" s="37">
        <v>0</v>
      </c>
      <c r="T174" s="78" t="s">
        <v>182</v>
      </c>
      <c r="U174" s="16">
        <v>2</v>
      </c>
    </row>
    <row r="175" spans="1:21" ht="51" customHeight="1">
      <c r="A175" s="31">
        <v>160</v>
      </c>
      <c r="B175" s="39" t="s">
        <v>76</v>
      </c>
      <c r="C175" s="31" t="s">
        <v>77</v>
      </c>
      <c r="D175" s="32" t="s">
        <v>795</v>
      </c>
      <c r="E175" s="33" t="s">
        <v>796</v>
      </c>
      <c r="F175" s="33" t="s">
        <v>67</v>
      </c>
      <c r="G175" s="33" t="s">
        <v>797</v>
      </c>
      <c r="H175" s="33" t="s">
        <v>798</v>
      </c>
      <c r="I175" s="33" t="s">
        <v>796</v>
      </c>
      <c r="J175" s="33" t="s">
        <v>67</v>
      </c>
      <c r="K175" s="33" t="s">
        <v>270</v>
      </c>
      <c r="L175" s="35" t="s">
        <v>310</v>
      </c>
      <c r="M175" s="37">
        <v>1</v>
      </c>
      <c r="N175" s="42">
        <v>4643</v>
      </c>
      <c r="O175" s="42">
        <v>4643</v>
      </c>
      <c r="P175" s="31" t="s">
        <v>283</v>
      </c>
      <c r="Q175" s="31" t="s">
        <v>274</v>
      </c>
      <c r="R175" s="32" t="s">
        <v>254</v>
      </c>
      <c r="S175" s="37">
        <v>0</v>
      </c>
      <c r="T175" s="78" t="s">
        <v>182</v>
      </c>
      <c r="U175" s="16">
        <v>2</v>
      </c>
    </row>
    <row r="176" spans="1:21" ht="51" customHeight="1">
      <c r="A176" s="69">
        <v>161</v>
      </c>
      <c r="B176" s="39" t="s">
        <v>76</v>
      </c>
      <c r="C176" s="31" t="s">
        <v>77</v>
      </c>
      <c r="D176" s="32" t="s">
        <v>1405</v>
      </c>
      <c r="E176" s="34" t="s">
        <v>1406</v>
      </c>
      <c r="F176" s="34" t="s">
        <v>80</v>
      </c>
      <c r="G176" s="34" t="s">
        <v>1407</v>
      </c>
      <c r="H176" s="34" t="s">
        <v>1408</v>
      </c>
      <c r="I176" s="34" t="s">
        <v>1406</v>
      </c>
      <c r="J176" s="34" t="s">
        <v>80</v>
      </c>
      <c r="K176" s="34" t="s">
        <v>270</v>
      </c>
      <c r="L176" s="35" t="s">
        <v>310</v>
      </c>
      <c r="M176" s="37">
        <v>2</v>
      </c>
      <c r="N176" s="42">
        <v>2897</v>
      </c>
      <c r="O176" s="42">
        <v>5794</v>
      </c>
      <c r="P176" s="31" t="s">
        <v>283</v>
      </c>
      <c r="Q176" s="31" t="s">
        <v>274</v>
      </c>
      <c r="R176" s="32" t="s">
        <v>254</v>
      </c>
      <c r="S176" s="37">
        <v>0</v>
      </c>
      <c r="T176" s="78" t="s">
        <v>182</v>
      </c>
      <c r="U176" s="16">
        <v>2</v>
      </c>
    </row>
    <row r="177" spans="1:21" ht="51" customHeight="1">
      <c r="A177" s="31">
        <v>162</v>
      </c>
      <c r="B177" s="39" t="s">
        <v>76</v>
      </c>
      <c r="C177" s="31" t="s">
        <v>77</v>
      </c>
      <c r="D177" s="32" t="s">
        <v>874</v>
      </c>
      <c r="E177" s="34" t="s">
        <v>875</v>
      </c>
      <c r="F177" s="34" t="s">
        <v>81</v>
      </c>
      <c r="G177" s="34" t="s">
        <v>875</v>
      </c>
      <c r="H177" s="34" t="s">
        <v>81</v>
      </c>
      <c r="I177" s="34" t="s">
        <v>875</v>
      </c>
      <c r="J177" s="34" t="s">
        <v>81</v>
      </c>
      <c r="K177" s="34" t="s">
        <v>270</v>
      </c>
      <c r="L177" s="40" t="s">
        <v>859</v>
      </c>
      <c r="M177" s="37">
        <v>1</v>
      </c>
      <c r="N177" s="42">
        <v>5803</v>
      </c>
      <c r="O177" s="42">
        <v>5803</v>
      </c>
      <c r="P177" s="31" t="s">
        <v>283</v>
      </c>
      <c r="Q177" s="31" t="s">
        <v>274</v>
      </c>
      <c r="R177" s="32" t="s">
        <v>254</v>
      </c>
      <c r="S177" s="37">
        <v>0</v>
      </c>
      <c r="T177" s="78" t="s">
        <v>182</v>
      </c>
      <c r="U177" s="16">
        <v>2</v>
      </c>
    </row>
    <row r="178" spans="1:21" ht="51" customHeight="1">
      <c r="A178" s="69">
        <v>163</v>
      </c>
      <c r="B178" s="39" t="s">
        <v>76</v>
      </c>
      <c r="C178" s="31" t="s">
        <v>77</v>
      </c>
      <c r="D178" s="38" t="s">
        <v>1530</v>
      </c>
      <c r="E178" s="33" t="s">
        <v>1025</v>
      </c>
      <c r="F178" s="33" t="s">
        <v>1</v>
      </c>
      <c r="G178" s="33" t="s">
        <v>1532</v>
      </c>
      <c r="H178" s="33" t="s">
        <v>1531</v>
      </c>
      <c r="I178" s="33" t="s">
        <v>1025</v>
      </c>
      <c r="J178" s="60" t="s">
        <v>1</v>
      </c>
      <c r="K178" s="33" t="s">
        <v>270</v>
      </c>
      <c r="L178" s="32" t="s">
        <v>310</v>
      </c>
      <c r="M178" s="37">
        <v>1</v>
      </c>
      <c r="N178" s="42">
        <v>1161</v>
      </c>
      <c r="O178" s="42">
        <v>1161</v>
      </c>
      <c r="P178" s="31" t="s">
        <v>283</v>
      </c>
      <c r="Q178" s="31" t="s">
        <v>274</v>
      </c>
      <c r="R178" s="32" t="s">
        <v>254</v>
      </c>
      <c r="S178" s="37">
        <v>0</v>
      </c>
      <c r="T178" s="78" t="s">
        <v>182</v>
      </c>
      <c r="U178" s="16">
        <v>2</v>
      </c>
    </row>
    <row r="179" spans="1:21" ht="51" customHeight="1">
      <c r="A179" s="31">
        <v>164</v>
      </c>
      <c r="B179" s="39" t="s">
        <v>76</v>
      </c>
      <c r="C179" s="31" t="s">
        <v>77</v>
      </c>
      <c r="D179" s="32" t="s">
        <v>1483</v>
      </c>
      <c r="E179" s="34" t="s">
        <v>1484</v>
      </c>
      <c r="F179" s="34" t="s">
        <v>2</v>
      </c>
      <c r="G179" s="34" t="s">
        <v>1485</v>
      </c>
      <c r="H179" s="34" t="s">
        <v>1486</v>
      </c>
      <c r="I179" s="34" t="s">
        <v>1484</v>
      </c>
      <c r="J179" s="34" t="s">
        <v>2</v>
      </c>
      <c r="K179" s="34" t="s">
        <v>270</v>
      </c>
      <c r="L179" s="35" t="s">
        <v>859</v>
      </c>
      <c r="M179" s="37">
        <v>1</v>
      </c>
      <c r="N179" s="42">
        <v>5803</v>
      </c>
      <c r="O179" s="42">
        <v>5803</v>
      </c>
      <c r="P179" s="31" t="s">
        <v>283</v>
      </c>
      <c r="Q179" s="31" t="s">
        <v>274</v>
      </c>
      <c r="R179" s="32" t="s">
        <v>254</v>
      </c>
      <c r="S179" s="37">
        <v>0</v>
      </c>
      <c r="T179" s="78" t="s">
        <v>182</v>
      </c>
      <c r="U179" s="16">
        <v>2</v>
      </c>
    </row>
    <row r="180" spans="1:21" ht="51" customHeight="1">
      <c r="A180" s="69">
        <v>165</v>
      </c>
      <c r="B180" s="39" t="s">
        <v>76</v>
      </c>
      <c r="C180" s="31" t="s">
        <v>77</v>
      </c>
      <c r="D180" s="31" t="s">
        <v>1488</v>
      </c>
      <c r="E180" s="34" t="s">
        <v>1489</v>
      </c>
      <c r="F180" s="34" t="s">
        <v>1490</v>
      </c>
      <c r="G180" s="34" t="s">
        <v>1491</v>
      </c>
      <c r="H180" s="34" t="s">
        <v>1492</v>
      </c>
      <c r="I180" s="34" t="s">
        <v>1489</v>
      </c>
      <c r="J180" s="34" t="s">
        <v>89</v>
      </c>
      <c r="K180" s="34" t="s">
        <v>270</v>
      </c>
      <c r="L180" s="35" t="s">
        <v>310</v>
      </c>
      <c r="M180" s="37">
        <v>1</v>
      </c>
      <c r="N180" s="42">
        <v>3250</v>
      </c>
      <c r="O180" s="42">
        <v>3250</v>
      </c>
      <c r="P180" s="31" t="s">
        <v>283</v>
      </c>
      <c r="Q180" s="31" t="s">
        <v>274</v>
      </c>
      <c r="R180" s="32" t="s">
        <v>254</v>
      </c>
      <c r="S180" s="37">
        <v>0</v>
      </c>
      <c r="T180" s="78" t="s">
        <v>182</v>
      </c>
      <c r="U180" s="16">
        <v>2</v>
      </c>
    </row>
    <row r="181" spans="1:21" ht="51" customHeight="1">
      <c r="A181" s="31">
        <v>166</v>
      </c>
      <c r="B181" s="39" t="s">
        <v>76</v>
      </c>
      <c r="C181" s="31" t="s">
        <v>77</v>
      </c>
      <c r="D181" s="31" t="s">
        <v>800</v>
      </c>
      <c r="E181" s="33" t="s">
        <v>801</v>
      </c>
      <c r="F181" s="33" t="s">
        <v>110</v>
      </c>
      <c r="G181" s="33" t="s">
        <v>802</v>
      </c>
      <c r="H181" s="33" t="s">
        <v>803</v>
      </c>
      <c r="I181" s="33" t="s">
        <v>804</v>
      </c>
      <c r="J181" s="33" t="s">
        <v>804</v>
      </c>
      <c r="K181" s="33" t="s">
        <v>270</v>
      </c>
      <c r="L181" s="31" t="s">
        <v>805</v>
      </c>
      <c r="M181" s="37">
        <v>5</v>
      </c>
      <c r="N181" s="42">
        <v>361</v>
      </c>
      <c r="O181" s="42">
        <v>1805</v>
      </c>
      <c r="P181" s="31" t="s">
        <v>283</v>
      </c>
      <c r="Q181" s="31" t="s">
        <v>274</v>
      </c>
      <c r="R181" s="32" t="s">
        <v>254</v>
      </c>
      <c r="S181" s="37">
        <v>0</v>
      </c>
      <c r="T181" s="78" t="s">
        <v>182</v>
      </c>
      <c r="U181" s="16">
        <v>2</v>
      </c>
    </row>
    <row r="182" spans="1:21" ht="140.25">
      <c r="A182" s="69">
        <v>167</v>
      </c>
      <c r="B182" s="39" t="s">
        <v>76</v>
      </c>
      <c r="C182" s="31" t="s">
        <v>77</v>
      </c>
      <c r="D182" s="31" t="s">
        <v>1867</v>
      </c>
      <c r="E182" s="34" t="s">
        <v>68</v>
      </c>
      <c r="F182" s="34" t="s">
        <v>68</v>
      </c>
      <c r="G182" s="34" t="s">
        <v>1868</v>
      </c>
      <c r="H182" s="34" t="s">
        <v>1869</v>
      </c>
      <c r="I182" s="34" t="s">
        <v>1870</v>
      </c>
      <c r="J182" s="34" t="s">
        <v>68</v>
      </c>
      <c r="K182" s="34" t="s">
        <v>270</v>
      </c>
      <c r="L182" s="31" t="s">
        <v>847</v>
      </c>
      <c r="M182" s="37">
        <v>20</v>
      </c>
      <c r="N182" s="42">
        <v>1449</v>
      </c>
      <c r="O182" s="42">
        <v>28980</v>
      </c>
      <c r="P182" s="31" t="s">
        <v>283</v>
      </c>
      <c r="Q182" s="31" t="s">
        <v>274</v>
      </c>
      <c r="R182" s="32" t="s">
        <v>254</v>
      </c>
      <c r="S182" s="37">
        <v>0</v>
      </c>
      <c r="T182" s="78" t="s">
        <v>182</v>
      </c>
      <c r="U182" s="16">
        <v>2</v>
      </c>
    </row>
    <row r="183" spans="1:21" ht="89.25" customHeight="1">
      <c r="A183" s="31">
        <v>168</v>
      </c>
      <c r="B183" s="39" t="s">
        <v>76</v>
      </c>
      <c r="C183" s="31" t="s">
        <v>77</v>
      </c>
      <c r="D183" s="31" t="s">
        <v>1365</v>
      </c>
      <c r="E183" s="34" t="s">
        <v>1366</v>
      </c>
      <c r="F183" s="34" t="s">
        <v>1367</v>
      </c>
      <c r="G183" s="34" t="s">
        <v>1368</v>
      </c>
      <c r="H183" s="34" t="s">
        <v>1369</v>
      </c>
      <c r="I183" s="34" t="s">
        <v>1366</v>
      </c>
      <c r="J183" s="34" t="s">
        <v>90</v>
      </c>
      <c r="K183" s="34" t="s">
        <v>270</v>
      </c>
      <c r="L183" s="35" t="s">
        <v>310</v>
      </c>
      <c r="M183" s="37">
        <v>1</v>
      </c>
      <c r="N183" s="42">
        <v>3109</v>
      </c>
      <c r="O183" s="42">
        <v>3109</v>
      </c>
      <c r="P183" s="31" t="s">
        <v>283</v>
      </c>
      <c r="Q183" s="31" t="s">
        <v>274</v>
      </c>
      <c r="R183" s="32" t="s">
        <v>254</v>
      </c>
      <c r="S183" s="37">
        <v>0</v>
      </c>
      <c r="T183" s="78" t="s">
        <v>182</v>
      </c>
      <c r="U183" s="16">
        <v>2</v>
      </c>
    </row>
    <row r="184" spans="1:21" ht="51" customHeight="1">
      <c r="A184" s="69">
        <v>169</v>
      </c>
      <c r="B184" s="39" t="s">
        <v>76</v>
      </c>
      <c r="C184" s="31" t="s">
        <v>77</v>
      </c>
      <c r="D184" s="31" t="s">
        <v>806</v>
      </c>
      <c r="E184" s="33" t="s">
        <v>807</v>
      </c>
      <c r="F184" s="33" t="s">
        <v>75</v>
      </c>
      <c r="G184" s="33" t="s">
        <v>808</v>
      </c>
      <c r="H184" s="33" t="s">
        <v>809</v>
      </c>
      <c r="I184" s="33" t="s">
        <v>807</v>
      </c>
      <c r="J184" s="33" t="s">
        <v>810</v>
      </c>
      <c r="K184" s="33" t="s">
        <v>270</v>
      </c>
      <c r="L184" s="31" t="s">
        <v>310</v>
      </c>
      <c r="M184" s="37">
        <v>300</v>
      </c>
      <c r="N184" s="42">
        <v>138</v>
      </c>
      <c r="O184" s="42">
        <v>41400</v>
      </c>
      <c r="P184" s="31" t="s">
        <v>283</v>
      </c>
      <c r="Q184" s="31" t="s">
        <v>274</v>
      </c>
      <c r="R184" s="32" t="s">
        <v>254</v>
      </c>
      <c r="S184" s="37">
        <v>0</v>
      </c>
      <c r="T184" s="78" t="s">
        <v>182</v>
      </c>
      <c r="U184" s="16">
        <v>2</v>
      </c>
    </row>
    <row r="185" spans="1:21" ht="51" customHeight="1">
      <c r="A185" s="31">
        <v>170</v>
      </c>
      <c r="B185" s="39" t="s">
        <v>76</v>
      </c>
      <c r="C185" s="31" t="s">
        <v>77</v>
      </c>
      <c r="D185" s="31" t="s">
        <v>814</v>
      </c>
      <c r="E185" s="34" t="s">
        <v>815</v>
      </c>
      <c r="F185" s="34" t="s">
        <v>3</v>
      </c>
      <c r="G185" s="34" t="s">
        <v>816</v>
      </c>
      <c r="H185" s="34" t="s">
        <v>817</v>
      </c>
      <c r="I185" s="34" t="s">
        <v>815</v>
      </c>
      <c r="J185" s="34" t="s">
        <v>3</v>
      </c>
      <c r="K185" s="34" t="s">
        <v>270</v>
      </c>
      <c r="L185" s="35" t="s">
        <v>310</v>
      </c>
      <c r="M185" s="37">
        <v>5</v>
      </c>
      <c r="N185" s="42">
        <v>1554</v>
      </c>
      <c r="O185" s="42">
        <v>7770</v>
      </c>
      <c r="P185" s="31" t="s">
        <v>283</v>
      </c>
      <c r="Q185" s="31" t="s">
        <v>274</v>
      </c>
      <c r="R185" s="32" t="s">
        <v>254</v>
      </c>
      <c r="S185" s="37">
        <v>0</v>
      </c>
      <c r="T185" s="78" t="s">
        <v>182</v>
      </c>
      <c r="U185" s="16">
        <v>2</v>
      </c>
    </row>
    <row r="186" spans="1:21" ht="51" customHeight="1">
      <c r="A186" s="69">
        <v>171</v>
      </c>
      <c r="B186" s="39" t="s">
        <v>76</v>
      </c>
      <c r="C186" s="31" t="s">
        <v>77</v>
      </c>
      <c r="D186" s="31" t="s">
        <v>818</v>
      </c>
      <c r="E186" s="33" t="s">
        <v>819</v>
      </c>
      <c r="F186" s="33" t="s">
        <v>41</v>
      </c>
      <c r="G186" s="33" t="s">
        <v>820</v>
      </c>
      <c r="H186" s="33" t="s">
        <v>821</v>
      </c>
      <c r="I186" s="33" t="s">
        <v>819</v>
      </c>
      <c r="J186" s="33" t="s">
        <v>41</v>
      </c>
      <c r="K186" s="33" t="s">
        <v>270</v>
      </c>
      <c r="L186" s="35" t="s">
        <v>310</v>
      </c>
      <c r="M186" s="37">
        <v>2</v>
      </c>
      <c r="N186" s="42">
        <v>2680</v>
      </c>
      <c r="O186" s="42">
        <v>5360</v>
      </c>
      <c r="P186" s="31" t="s">
        <v>283</v>
      </c>
      <c r="Q186" s="31" t="s">
        <v>274</v>
      </c>
      <c r="R186" s="32" t="s">
        <v>254</v>
      </c>
      <c r="S186" s="37">
        <v>0</v>
      </c>
      <c r="T186" s="78" t="s">
        <v>182</v>
      </c>
      <c r="U186" s="16">
        <v>2</v>
      </c>
    </row>
    <row r="187" spans="1:21" ht="51" customHeight="1">
      <c r="A187" s="31">
        <v>172</v>
      </c>
      <c r="B187" s="39" t="s">
        <v>76</v>
      </c>
      <c r="C187" s="31" t="s">
        <v>77</v>
      </c>
      <c r="D187" s="38" t="s">
        <v>1454</v>
      </c>
      <c r="E187" s="33" t="s">
        <v>819</v>
      </c>
      <c r="F187" s="33" t="s">
        <v>41</v>
      </c>
      <c r="G187" s="33" t="s">
        <v>1456</v>
      </c>
      <c r="H187" s="33" t="s">
        <v>1455</v>
      </c>
      <c r="I187" s="33" t="s">
        <v>819</v>
      </c>
      <c r="J187" s="60" t="s">
        <v>41</v>
      </c>
      <c r="K187" s="33" t="s">
        <v>270</v>
      </c>
      <c r="L187" s="35" t="s">
        <v>310</v>
      </c>
      <c r="M187" s="37">
        <v>2</v>
      </c>
      <c r="N187" s="42">
        <v>2590</v>
      </c>
      <c r="O187" s="42">
        <v>5180</v>
      </c>
      <c r="P187" s="31" t="s">
        <v>283</v>
      </c>
      <c r="Q187" s="31" t="s">
        <v>274</v>
      </c>
      <c r="R187" s="32" t="s">
        <v>254</v>
      </c>
      <c r="S187" s="37">
        <v>0</v>
      </c>
      <c r="T187" s="78" t="s">
        <v>182</v>
      </c>
      <c r="U187" s="16">
        <v>2</v>
      </c>
    </row>
    <row r="188" spans="1:21" ht="51">
      <c r="A188" s="69">
        <v>173</v>
      </c>
      <c r="B188" s="39" t="s">
        <v>76</v>
      </c>
      <c r="C188" s="31" t="s">
        <v>77</v>
      </c>
      <c r="D188" s="31" t="s">
        <v>822</v>
      </c>
      <c r="E188" s="33" t="s">
        <v>823</v>
      </c>
      <c r="F188" s="33" t="s">
        <v>71</v>
      </c>
      <c r="G188" s="33" t="s">
        <v>824</v>
      </c>
      <c r="H188" s="33" t="s">
        <v>825</v>
      </c>
      <c r="I188" s="33" t="s">
        <v>823</v>
      </c>
      <c r="J188" s="60" t="s">
        <v>71</v>
      </c>
      <c r="K188" s="33" t="s">
        <v>270</v>
      </c>
      <c r="L188" s="35" t="s">
        <v>310</v>
      </c>
      <c r="M188" s="37">
        <v>20</v>
      </c>
      <c r="N188" s="42">
        <v>724</v>
      </c>
      <c r="O188" s="42">
        <v>14480</v>
      </c>
      <c r="P188" s="31" t="s">
        <v>283</v>
      </c>
      <c r="Q188" s="31" t="s">
        <v>274</v>
      </c>
      <c r="R188" s="32" t="s">
        <v>254</v>
      </c>
      <c r="S188" s="37">
        <v>0</v>
      </c>
      <c r="T188" s="78" t="s">
        <v>182</v>
      </c>
      <c r="U188" s="16">
        <v>2</v>
      </c>
    </row>
    <row r="189" spans="1:21" ht="153" customHeight="1">
      <c r="A189" s="31">
        <v>174</v>
      </c>
      <c r="B189" s="39" t="s">
        <v>76</v>
      </c>
      <c r="C189" s="31" t="s">
        <v>77</v>
      </c>
      <c r="D189" s="32" t="s">
        <v>1358</v>
      </c>
      <c r="E189" s="34" t="s">
        <v>1359</v>
      </c>
      <c r="F189" s="34" t="s">
        <v>4</v>
      </c>
      <c r="G189" s="34" t="s">
        <v>1360</v>
      </c>
      <c r="H189" s="34" t="s">
        <v>1361</v>
      </c>
      <c r="I189" s="34" t="s">
        <v>1359</v>
      </c>
      <c r="J189" s="34" t="s">
        <v>4</v>
      </c>
      <c r="K189" s="34" t="s">
        <v>270</v>
      </c>
      <c r="L189" s="35" t="s">
        <v>310</v>
      </c>
      <c r="M189" s="37">
        <v>20</v>
      </c>
      <c r="N189" s="42">
        <v>777</v>
      </c>
      <c r="O189" s="42">
        <v>15540</v>
      </c>
      <c r="P189" s="31" t="s">
        <v>283</v>
      </c>
      <c r="Q189" s="31" t="s">
        <v>274</v>
      </c>
      <c r="R189" s="32" t="s">
        <v>254</v>
      </c>
      <c r="S189" s="37">
        <v>0</v>
      </c>
      <c r="T189" s="78" t="s">
        <v>182</v>
      </c>
      <c r="U189" s="16">
        <v>2</v>
      </c>
    </row>
    <row r="190" spans="1:21" ht="51" customHeight="1">
      <c r="A190" s="69">
        <v>175</v>
      </c>
      <c r="B190" s="39" t="s">
        <v>76</v>
      </c>
      <c r="C190" s="31" t="s">
        <v>77</v>
      </c>
      <c r="D190" s="31" t="s">
        <v>826</v>
      </c>
      <c r="E190" s="33" t="s">
        <v>827</v>
      </c>
      <c r="F190" s="33" t="s">
        <v>73</v>
      </c>
      <c r="G190" s="33" t="s">
        <v>828</v>
      </c>
      <c r="H190" s="33" t="s">
        <v>829</v>
      </c>
      <c r="I190" s="33" t="s">
        <v>830</v>
      </c>
      <c r="J190" s="33" t="s">
        <v>213</v>
      </c>
      <c r="K190" s="33" t="s">
        <v>270</v>
      </c>
      <c r="L190" s="35" t="s">
        <v>310</v>
      </c>
      <c r="M190" s="37">
        <v>20</v>
      </c>
      <c r="N190" s="42">
        <v>2612</v>
      </c>
      <c r="O190" s="42">
        <v>52240</v>
      </c>
      <c r="P190" s="31" t="s">
        <v>283</v>
      </c>
      <c r="Q190" s="31" t="s">
        <v>274</v>
      </c>
      <c r="R190" s="32" t="s">
        <v>254</v>
      </c>
      <c r="S190" s="37">
        <v>0</v>
      </c>
      <c r="T190" s="78" t="s">
        <v>182</v>
      </c>
      <c r="U190" s="16">
        <v>2</v>
      </c>
    </row>
    <row r="191" spans="1:21" ht="51">
      <c r="A191" s="31">
        <v>176</v>
      </c>
      <c r="B191" s="39" t="s">
        <v>76</v>
      </c>
      <c r="C191" s="31" t="s">
        <v>77</v>
      </c>
      <c r="D191" s="31" t="s">
        <v>1691</v>
      </c>
      <c r="E191" s="34" t="s">
        <v>1692</v>
      </c>
      <c r="F191" s="34" t="s">
        <v>1693</v>
      </c>
      <c r="G191" s="34" t="s">
        <v>1694</v>
      </c>
      <c r="H191" s="34" t="s">
        <v>1695</v>
      </c>
      <c r="I191" s="34" t="s">
        <v>1696</v>
      </c>
      <c r="J191" s="34" t="s">
        <v>94</v>
      </c>
      <c r="K191" s="34" t="s">
        <v>270</v>
      </c>
      <c r="L191" s="35" t="s">
        <v>310</v>
      </c>
      <c r="M191" s="37">
        <v>1</v>
      </c>
      <c r="N191" s="42">
        <v>17411</v>
      </c>
      <c r="O191" s="42">
        <v>17411</v>
      </c>
      <c r="P191" s="31" t="s">
        <v>283</v>
      </c>
      <c r="Q191" s="31" t="s">
        <v>274</v>
      </c>
      <c r="R191" s="32" t="s">
        <v>254</v>
      </c>
      <c r="S191" s="37">
        <v>0</v>
      </c>
      <c r="T191" s="78" t="s">
        <v>182</v>
      </c>
      <c r="U191" s="16">
        <v>2</v>
      </c>
    </row>
    <row r="192" spans="1:21" ht="51" customHeight="1">
      <c r="A192" s="69">
        <v>177</v>
      </c>
      <c r="B192" s="39" t="s">
        <v>76</v>
      </c>
      <c r="C192" s="31" t="s">
        <v>77</v>
      </c>
      <c r="D192" s="31" t="s">
        <v>864</v>
      </c>
      <c r="E192" s="33" t="s">
        <v>865</v>
      </c>
      <c r="F192" s="33" t="s">
        <v>214</v>
      </c>
      <c r="G192" s="33" t="s">
        <v>866</v>
      </c>
      <c r="H192" s="33" t="s">
        <v>867</v>
      </c>
      <c r="I192" s="33" t="s">
        <v>865</v>
      </c>
      <c r="J192" s="33" t="s">
        <v>214</v>
      </c>
      <c r="K192" s="33" t="s">
        <v>270</v>
      </c>
      <c r="L192" s="35" t="s">
        <v>310</v>
      </c>
      <c r="M192" s="37">
        <v>1</v>
      </c>
      <c r="N192" s="42">
        <v>18654</v>
      </c>
      <c r="O192" s="42">
        <v>18654</v>
      </c>
      <c r="P192" s="31" t="s">
        <v>283</v>
      </c>
      <c r="Q192" s="31" t="s">
        <v>274</v>
      </c>
      <c r="R192" s="32" t="s">
        <v>254</v>
      </c>
      <c r="S192" s="37">
        <v>0</v>
      </c>
      <c r="T192" s="78" t="s">
        <v>182</v>
      </c>
      <c r="U192" s="16">
        <v>2</v>
      </c>
    </row>
    <row r="193" spans="1:21" ht="102" customHeight="1">
      <c r="A193" s="31">
        <v>178</v>
      </c>
      <c r="B193" s="39" t="s">
        <v>76</v>
      </c>
      <c r="C193" s="31" t="s">
        <v>77</v>
      </c>
      <c r="D193" s="31" t="s">
        <v>868</v>
      </c>
      <c r="E193" s="34" t="s">
        <v>869</v>
      </c>
      <c r="F193" s="34" t="s">
        <v>869</v>
      </c>
      <c r="G193" s="34" t="s">
        <v>870</v>
      </c>
      <c r="H193" s="34" t="s">
        <v>871</v>
      </c>
      <c r="I193" s="34" t="s">
        <v>872</v>
      </c>
      <c r="J193" s="34" t="s">
        <v>873</v>
      </c>
      <c r="K193" s="34" t="s">
        <v>270</v>
      </c>
      <c r="L193" s="35" t="s">
        <v>593</v>
      </c>
      <c r="M193" s="37">
        <v>1</v>
      </c>
      <c r="N193" s="42">
        <v>16581</v>
      </c>
      <c r="O193" s="42">
        <v>16581</v>
      </c>
      <c r="P193" s="31" t="s">
        <v>283</v>
      </c>
      <c r="Q193" s="31" t="s">
        <v>1392</v>
      </c>
      <c r="R193" s="32" t="s">
        <v>254</v>
      </c>
      <c r="S193" s="37">
        <v>0</v>
      </c>
      <c r="T193" s="78" t="s">
        <v>182</v>
      </c>
      <c r="U193" s="16">
        <v>2</v>
      </c>
    </row>
    <row r="194" spans="1:21" ht="63.75" customHeight="1">
      <c r="A194" s="69">
        <v>179</v>
      </c>
      <c r="B194" s="39" t="s">
        <v>76</v>
      </c>
      <c r="C194" s="31" t="s">
        <v>77</v>
      </c>
      <c r="D194" s="31" t="s">
        <v>941</v>
      </c>
      <c r="E194" s="34" t="s">
        <v>942</v>
      </c>
      <c r="F194" s="34" t="s">
        <v>122</v>
      </c>
      <c r="G194" s="34" t="s">
        <v>943</v>
      </c>
      <c r="H194" s="34" t="s">
        <v>944</v>
      </c>
      <c r="I194" s="34" t="s">
        <v>945</v>
      </c>
      <c r="J194" s="34" t="s">
        <v>88</v>
      </c>
      <c r="K194" s="34" t="s">
        <v>270</v>
      </c>
      <c r="L194" s="31" t="s">
        <v>940</v>
      </c>
      <c r="M194" s="37">
        <v>220</v>
      </c>
      <c r="N194" s="42">
        <v>633</v>
      </c>
      <c r="O194" s="42">
        <v>139260</v>
      </c>
      <c r="P194" s="31" t="s">
        <v>283</v>
      </c>
      <c r="Q194" s="31" t="s">
        <v>274</v>
      </c>
      <c r="R194" s="32" t="s">
        <v>254</v>
      </c>
      <c r="S194" s="37">
        <v>100</v>
      </c>
      <c r="T194" s="78" t="s">
        <v>182</v>
      </c>
      <c r="U194" s="16">
        <v>2</v>
      </c>
    </row>
    <row r="195" spans="1:21" ht="51" customHeight="1">
      <c r="A195" s="31">
        <v>180</v>
      </c>
      <c r="B195" s="39" t="s">
        <v>76</v>
      </c>
      <c r="C195" s="31" t="s">
        <v>77</v>
      </c>
      <c r="D195" s="31" t="s">
        <v>1507</v>
      </c>
      <c r="E195" s="31" t="s">
        <v>223</v>
      </c>
      <c r="F195" s="31" t="s">
        <v>223</v>
      </c>
      <c r="G195" s="31" t="s">
        <v>1508</v>
      </c>
      <c r="H195" s="31" t="s">
        <v>1509</v>
      </c>
      <c r="I195" s="31" t="s">
        <v>1974</v>
      </c>
      <c r="J195" s="34" t="s">
        <v>100</v>
      </c>
      <c r="K195" s="34" t="s">
        <v>270</v>
      </c>
      <c r="L195" s="31" t="s">
        <v>310</v>
      </c>
      <c r="M195" s="37">
        <v>1000</v>
      </c>
      <c r="N195" s="42">
        <v>35</v>
      </c>
      <c r="O195" s="42">
        <v>35000</v>
      </c>
      <c r="P195" s="31" t="s">
        <v>283</v>
      </c>
      <c r="Q195" s="31" t="s">
        <v>274</v>
      </c>
      <c r="R195" s="32" t="s">
        <v>254</v>
      </c>
      <c r="S195" s="37">
        <v>0</v>
      </c>
      <c r="T195" s="78" t="s">
        <v>182</v>
      </c>
      <c r="U195" s="16">
        <v>2</v>
      </c>
    </row>
    <row r="196" spans="1:21" ht="140.25" customHeight="1">
      <c r="A196" s="69">
        <v>181</v>
      </c>
      <c r="B196" s="39" t="s">
        <v>76</v>
      </c>
      <c r="C196" s="31" t="s">
        <v>77</v>
      </c>
      <c r="D196" s="31" t="s">
        <v>1327</v>
      </c>
      <c r="E196" s="34" t="s">
        <v>215</v>
      </c>
      <c r="F196" s="34" t="s">
        <v>215</v>
      </c>
      <c r="G196" s="34" t="s">
        <v>1328</v>
      </c>
      <c r="H196" s="34" t="s">
        <v>1329</v>
      </c>
      <c r="I196" s="34" t="s">
        <v>215</v>
      </c>
      <c r="J196" s="34" t="s">
        <v>215</v>
      </c>
      <c r="K196" s="34" t="s">
        <v>270</v>
      </c>
      <c r="L196" s="35" t="s">
        <v>310</v>
      </c>
      <c r="M196" s="37">
        <v>4</v>
      </c>
      <c r="N196" s="42">
        <v>58036</v>
      </c>
      <c r="O196" s="42">
        <v>232144</v>
      </c>
      <c r="P196" s="31" t="s">
        <v>477</v>
      </c>
      <c r="Q196" s="31" t="s">
        <v>799</v>
      </c>
      <c r="R196" s="32" t="s">
        <v>254</v>
      </c>
      <c r="S196" s="37">
        <v>100</v>
      </c>
      <c r="T196" s="78" t="s">
        <v>182</v>
      </c>
      <c r="U196" s="16">
        <v>2</v>
      </c>
    </row>
    <row r="197" spans="1:21" ht="87" customHeight="1">
      <c r="A197" s="31">
        <v>182</v>
      </c>
      <c r="B197" s="39" t="s">
        <v>76</v>
      </c>
      <c r="C197" s="31" t="s">
        <v>77</v>
      </c>
      <c r="D197" s="38" t="s">
        <v>1668</v>
      </c>
      <c r="E197" s="33" t="s">
        <v>1616</v>
      </c>
      <c r="F197" s="33" t="s">
        <v>1616</v>
      </c>
      <c r="G197" s="33" t="s">
        <v>1670</v>
      </c>
      <c r="H197" s="33" t="s">
        <v>1669</v>
      </c>
      <c r="I197" s="33" t="s">
        <v>1671</v>
      </c>
      <c r="J197" s="60" t="s">
        <v>216</v>
      </c>
      <c r="K197" s="33" t="s">
        <v>270</v>
      </c>
      <c r="L197" s="32" t="s">
        <v>310</v>
      </c>
      <c r="M197" s="37">
        <v>30</v>
      </c>
      <c r="N197" s="42">
        <v>305</v>
      </c>
      <c r="O197" s="42">
        <v>9150</v>
      </c>
      <c r="P197" s="31" t="s">
        <v>283</v>
      </c>
      <c r="Q197" s="31" t="s">
        <v>274</v>
      </c>
      <c r="R197" s="32" t="s">
        <v>254</v>
      </c>
      <c r="S197" s="37">
        <v>0</v>
      </c>
      <c r="T197" s="78" t="s">
        <v>182</v>
      </c>
      <c r="U197" s="16">
        <v>2</v>
      </c>
    </row>
    <row r="198" spans="1:21" ht="76.5">
      <c r="A198" s="69">
        <v>183</v>
      </c>
      <c r="B198" s="39" t="s">
        <v>76</v>
      </c>
      <c r="C198" s="31" t="s">
        <v>77</v>
      </c>
      <c r="D198" s="31" t="s">
        <v>1871</v>
      </c>
      <c r="E198" s="34" t="s">
        <v>910</v>
      </c>
      <c r="F198" s="34" t="s">
        <v>910</v>
      </c>
      <c r="G198" s="34" t="s">
        <v>1872</v>
      </c>
      <c r="H198" s="34" t="s">
        <v>1873</v>
      </c>
      <c r="I198" s="33" t="s">
        <v>1875</v>
      </c>
      <c r="J198" s="60" t="s">
        <v>1876</v>
      </c>
      <c r="K198" s="34" t="s">
        <v>270</v>
      </c>
      <c r="L198" s="32" t="s">
        <v>310</v>
      </c>
      <c r="M198" s="37">
        <v>6</v>
      </c>
      <c r="N198" s="42">
        <v>1042</v>
      </c>
      <c r="O198" s="42">
        <v>6252</v>
      </c>
      <c r="P198" s="31" t="s">
        <v>283</v>
      </c>
      <c r="Q198" s="31" t="s">
        <v>274</v>
      </c>
      <c r="R198" s="32" t="s">
        <v>254</v>
      </c>
      <c r="S198" s="37">
        <v>0</v>
      </c>
      <c r="T198" s="78" t="s">
        <v>182</v>
      </c>
      <c r="U198" s="16">
        <v>2</v>
      </c>
    </row>
    <row r="199" spans="1:21" ht="51" customHeight="1">
      <c r="A199" s="31">
        <v>184</v>
      </c>
      <c r="B199" s="39" t="s">
        <v>76</v>
      </c>
      <c r="C199" s="31" t="s">
        <v>77</v>
      </c>
      <c r="D199" s="38" t="s">
        <v>1460</v>
      </c>
      <c r="E199" s="33" t="s">
        <v>1463</v>
      </c>
      <c r="F199" s="33" t="s">
        <v>1462</v>
      </c>
      <c r="G199" s="33" t="s">
        <v>1464</v>
      </c>
      <c r="H199" s="33" t="s">
        <v>1461</v>
      </c>
      <c r="I199" s="33" t="s">
        <v>1463</v>
      </c>
      <c r="J199" s="33" t="s">
        <v>1462</v>
      </c>
      <c r="K199" s="33" t="s">
        <v>270</v>
      </c>
      <c r="L199" s="32" t="s">
        <v>310</v>
      </c>
      <c r="M199" s="37">
        <v>1</v>
      </c>
      <c r="N199" s="42">
        <v>625</v>
      </c>
      <c r="O199" s="42">
        <v>625</v>
      </c>
      <c r="P199" s="31" t="s">
        <v>283</v>
      </c>
      <c r="Q199" s="31" t="s">
        <v>274</v>
      </c>
      <c r="R199" s="32" t="s">
        <v>254</v>
      </c>
      <c r="S199" s="37">
        <v>0</v>
      </c>
      <c r="T199" s="78" t="s">
        <v>182</v>
      </c>
      <c r="U199" s="16">
        <v>2</v>
      </c>
    </row>
    <row r="200" spans="1:21" ht="51" customHeight="1">
      <c r="A200" s="69">
        <v>185</v>
      </c>
      <c r="B200" s="39" t="s">
        <v>76</v>
      </c>
      <c r="C200" s="31" t="s">
        <v>77</v>
      </c>
      <c r="D200" s="38" t="s">
        <v>1393</v>
      </c>
      <c r="E200" s="33" t="s">
        <v>1395</v>
      </c>
      <c r="F200" s="33" t="s">
        <v>1396</v>
      </c>
      <c r="G200" s="33" t="s">
        <v>1397</v>
      </c>
      <c r="H200" s="33" t="s">
        <v>1394</v>
      </c>
      <c r="I200" s="60" t="s">
        <v>1398</v>
      </c>
      <c r="J200" s="60" t="s">
        <v>1398</v>
      </c>
      <c r="K200" s="33" t="s">
        <v>270</v>
      </c>
      <c r="L200" s="32" t="s">
        <v>310</v>
      </c>
      <c r="M200" s="37">
        <v>20</v>
      </c>
      <c r="N200" s="42">
        <v>893</v>
      </c>
      <c r="O200" s="42">
        <v>17860</v>
      </c>
      <c r="P200" s="31" t="s">
        <v>283</v>
      </c>
      <c r="Q200" s="31" t="s">
        <v>274</v>
      </c>
      <c r="R200" s="32" t="s">
        <v>254</v>
      </c>
      <c r="S200" s="37">
        <v>0</v>
      </c>
      <c r="T200" s="78" t="s">
        <v>182</v>
      </c>
      <c r="U200" s="16">
        <v>2</v>
      </c>
    </row>
    <row r="201" spans="1:21" ht="51">
      <c r="A201" s="31">
        <v>186</v>
      </c>
      <c r="B201" s="39" t="s">
        <v>76</v>
      </c>
      <c r="C201" s="31" t="s">
        <v>77</v>
      </c>
      <c r="D201" s="38" t="s">
        <v>1672</v>
      </c>
      <c r="E201" s="33" t="s">
        <v>1674</v>
      </c>
      <c r="F201" s="33" t="s">
        <v>1673</v>
      </c>
      <c r="G201" s="33" t="s">
        <v>1676</v>
      </c>
      <c r="H201" s="33" t="s">
        <v>1675</v>
      </c>
      <c r="I201" s="33" t="s">
        <v>1674</v>
      </c>
      <c r="J201" s="33" t="s">
        <v>1673</v>
      </c>
      <c r="K201" s="33" t="s">
        <v>270</v>
      </c>
      <c r="L201" s="32" t="s">
        <v>837</v>
      </c>
      <c r="M201" s="37">
        <v>5</v>
      </c>
      <c r="N201" s="42">
        <v>1518</v>
      </c>
      <c r="O201" s="42">
        <v>7590</v>
      </c>
      <c r="P201" s="31" t="s">
        <v>283</v>
      </c>
      <c r="Q201" s="31" t="s">
        <v>274</v>
      </c>
      <c r="R201" s="32" t="s">
        <v>254</v>
      </c>
      <c r="S201" s="37">
        <v>0</v>
      </c>
      <c r="T201" s="78" t="s">
        <v>182</v>
      </c>
      <c r="U201" s="16">
        <v>2</v>
      </c>
    </row>
    <row r="202" spans="1:21" ht="178.5" customHeight="1">
      <c r="A202" s="69">
        <v>187</v>
      </c>
      <c r="B202" s="39" t="s">
        <v>76</v>
      </c>
      <c r="C202" s="31" t="s">
        <v>77</v>
      </c>
      <c r="D202" s="38" t="s">
        <v>1465</v>
      </c>
      <c r="E202" s="33" t="s">
        <v>1468</v>
      </c>
      <c r="F202" s="33" t="s">
        <v>1466</v>
      </c>
      <c r="G202" s="33" t="s">
        <v>1469</v>
      </c>
      <c r="H202" s="33" t="s">
        <v>1467</v>
      </c>
      <c r="I202" s="33" t="s">
        <v>1471</v>
      </c>
      <c r="J202" s="60" t="s">
        <v>1470</v>
      </c>
      <c r="K202" s="33" t="s">
        <v>270</v>
      </c>
      <c r="L202" s="32" t="s">
        <v>973</v>
      </c>
      <c r="M202" s="37">
        <v>200</v>
      </c>
      <c r="N202" s="42">
        <v>89</v>
      </c>
      <c r="O202" s="42">
        <v>17800</v>
      </c>
      <c r="P202" s="31" t="s">
        <v>283</v>
      </c>
      <c r="Q202" s="31" t="s">
        <v>274</v>
      </c>
      <c r="R202" s="32" t="s">
        <v>254</v>
      </c>
      <c r="S202" s="37">
        <v>0</v>
      </c>
      <c r="T202" s="78" t="s">
        <v>182</v>
      </c>
      <c r="U202" s="16">
        <v>2</v>
      </c>
    </row>
    <row r="203" spans="1:21" ht="51" customHeight="1">
      <c r="A203" s="31">
        <v>188</v>
      </c>
      <c r="B203" s="39" t="s">
        <v>76</v>
      </c>
      <c r="C203" s="31" t="s">
        <v>77</v>
      </c>
      <c r="D203" s="38" t="s">
        <v>1363</v>
      </c>
      <c r="E203" s="33" t="s">
        <v>1364</v>
      </c>
      <c r="F203" s="33" t="s">
        <v>1362</v>
      </c>
      <c r="G203" s="33" t="s">
        <v>1975</v>
      </c>
      <c r="H203" s="33" t="s">
        <v>1976</v>
      </c>
      <c r="I203" s="33" t="s">
        <v>1364</v>
      </c>
      <c r="J203" s="33" t="s">
        <v>1362</v>
      </c>
      <c r="K203" s="33" t="s">
        <v>270</v>
      </c>
      <c r="L203" s="32" t="s">
        <v>310</v>
      </c>
      <c r="M203" s="37">
        <v>1</v>
      </c>
      <c r="N203" s="42">
        <v>1339</v>
      </c>
      <c r="O203" s="42">
        <v>1339</v>
      </c>
      <c r="P203" s="31" t="s">
        <v>283</v>
      </c>
      <c r="Q203" s="31" t="s">
        <v>274</v>
      </c>
      <c r="R203" s="32" t="s">
        <v>254</v>
      </c>
      <c r="S203" s="37">
        <v>0</v>
      </c>
      <c r="T203" s="78" t="s">
        <v>182</v>
      </c>
      <c r="U203" s="16">
        <v>2</v>
      </c>
    </row>
    <row r="204" spans="1:21" ht="102" customHeight="1">
      <c r="A204" s="69">
        <v>189</v>
      </c>
      <c r="B204" s="39" t="s">
        <v>76</v>
      </c>
      <c r="C204" s="31" t="s">
        <v>77</v>
      </c>
      <c r="D204" s="31" t="s">
        <v>887</v>
      </c>
      <c r="E204" s="33" t="s">
        <v>116</v>
      </c>
      <c r="F204" s="33" t="s">
        <v>116</v>
      </c>
      <c r="G204" s="33" t="s">
        <v>889</v>
      </c>
      <c r="H204" s="33" t="s">
        <v>888</v>
      </c>
      <c r="I204" s="33" t="s">
        <v>116</v>
      </c>
      <c r="J204" s="33" t="s">
        <v>116</v>
      </c>
      <c r="K204" s="34" t="s">
        <v>270</v>
      </c>
      <c r="L204" s="35" t="s">
        <v>310</v>
      </c>
      <c r="M204" s="37">
        <v>1</v>
      </c>
      <c r="N204" s="42">
        <v>1071</v>
      </c>
      <c r="O204" s="42">
        <v>1071</v>
      </c>
      <c r="P204" s="31" t="s">
        <v>283</v>
      </c>
      <c r="Q204" s="31" t="s">
        <v>274</v>
      </c>
      <c r="R204" s="32" t="s">
        <v>254</v>
      </c>
      <c r="S204" s="37">
        <v>0</v>
      </c>
      <c r="T204" s="78" t="s">
        <v>182</v>
      </c>
      <c r="U204" s="16">
        <v>2</v>
      </c>
    </row>
    <row r="205" spans="1:21" ht="89.25">
      <c r="A205" s="31">
        <v>190</v>
      </c>
      <c r="B205" s="39" t="s">
        <v>76</v>
      </c>
      <c r="C205" s="31" t="s">
        <v>77</v>
      </c>
      <c r="D205" s="38" t="s">
        <v>1342</v>
      </c>
      <c r="E205" s="33" t="s">
        <v>1346</v>
      </c>
      <c r="F205" s="33" t="s">
        <v>1345</v>
      </c>
      <c r="G205" s="33" t="s">
        <v>1347</v>
      </c>
      <c r="H205" s="33" t="s">
        <v>1344</v>
      </c>
      <c r="I205" s="60" t="s">
        <v>1343</v>
      </c>
      <c r="J205" s="60" t="s">
        <v>1343</v>
      </c>
      <c r="K205" s="33" t="s">
        <v>270</v>
      </c>
      <c r="L205" s="32" t="s">
        <v>310</v>
      </c>
      <c r="M205" s="37">
        <v>1</v>
      </c>
      <c r="N205" s="42">
        <v>8929</v>
      </c>
      <c r="O205" s="42">
        <v>8929</v>
      </c>
      <c r="P205" s="31" t="s">
        <v>283</v>
      </c>
      <c r="Q205" s="31" t="s">
        <v>274</v>
      </c>
      <c r="R205" s="32" t="s">
        <v>254</v>
      </c>
      <c r="S205" s="37">
        <v>0</v>
      </c>
      <c r="T205" s="78" t="s">
        <v>182</v>
      </c>
      <c r="U205" s="16">
        <v>2</v>
      </c>
    </row>
    <row r="206" spans="1:21" ht="51">
      <c r="A206" s="69">
        <v>191</v>
      </c>
      <c r="B206" s="39" t="s">
        <v>76</v>
      </c>
      <c r="C206" s="31" t="s">
        <v>77</v>
      </c>
      <c r="D206" s="38" t="s">
        <v>1698</v>
      </c>
      <c r="E206" s="33" t="s">
        <v>1701</v>
      </c>
      <c r="F206" s="33" t="s">
        <v>1699</v>
      </c>
      <c r="G206" s="33" t="s">
        <v>1702</v>
      </c>
      <c r="H206" s="33" t="s">
        <v>1700</v>
      </c>
      <c r="I206" s="33" t="s">
        <v>1701</v>
      </c>
      <c r="J206" s="33" t="s">
        <v>1699</v>
      </c>
      <c r="K206" s="33" t="s">
        <v>270</v>
      </c>
      <c r="L206" s="32" t="s">
        <v>310</v>
      </c>
      <c r="M206" s="37">
        <v>1</v>
      </c>
      <c r="N206" s="42">
        <v>2067</v>
      </c>
      <c r="O206" s="42">
        <v>2067</v>
      </c>
      <c r="P206" s="31" t="s">
        <v>283</v>
      </c>
      <c r="Q206" s="31" t="s">
        <v>274</v>
      </c>
      <c r="R206" s="32" t="s">
        <v>254</v>
      </c>
      <c r="S206" s="37">
        <v>0</v>
      </c>
      <c r="T206" s="78" t="s">
        <v>182</v>
      </c>
      <c r="U206" s="16">
        <v>2</v>
      </c>
    </row>
    <row r="207" spans="1:21" ht="51" customHeight="1">
      <c r="A207" s="31">
        <v>192</v>
      </c>
      <c r="B207" s="39" t="s">
        <v>76</v>
      </c>
      <c r="C207" s="31" t="s">
        <v>77</v>
      </c>
      <c r="D207" s="38" t="s">
        <v>1481</v>
      </c>
      <c r="E207" s="33" t="s">
        <v>1482</v>
      </c>
      <c r="F207" s="33" t="s">
        <v>203</v>
      </c>
      <c r="G207" s="33" t="s">
        <v>1482</v>
      </c>
      <c r="H207" s="33" t="s">
        <v>203</v>
      </c>
      <c r="I207" s="33" t="s">
        <v>1482</v>
      </c>
      <c r="J207" s="33" t="s">
        <v>203</v>
      </c>
      <c r="K207" s="33" t="s">
        <v>270</v>
      </c>
      <c r="L207" s="32" t="s">
        <v>859</v>
      </c>
      <c r="M207" s="37">
        <v>1</v>
      </c>
      <c r="N207" s="42">
        <v>11984</v>
      </c>
      <c r="O207" s="42">
        <v>11984</v>
      </c>
      <c r="P207" s="31" t="s">
        <v>283</v>
      </c>
      <c r="Q207" s="31" t="s">
        <v>274</v>
      </c>
      <c r="R207" s="32" t="s">
        <v>254</v>
      </c>
      <c r="S207" s="37">
        <v>0</v>
      </c>
      <c r="T207" s="78" t="s">
        <v>182</v>
      </c>
      <c r="U207" s="16">
        <v>2</v>
      </c>
    </row>
    <row r="208" spans="1:21" ht="102" customHeight="1">
      <c r="A208" s="69">
        <v>193</v>
      </c>
      <c r="B208" s="39" t="s">
        <v>76</v>
      </c>
      <c r="C208" s="31" t="s">
        <v>77</v>
      </c>
      <c r="D208" s="38" t="s">
        <v>1409</v>
      </c>
      <c r="E208" s="34" t="s">
        <v>886</v>
      </c>
      <c r="F208" s="34" t="s">
        <v>6</v>
      </c>
      <c r="G208" s="33" t="s">
        <v>1411</v>
      </c>
      <c r="H208" s="33" t="s">
        <v>1410</v>
      </c>
      <c r="I208" s="34" t="s">
        <v>886</v>
      </c>
      <c r="J208" s="34" t="s">
        <v>6</v>
      </c>
      <c r="K208" s="34" t="s">
        <v>270</v>
      </c>
      <c r="L208" s="32" t="s">
        <v>837</v>
      </c>
      <c r="M208" s="37">
        <v>2</v>
      </c>
      <c r="N208" s="42">
        <v>4241</v>
      </c>
      <c r="O208" s="42">
        <v>8482</v>
      </c>
      <c r="P208" s="31" t="s">
        <v>283</v>
      </c>
      <c r="Q208" s="31" t="s">
        <v>274</v>
      </c>
      <c r="R208" s="32" t="s">
        <v>254</v>
      </c>
      <c r="S208" s="37">
        <v>0</v>
      </c>
      <c r="T208" s="78" t="s">
        <v>182</v>
      </c>
      <c r="U208" s="16">
        <v>2</v>
      </c>
    </row>
    <row r="209" spans="1:21" ht="25.5" customHeight="1">
      <c r="A209" s="31">
        <v>194</v>
      </c>
      <c r="B209" s="39" t="s">
        <v>76</v>
      </c>
      <c r="C209" s="31" t="s">
        <v>77</v>
      </c>
      <c r="D209" s="38" t="s">
        <v>1883</v>
      </c>
      <c r="E209" s="33" t="s">
        <v>1884</v>
      </c>
      <c r="F209" s="33" t="s">
        <v>1884</v>
      </c>
      <c r="G209" s="33" t="s">
        <v>1885</v>
      </c>
      <c r="H209" s="33" t="s">
        <v>1886</v>
      </c>
      <c r="I209" s="33" t="s">
        <v>1884</v>
      </c>
      <c r="J209" s="33" t="s">
        <v>1884</v>
      </c>
      <c r="K209" s="33" t="s">
        <v>270</v>
      </c>
      <c r="L209" s="32" t="s">
        <v>310</v>
      </c>
      <c r="M209" s="37">
        <v>2</v>
      </c>
      <c r="N209" s="42">
        <v>804</v>
      </c>
      <c r="O209" s="42">
        <v>1608</v>
      </c>
      <c r="P209" s="31" t="s">
        <v>283</v>
      </c>
      <c r="Q209" s="31" t="s">
        <v>274</v>
      </c>
      <c r="R209" s="32" t="s">
        <v>254</v>
      </c>
      <c r="S209" s="37">
        <v>0</v>
      </c>
      <c r="T209" s="78" t="s">
        <v>182</v>
      </c>
      <c r="U209" s="16">
        <v>2</v>
      </c>
    </row>
    <row r="210" spans="1:21" ht="25.5" customHeight="1">
      <c r="A210" s="69">
        <v>195</v>
      </c>
      <c r="B210" s="39" t="s">
        <v>76</v>
      </c>
      <c r="C210" s="31" t="s">
        <v>77</v>
      </c>
      <c r="D210" s="31" t="s">
        <v>1476</v>
      </c>
      <c r="E210" s="33" t="s">
        <v>861</v>
      </c>
      <c r="F210" s="33" t="s">
        <v>858</v>
      </c>
      <c r="G210" s="33" t="s">
        <v>1477</v>
      </c>
      <c r="H210" s="33" t="s">
        <v>1478</v>
      </c>
      <c r="I210" s="33" t="s">
        <v>863</v>
      </c>
      <c r="J210" s="33" t="s">
        <v>1479</v>
      </c>
      <c r="K210" s="33" t="s">
        <v>270</v>
      </c>
      <c r="L210" s="35" t="s">
        <v>859</v>
      </c>
      <c r="M210" s="37">
        <v>2</v>
      </c>
      <c r="N210" s="42">
        <v>7857</v>
      </c>
      <c r="O210" s="42">
        <v>15714</v>
      </c>
      <c r="P210" s="31" t="s">
        <v>273</v>
      </c>
      <c r="Q210" s="31" t="s">
        <v>273</v>
      </c>
      <c r="R210" s="32" t="s">
        <v>255</v>
      </c>
      <c r="S210" s="37">
        <v>100</v>
      </c>
      <c r="T210" s="78" t="s">
        <v>97</v>
      </c>
      <c r="U210" s="16">
        <v>2</v>
      </c>
    </row>
    <row r="211" spans="1:21" ht="25.5">
      <c r="A211" s="31">
        <v>196</v>
      </c>
      <c r="B211" s="39" t="s">
        <v>76</v>
      </c>
      <c r="C211" s="31" t="s">
        <v>77</v>
      </c>
      <c r="D211" s="31" t="s">
        <v>864</v>
      </c>
      <c r="E211" s="33" t="s">
        <v>865</v>
      </c>
      <c r="F211" s="33" t="s">
        <v>214</v>
      </c>
      <c r="G211" s="33" t="s">
        <v>866</v>
      </c>
      <c r="H211" s="33" t="s">
        <v>867</v>
      </c>
      <c r="I211" s="33" t="s">
        <v>865</v>
      </c>
      <c r="J211" s="33" t="s">
        <v>214</v>
      </c>
      <c r="K211" s="33" t="s">
        <v>270</v>
      </c>
      <c r="L211" s="35" t="s">
        <v>310</v>
      </c>
      <c r="M211" s="37">
        <v>2</v>
      </c>
      <c r="N211" s="42">
        <v>5357</v>
      </c>
      <c r="O211" s="42">
        <v>10714</v>
      </c>
      <c r="P211" s="31" t="s">
        <v>273</v>
      </c>
      <c r="Q211" s="31" t="s">
        <v>273</v>
      </c>
      <c r="R211" s="32" t="s">
        <v>255</v>
      </c>
      <c r="S211" s="37">
        <v>100</v>
      </c>
      <c r="T211" s="78" t="s">
        <v>97</v>
      </c>
      <c r="U211" s="16">
        <v>2</v>
      </c>
    </row>
    <row r="212" spans="1:21" ht="38.25" customHeight="1">
      <c r="A212" s="69">
        <v>197</v>
      </c>
      <c r="B212" s="39" t="s">
        <v>76</v>
      </c>
      <c r="C212" s="31" t="s">
        <v>77</v>
      </c>
      <c r="D212" s="32" t="s">
        <v>874</v>
      </c>
      <c r="E212" s="34" t="s">
        <v>875</v>
      </c>
      <c r="F212" s="34" t="s">
        <v>81</v>
      </c>
      <c r="G212" s="34" t="s">
        <v>875</v>
      </c>
      <c r="H212" s="34" t="s">
        <v>81</v>
      </c>
      <c r="I212" s="34" t="s">
        <v>875</v>
      </c>
      <c r="J212" s="34" t="s">
        <v>81</v>
      </c>
      <c r="K212" s="34" t="s">
        <v>270</v>
      </c>
      <c r="L212" s="40" t="s">
        <v>859</v>
      </c>
      <c r="M212" s="37">
        <v>2</v>
      </c>
      <c r="N212" s="42">
        <v>15179</v>
      </c>
      <c r="O212" s="42">
        <v>30358</v>
      </c>
      <c r="P212" s="31" t="s">
        <v>273</v>
      </c>
      <c r="Q212" s="31" t="s">
        <v>273</v>
      </c>
      <c r="R212" s="32" t="s">
        <v>255</v>
      </c>
      <c r="S212" s="37">
        <v>100</v>
      </c>
      <c r="T212" s="78" t="s">
        <v>97</v>
      </c>
      <c r="U212" s="16">
        <v>2</v>
      </c>
    </row>
    <row r="213" spans="1:21" ht="38.25" customHeight="1">
      <c r="A213" s="31">
        <v>198</v>
      </c>
      <c r="B213" s="39" t="s">
        <v>76</v>
      </c>
      <c r="C213" s="31" t="s">
        <v>77</v>
      </c>
      <c r="D213" s="31" t="s">
        <v>806</v>
      </c>
      <c r="E213" s="33" t="s">
        <v>807</v>
      </c>
      <c r="F213" s="33" t="s">
        <v>75</v>
      </c>
      <c r="G213" s="33" t="s">
        <v>808</v>
      </c>
      <c r="H213" s="33" t="s">
        <v>809</v>
      </c>
      <c r="I213" s="33" t="s">
        <v>807</v>
      </c>
      <c r="J213" s="33" t="s">
        <v>810</v>
      </c>
      <c r="K213" s="33" t="s">
        <v>270</v>
      </c>
      <c r="L213" s="31" t="s">
        <v>310</v>
      </c>
      <c r="M213" s="37">
        <f>235-77</f>
        <v>158</v>
      </c>
      <c r="N213" s="42">
        <f>O213/M213</f>
        <v>225</v>
      </c>
      <c r="O213" s="42">
        <f>35720-170</f>
        <v>35550</v>
      </c>
      <c r="P213" s="31" t="s">
        <v>283</v>
      </c>
      <c r="Q213" s="31" t="s">
        <v>283</v>
      </c>
      <c r="R213" s="32" t="s">
        <v>255</v>
      </c>
      <c r="S213" s="37">
        <v>100</v>
      </c>
      <c r="T213" s="78" t="s">
        <v>97</v>
      </c>
      <c r="U213" s="16">
        <v>2</v>
      </c>
    </row>
    <row r="214" spans="1:21" ht="25.5" customHeight="1">
      <c r="A214" s="69">
        <v>199</v>
      </c>
      <c r="B214" s="39" t="s">
        <v>76</v>
      </c>
      <c r="C214" s="31" t="s">
        <v>77</v>
      </c>
      <c r="D214" s="31" t="s">
        <v>1472</v>
      </c>
      <c r="E214" s="31" t="s">
        <v>1473</v>
      </c>
      <c r="F214" s="31" t="s">
        <v>1473</v>
      </c>
      <c r="G214" s="31" t="s">
        <v>1474</v>
      </c>
      <c r="H214" s="31" t="s">
        <v>1475</v>
      </c>
      <c r="I214" s="33" t="s">
        <v>1977</v>
      </c>
      <c r="J214" s="58" t="s">
        <v>217</v>
      </c>
      <c r="K214" s="33" t="s">
        <v>270</v>
      </c>
      <c r="L214" s="32" t="s">
        <v>310</v>
      </c>
      <c r="M214" s="37">
        <v>1</v>
      </c>
      <c r="N214" s="42">
        <v>40179</v>
      </c>
      <c r="O214" s="42">
        <v>40179</v>
      </c>
      <c r="P214" s="31" t="s">
        <v>426</v>
      </c>
      <c r="Q214" s="31" t="s">
        <v>426</v>
      </c>
      <c r="R214" s="32" t="s">
        <v>255</v>
      </c>
      <c r="S214" s="37">
        <v>50</v>
      </c>
      <c r="T214" s="78" t="s">
        <v>97</v>
      </c>
      <c r="U214" s="16">
        <v>2</v>
      </c>
    </row>
    <row r="215" spans="1:21" ht="63.75">
      <c r="A215" s="31">
        <v>200</v>
      </c>
      <c r="B215" s="39" t="s">
        <v>76</v>
      </c>
      <c r="C215" s="31" t="s">
        <v>77</v>
      </c>
      <c r="D215" s="38" t="s">
        <v>1640</v>
      </c>
      <c r="E215" s="33" t="s">
        <v>1641</v>
      </c>
      <c r="F215" s="33" t="s">
        <v>1641</v>
      </c>
      <c r="G215" s="33" t="s">
        <v>1645</v>
      </c>
      <c r="H215" s="33" t="s">
        <v>1642</v>
      </c>
      <c r="I215" s="33" t="s">
        <v>1684</v>
      </c>
      <c r="J215" s="58" t="s">
        <v>218</v>
      </c>
      <c r="K215" s="33" t="s">
        <v>270</v>
      </c>
      <c r="L215" s="32" t="s">
        <v>310</v>
      </c>
      <c r="M215" s="37">
        <v>1</v>
      </c>
      <c r="N215" s="42">
        <v>227679</v>
      </c>
      <c r="O215" s="42">
        <v>227679</v>
      </c>
      <c r="P215" s="31" t="s">
        <v>414</v>
      </c>
      <c r="Q215" s="31" t="s">
        <v>414</v>
      </c>
      <c r="R215" s="32" t="s">
        <v>255</v>
      </c>
      <c r="S215" s="37">
        <v>0</v>
      </c>
      <c r="T215" s="78" t="s">
        <v>97</v>
      </c>
      <c r="U215" s="16">
        <v>2</v>
      </c>
    </row>
    <row r="216" spans="1:21" ht="51">
      <c r="A216" s="69">
        <v>201</v>
      </c>
      <c r="B216" s="39" t="s">
        <v>76</v>
      </c>
      <c r="C216" s="31" t="s">
        <v>77</v>
      </c>
      <c r="D216" s="46" t="s">
        <v>1083</v>
      </c>
      <c r="E216" s="33" t="s">
        <v>984</v>
      </c>
      <c r="F216" s="33" t="s">
        <v>123</v>
      </c>
      <c r="G216" s="33" t="s">
        <v>1080</v>
      </c>
      <c r="H216" s="33" t="s">
        <v>1081</v>
      </c>
      <c r="I216" s="33" t="s">
        <v>1082</v>
      </c>
      <c r="J216" s="48" t="s">
        <v>125</v>
      </c>
      <c r="K216" s="34" t="s">
        <v>270</v>
      </c>
      <c r="L216" s="32" t="s">
        <v>989</v>
      </c>
      <c r="M216" s="37">
        <v>10</v>
      </c>
      <c r="N216" s="42">
        <v>1607</v>
      </c>
      <c r="O216" s="42">
        <v>16070</v>
      </c>
      <c r="P216" s="31" t="s">
        <v>296</v>
      </c>
      <c r="Q216" s="31" t="s">
        <v>274</v>
      </c>
      <c r="R216" s="32" t="s">
        <v>255</v>
      </c>
      <c r="S216" s="37">
        <v>0</v>
      </c>
      <c r="T216" s="78" t="s">
        <v>97</v>
      </c>
      <c r="U216" s="16">
        <v>2</v>
      </c>
    </row>
    <row r="217" spans="1:21" ht="25.5" customHeight="1">
      <c r="A217" s="31">
        <v>202</v>
      </c>
      <c r="B217" s="39" t="s">
        <v>76</v>
      </c>
      <c r="C217" s="31" t="s">
        <v>77</v>
      </c>
      <c r="D217" s="38" t="s">
        <v>1385</v>
      </c>
      <c r="E217" s="33" t="s">
        <v>1386</v>
      </c>
      <c r="F217" s="33" t="s">
        <v>1387</v>
      </c>
      <c r="G217" s="33" t="s">
        <v>1388</v>
      </c>
      <c r="H217" s="33" t="s">
        <v>1389</v>
      </c>
      <c r="I217" s="33" t="s">
        <v>1390</v>
      </c>
      <c r="J217" s="58" t="s">
        <v>1391</v>
      </c>
      <c r="K217" s="34" t="s">
        <v>270</v>
      </c>
      <c r="L217" s="35" t="s">
        <v>310</v>
      </c>
      <c r="M217" s="37">
        <v>2</v>
      </c>
      <c r="N217" s="42">
        <v>22321</v>
      </c>
      <c r="O217" s="42">
        <v>44642</v>
      </c>
      <c r="P217" s="31" t="s">
        <v>296</v>
      </c>
      <c r="Q217" s="31" t="s">
        <v>296</v>
      </c>
      <c r="R217" s="32" t="s">
        <v>255</v>
      </c>
      <c r="S217" s="37">
        <v>50</v>
      </c>
      <c r="T217" s="78" t="s">
        <v>97</v>
      </c>
      <c r="U217" s="16">
        <v>2</v>
      </c>
    </row>
    <row r="218" spans="1:21" ht="38.25">
      <c r="A218" s="69">
        <v>203</v>
      </c>
      <c r="B218" s="39" t="s">
        <v>76</v>
      </c>
      <c r="C218" s="31" t="s">
        <v>77</v>
      </c>
      <c r="D218" s="38" t="s">
        <v>1863</v>
      </c>
      <c r="E218" s="33" t="s">
        <v>1864</v>
      </c>
      <c r="F218" s="33" t="s">
        <v>1864</v>
      </c>
      <c r="G218" s="33" t="s">
        <v>1866</v>
      </c>
      <c r="H218" s="33" t="s">
        <v>1865</v>
      </c>
      <c r="I218" s="58" t="s">
        <v>120</v>
      </c>
      <c r="J218" s="58" t="s">
        <v>120</v>
      </c>
      <c r="K218" s="33" t="s">
        <v>270</v>
      </c>
      <c r="L218" s="32" t="s">
        <v>310</v>
      </c>
      <c r="M218" s="37">
        <v>1</v>
      </c>
      <c r="N218" s="42">
        <v>8482</v>
      </c>
      <c r="O218" s="42">
        <v>8482</v>
      </c>
      <c r="P218" s="31" t="s">
        <v>426</v>
      </c>
      <c r="Q218" s="31" t="s">
        <v>426</v>
      </c>
      <c r="R218" s="32" t="s">
        <v>255</v>
      </c>
      <c r="S218" s="37">
        <v>100</v>
      </c>
      <c r="T218" s="78" t="s">
        <v>97</v>
      </c>
      <c r="U218" s="16">
        <v>2</v>
      </c>
    </row>
    <row r="219" spans="1:21" ht="76.5" customHeight="1">
      <c r="A219" s="31">
        <v>204</v>
      </c>
      <c r="B219" s="39" t="s">
        <v>76</v>
      </c>
      <c r="C219" s="31" t="s">
        <v>77</v>
      </c>
      <c r="D219" s="31" t="s">
        <v>953</v>
      </c>
      <c r="E219" s="33" t="s">
        <v>954</v>
      </c>
      <c r="F219" s="33" t="s">
        <v>954</v>
      </c>
      <c r="G219" s="33" t="s">
        <v>955</v>
      </c>
      <c r="H219" s="33" t="s">
        <v>956</v>
      </c>
      <c r="I219" s="33" t="s">
        <v>957</v>
      </c>
      <c r="J219" s="33" t="s">
        <v>958</v>
      </c>
      <c r="K219" s="33" t="s">
        <v>270</v>
      </c>
      <c r="L219" s="35" t="s">
        <v>310</v>
      </c>
      <c r="M219" s="37">
        <v>1</v>
      </c>
      <c r="N219" s="42">
        <v>40179</v>
      </c>
      <c r="O219" s="42">
        <v>40179</v>
      </c>
      <c r="P219" s="31" t="s">
        <v>283</v>
      </c>
      <c r="Q219" s="31" t="s">
        <v>283</v>
      </c>
      <c r="R219" s="32" t="s">
        <v>255</v>
      </c>
      <c r="S219" s="37">
        <v>100</v>
      </c>
      <c r="T219" s="78" t="s">
        <v>97</v>
      </c>
      <c r="U219" s="16">
        <v>2</v>
      </c>
    </row>
    <row r="220" spans="1:21" ht="38.25">
      <c r="A220" s="69">
        <v>205</v>
      </c>
      <c r="B220" s="39" t="s">
        <v>76</v>
      </c>
      <c r="C220" s="31" t="s">
        <v>77</v>
      </c>
      <c r="D220" s="38" t="s">
        <v>1672</v>
      </c>
      <c r="E220" s="33" t="s">
        <v>1674</v>
      </c>
      <c r="F220" s="33" t="s">
        <v>1673</v>
      </c>
      <c r="G220" s="33" t="s">
        <v>1676</v>
      </c>
      <c r="H220" s="33" t="s">
        <v>1675</v>
      </c>
      <c r="I220" s="33" t="s">
        <v>1674</v>
      </c>
      <c r="J220" s="33" t="s">
        <v>1673</v>
      </c>
      <c r="K220" s="33" t="s">
        <v>270</v>
      </c>
      <c r="L220" s="32" t="s">
        <v>837</v>
      </c>
      <c r="M220" s="37">
        <v>10</v>
      </c>
      <c r="N220" s="42">
        <v>1786</v>
      </c>
      <c r="O220" s="42">
        <v>17860</v>
      </c>
      <c r="P220" s="31" t="s">
        <v>283</v>
      </c>
      <c r="Q220" s="31" t="s">
        <v>283</v>
      </c>
      <c r="R220" s="32" t="s">
        <v>255</v>
      </c>
      <c r="S220" s="37">
        <v>100</v>
      </c>
      <c r="T220" s="78" t="s">
        <v>97</v>
      </c>
      <c r="U220" s="16">
        <v>2</v>
      </c>
    </row>
    <row r="221" spans="1:21" ht="25.5" customHeight="1">
      <c r="A221" s="31">
        <v>206</v>
      </c>
      <c r="B221" s="39" t="s">
        <v>76</v>
      </c>
      <c r="C221" s="31" t="s">
        <v>77</v>
      </c>
      <c r="D221" s="31" t="s">
        <v>1496</v>
      </c>
      <c r="E221" s="33" t="s">
        <v>1497</v>
      </c>
      <c r="F221" s="33" t="s">
        <v>1505</v>
      </c>
      <c r="G221" s="33" t="s">
        <v>1498</v>
      </c>
      <c r="H221" s="33" t="s">
        <v>1506</v>
      </c>
      <c r="I221" s="33" t="s">
        <v>1973</v>
      </c>
      <c r="J221" s="33" t="s">
        <v>1504</v>
      </c>
      <c r="K221" s="34" t="s">
        <v>270</v>
      </c>
      <c r="L221" s="32" t="s">
        <v>310</v>
      </c>
      <c r="M221" s="37">
        <v>1</v>
      </c>
      <c r="N221" s="42">
        <v>2679</v>
      </c>
      <c r="O221" s="42">
        <v>2679</v>
      </c>
      <c r="P221" s="31" t="s">
        <v>283</v>
      </c>
      <c r="Q221" s="31" t="s">
        <v>283</v>
      </c>
      <c r="R221" s="32" t="s">
        <v>255</v>
      </c>
      <c r="S221" s="37">
        <v>100</v>
      </c>
      <c r="T221" s="78" t="s">
        <v>97</v>
      </c>
      <c r="U221" s="16">
        <v>2</v>
      </c>
    </row>
    <row r="222" spans="1:21" ht="63.75" customHeight="1">
      <c r="A222" s="69">
        <v>207</v>
      </c>
      <c r="B222" s="39" t="s">
        <v>76</v>
      </c>
      <c r="C222" s="31" t="s">
        <v>77</v>
      </c>
      <c r="D222" s="31" t="s">
        <v>941</v>
      </c>
      <c r="E222" s="34" t="s">
        <v>942</v>
      </c>
      <c r="F222" s="34" t="s">
        <v>122</v>
      </c>
      <c r="G222" s="34" t="s">
        <v>943</v>
      </c>
      <c r="H222" s="34" t="s">
        <v>944</v>
      </c>
      <c r="I222" s="34" t="s">
        <v>945</v>
      </c>
      <c r="J222" s="34" t="s">
        <v>88</v>
      </c>
      <c r="K222" s="34" t="s">
        <v>270</v>
      </c>
      <c r="L222" s="31" t="s">
        <v>940</v>
      </c>
      <c r="M222" s="37">
        <v>150</v>
      </c>
      <c r="N222" s="42">
        <v>536</v>
      </c>
      <c r="O222" s="42">
        <v>80400</v>
      </c>
      <c r="P222" s="31" t="s">
        <v>273</v>
      </c>
      <c r="Q222" s="31" t="s">
        <v>274</v>
      </c>
      <c r="R222" s="32" t="s">
        <v>255</v>
      </c>
      <c r="S222" s="37">
        <v>100</v>
      </c>
      <c r="T222" s="78" t="s">
        <v>97</v>
      </c>
      <c r="U222" s="16">
        <v>2</v>
      </c>
    </row>
    <row r="223" spans="1:21" ht="51">
      <c r="A223" s="31">
        <v>208</v>
      </c>
      <c r="B223" s="39" t="s">
        <v>76</v>
      </c>
      <c r="C223" s="31" t="s">
        <v>77</v>
      </c>
      <c r="D223" s="31" t="s">
        <v>1507</v>
      </c>
      <c r="E223" s="31" t="s">
        <v>223</v>
      </c>
      <c r="F223" s="31" t="s">
        <v>223</v>
      </c>
      <c r="G223" s="31" t="s">
        <v>1508</v>
      </c>
      <c r="H223" s="31" t="s">
        <v>1509</v>
      </c>
      <c r="I223" s="31" t="s">
        <v>1978</v>
      </c>
      <c r="J223" s="34" t="s">
        <v>100</v>
      </c>
      <c r="K223" s="34" t="s">
        <v>270</v>
      </c>
      <c r="L223" s="31" t="s">
        <v>310</v>
      </c>
      <c r="M223" s="37">
        <v>2400</v>
      </c>
      <c r="N223" s="42">
        <v>4</v>
      </c>
      <c r="O223" s="42">
        <v>9600</v>
      </c>
      <c r="P223" s="31" t="s">
        <v>273</v>
      </c>
      <c r="Q223" s="31" t="s">
        <v>274</v>
      </c>
      <c r="R223" s="32" t="s">
        <v>255</v>
      </c>
      <c r="S223" s="37">
        <v>100</v>
      </c>
      <c r="T223" s="78" t="s">
        <v>97</v>
      </c>
      <c r="U223" s="16">
        <v>2</v>
      </c>
    </row>
    <row r="224" spans="1:21" ht="63.75" customHeight="1">
      <c r="A224" s="69">
        <v>209</v>
      </c>
      <c r="B224" s="39" t="s">
        <v>76</v>
      </c>
      <c r="C224" s="31" t="s">
        <v>77</v>
      </c>
      <c r="D224" s="31" t="s">
        <v>1322</v>
      </c>
      <c r="E224" s="33" t="s">
        <v>1323</v>
      </c>
      <c r="F224" s="33" t="s">
        <v>224</v>
      </c>
      <c r="G224" s="33" t="s">
        <v>1324</v>
      </c>
      <c r="H224" s="33" t="s">
        <v>1325</v>
      </c>
      <c r="I224" s="33" t="s">
        <v>1323</v>
      </c>
      <c r="J224" s="33" t="s">
        <v>224</v>
      </c>
      <c r="K224" s="34" t="s">
        <v>270</v>
      </c>
      <c r="L224" s="32" t="s">
        <v>310</v>
      </c>
      <c r="M224" s="37">
        <v>1</v>
      </c>
      <c r="N224" s="42">
        <v>1696</v>
      </c>
      <c r="O224" s="42">
        <v>1696</v>
      </c>
      <c r="P224" s="31" t="s">
        <v>296</v>
      </c>
      <c r="Q224" s="31" t="s">
        <v>274</v>
      </c>
      <c r="R224" s="32" t="s">
        <v>256</v>
      </c>
      <c r="S224" s="37">
        <v>100</v>
      </c>
      <c r="T224" s="78" t="s">
        <v>183</v>
      </c>
      <c r="U224" s="16">
        <v>2</v>
      </c>
    </row>
    <row r="225" spans="1:21" ht="25.5" customHeight="1">
      <c r="A225" s="31">
        <v>210</v>
      </c>
      <c r="B225" s="39" t="s">
        <v>76</v>
      </c>
      <c r="C225" s="31" t="s">
        <v>77</v>
      </c>
      <c r="D225" s="38" t="s">
        <v>1648</v>
      </c>
      <c r="E225" s="33" t="s">
        <v>1649</v>
      </c>
      <c r="F225" s="33" t="s">
        <v>1649</v>
      </c>
      <c r="G225" s="33" t="s">
        <v>1650</v>
      </c>
      <c r="H225" s="33" t="s">
        <v>1651</v>
      </c>
      <c r="I225" s="33" t="s">
        <v>1652</v>
      </c>
      <c r="J225" s="58" t="s">
        <v>1653</v>
      </c>
      <c r="K225" s="33" t="s">
        <v>270</v>
      </c>
      <c r="L225" s="32" t="s">
        <v>1529</v>
      </c>
      <c r="M225" s="37">
        <v>5</v>
      </c>
      <c r="N225" s="42">
        <v>982</v>
      </c>
      <c r="O225" s="42">
        <v>4910</v>
      </c>
      <c r="P225" s="31" t="s">
        <v>296</v>
      </c>
      <c r="Q225" s="31" t="s">
        <v>274</v>
      </c>
      <c r="R225" s="32" t="s">
        <v>256</v>
      </c>
      <c r="S225" s="37">
        <v>100</v>
      </c>
      <c r="T225" s="78" t="s">
        <v>183</v>
      </c>
      <c r="U225" s="16">
        <v>2</v>
      </c>
    </row>
    <row r="226" spans="1:21" ht="51" customHeight="1">
      <c r="A226" s="69">
        <v>211</v>
      </c>
      <c r="B226" s="39" t="s">
        <v>76</v>
      </c>
      <c r="C226" s="31" t="s">
        <v>77</v>
      </c>
      <c r="D226" s="46" t="s">
        <v>1310</v>
      </c>
      <c r="E226" s="57" t="s">
        <v>1314</v>
      </c>
      <c r="F226" s="33" t="s">
        <v>1311</v>
      </c>
      <c r="G226" s="33" t="s">
        <v>1315</v>
      </c>
      <c r="H226" s="33" t="s">
        <v>1312</v>
      </c>
      <c r="I226" s="57" t="s">
        <v>1316</v>
      </c>
      <c r="J226" s="52" t="s">
        <v>219</v>
      </c>
      <c r="K226" s="33" t="s">
        <v>270</v>
      </c>
      <c r="L226" s="57" t="s">
        <v>1313</v>
      </c>
      <c r="M226" s="37">
        <v>1</v>
      </c>
      <c r="N226" s="42">
        <v>2054</v>
      </c>
      <c r="O226" s="42">
        <v>2054</v>
      </c>
      <c r="P226" s="31" t="s">
        <v>296</v>
      </c>
      <c r="Q226" s="31" t="s">
        <v>274</v>
      </c>
      <c r="R226" s="32" t="s">
        <v>256</v>
      </c>
      <c r="S226" s="37">
        <v>100</v>
      </c>
      <c r="T226" s="78" t="s">
        <v>183</v>
      </c>
      <c r="U226" s="16">
        <v>2</v>
      </c>
    </row>
    <row r="227" spans="1:21" ht="51" customHeight="1">
      <c r="A227" s="31">
        <v>212</v>
      </c>
      <c r="B227" s="39" t="s">
        <v>76</v>
      </c>
      <c r="C227" s="31" t="s">
        <v>77</v>
      </c>
      <c r="D227" s="31" t="s">
        <v>1496</v>
      </c>
      <c r="E227" s="33" t="s">
        <v>1497</v>
      </c>
      <c r="F227" s="33" t="s">
        <v>1505</v>
      </c>
      <c r="G227" s="33" t="s">
        <v>1498</v>
      </c>
      <c r="H227" s="33" t="s">
        <v>1506</v>
      </c>
      <c r="I227" s="33" t="s">
        <v>1973</v>
      </c>
      <c r="J227" s="33" t="s">
        <v>1504</v>
      </c>
      <c r="K227" s="34" t="s">
        <v>270</v>
      </c>
      <c r="L227" s="32" t="s">
        <v>310</v>
      </c>
      <c r="M227" s="37">
        <v>1</v>
      </c>
      <c r="N227" s="42">
        <v>2411</v>
      </c>
      <c r="O227" s="42">
        <v>2411</v>
      </c>
      <c r="P227" s="31" t="s">
        <v>296</v>
      </c>
      <c r="Q227" s="31" t="s">
        <v>274</v>
      </c>
      <c r="R227" s="32" t="s">
        <v>256</v>
      </c>
      <c r="S227" s="37">
        <v>100</v>
      </c>
      <c r="T227" s="78" t="s">
        <v>183</v>
      </c>
      <c r="U227" s="16">
        <v>2</v>
      </c>
    </row>
    <row r="228" spans="1:21" ht="76.5" customHeight="1">
      <c r="A228" s="69">
        <v>213</v>
      </c>
      <c r="B228" s="39" t="s">
        <v>76</v>
      </c>
      <c r="C228" s="31" t="s">
        <v>77</v>
      </c>
      <c r="D228" s="31" t="s">
        <v>953</v>
      </c>
      <c r="E228" s="33" t="s">
        <v>954</v>
      </c>
      <c r="F228" s="33" t="s">
        <v>954</v>
      </c>
      <c r="G228" s="33" t="s">
        <v>955</v>
      </c>
      <c r="H228" s="33" t="s">
        <v>956</v>
      </c>
      <c r="I228" s="33" t="s">
        <v>957</v>
      </c>
      <c r="J228" s="33" t="s">
        <v>958</v>
      </c>
      <c r="K228" s="33" t="s">
        <v>270</v>
      </c>
      <c r="L228" s="35" t="s">
        <v>310</v>
      </c>
      <c r="M228" s="37">
        <v>1</v>
      </c>
      <c r="N228" s="42">
        <v>29196</v>
      </c>
      <c r="O228" s="42">
        <v>29196</v>
      </c>
      <c r="P228" s="31" t="s">
        <v>296</v>
      </c>
      <c r="Q228" s="31" t="s">
        <v>514</v>
      </c>
      <c r="R228" s="32" t="s">
        <v>256</v>
      </c>
      <c r="S228" s="37">
        <v>100</v>
      </c>
      <c r="T228" s="78" t="s">
        <v>183</v>
      </c>
      <c r="U228" s="16">
        <v>2</v>
      </c>
    </row>
    <row r="229" spans="1:21" ht="51" customHeight="1">
      <c r="A229" s="31">
        <v>214</v>
      </c>
      <c r="B229" s="39" t="s">
        <v>76</v>
      </c>
      <c r="C229" s="31" t="s">
        <v>77</v>
      </c>
      <c r="D229" s="38" t="s">
        <v>1317</v>
      </c>
      <c r="E229" s="33" t="s">
        <v>1318</v>
      </c>
      <c r="F229" s="33" t="s">
        <v>1318</v>
      </c>
      <c r="G229" s="33" t="s">
        <v>1321</v>
      </c>
      <c r="H229" s="33" t="s">
        <v>1319</v>
      </c>
      <c r="I229" s="33" t="s">
        <v>1320</v>
      </c>
      <c r="J229" s="52" t="s">
        <v>221</v>
      </c>
      <c r="K229" s="33" t="s">
        <v>270</v>
      </c>
      <c r="L229" s="32" t="s">
        <v>310</v>
      </c>
      <c r="M229" s="37">
        <v>1</v>
      </c>
      <c r="N229" s="42">
        <v>11429</v>
      </c>
      <c r="O229" s="42">
        <v>11429</v>
      </c>
      <c r="P229" s="31" t="s">
        <v>296</v>
      </c>
      <c r="Q229" s="31" t="s">
        <v>274</v>
      </c>
      <c r="R229" s="32" t="s">
        <v>256</v>
      </c>
      <c r="S229" s="37">
        <v>100</v>
      </c>
      <c r="T229" s="78" t="s">
        <v>183</v>
      </c>
      <c r="U229" s="16">
        <v>2</v>
      </c>
    </row>
    <row r="230" spans="1:21" ht="51" customHeight="1">
      <c r="A230" s="69">
        <v>215</v>
      </c>
      <c r="B230" s="39" t="s">
        <v>76</v>
      </c>
      <c r="C230" s="31" t="s">
        <v>77</v>
      </c>
      <c r="D230" s="38" t="s">
        <v>1476</v>
      </c>
      <c r="E230" s="33" t="s">
        <v>861</v>
      </c>
      <c r="F230" s="33" t="s">
        <v>858</v>
      </c>
      <c r="G230" s="33" t="s">
        <v>1477</v>
      </c>
      <c r="H230" s="33" t="s">
        <v>1478</v>
      </c>
      <c r="I230" s="33" t="s">
        <v>863</v>
      </c>
      <c r="J230" s="52" t="s">
        <v>115</v>
      </c>
      <c r="K230" s="33" t="s">
        <v>270</v>
      </c>
      <c r="L230" s="32" t="s">
        <v>593</v>
      </c>
      <c r="M230" s="74">
        <v>1</v>
      </c>
      <c r="N230" s="42">
        <v>22589</v>
      </c>
      <c r="O230" s="42">
        <v>22589</v>
      </c>
      <c r="P230" s="31" t="s">
        <v>296</v>
      </c>
      <c r="Q230" s="31" t="s">
        <v>274</v>
      </c>
      <c r="R230" s="32" t="s">
        <v>256</v>
      </c>
      <c r="S230" s="37">
        <v>100</v>
      </c>
      <c r="T230" s="78" t="s">
        <v>183</v>
      </c>
      <c r="U230" s="16">
        <v>2</v>
      </c>
    </row>
    <row r="231" spans="1:21" ht="51" customHeight="1">
      <c r="A231" s="31">
        <v>216</v>
      </c>
      <c r="B231" s="39" t="s">
        <v>76</v>
      </c>
      <c r="C231" s="31" t="s">
        <v>77</v>
      </c>
      <c r="D231" s="38" t="s">
        <v>1370</v>
      </c>
      <c r="E231" s="33" t="s">
        <v>1371</v>
      </c>
      <c r="F231" s="33" t="s">
        <v>1371</v>
      </c>
      <c r="G231" s="33" t="s">
        <v>1372</v>
      </c>
      <c r="H231" s="33" t="s">
        <v>1373</v>
      </c>
      <c r="I231" s="33" t="s">
        <v>1372</v>
      </c>
      <c r="J231" s="33" t="s">
        <v>1372</v>
      </c>
      <c r="K231" s="33" t="s">
        <v>270</v>
      </c>
      <c r="L231" s="32" t="s">
        <v>310</v>
      </c>
      <c r="M231" s="74">
        <v>1</v>
      </c>
      <c r="N231" s="42">
        <v>11518</v>
      </c>
      <c r="O231" s="42">
        <v>11518</v>
      </c>
      <c r="P231" s="31" t="s">
        <v>296</v>
      </c>
      <c r="Q231" s="31" t="s">
        <v>274</v>
      </c>
      <c r="R231" s="32" t="s">
        <v>256</v>
      </c>
      <c r="S231" s="37">
        <v>100</v>
      </c>
      <c r="T231" s="78" t="s">
        <v>183</v>
      </c>
      <c r="U231" s="16">
        <v>2</v>
      </c>
    </row>
    <row r="232" spans="1:21" ht="51" customHeight="1">
      <c r="A232" s="69">
        <v>217</v>
      </c>
      <c r="B232" s="39" t="s">
        <v>76</v>
      </c>
      <c r="C232" s="31" t="s">
        <v>77</v>
      </c>
      <c r="D232" s="38" t="s">
        <v>1619</v>
      </c>
      <c r="E232" s="33" t="s">
        <v>1620</v>
      </c>
      <c r="F232" s="33" t="s">
        <v>1609</v>
      </c>
      <c r="G232" s="33" t="s">
        <v>1620</v>
      </c>
      <c r="H232" s="33" t="s">
        <v>1609</v>
      </c>
      <c r="I232" s="33" t="s">
        <v>1620</v>
      </c>
      <c r="J232" s="52" t="s">
        <v>1609</v>
      </c>
      <c r="K232" s="33" t="s">
        <v>270</v>
      </c>
      <c r="L232" s="32" t="s">
        <v>310</v>
      </c>
      <c r="M232" s="74">
        <v>5</v>
      </c>
      <c r="N232" s="42">
        <v>1964</v>
      </c>
      <c r="O232" s="42">
        <v>9820</v>
      </c>
      <c r="P232" s="31" t="s">
        <v>296</v>
      </c>
      <c r="Q232" s="31" t="s">
        <v>274</v>
      </c>
      <c r="R232" s="32" t="s">
        <v>256</v>
      </c>
      <c r="S232" s="37">
        <v>100</v>
      </c>
      <c r="T232" s="78" t="s">
        <v>183</v>
      </c>
      <c r="U232" s="16">
        <v>2</v>
      </c>
    </row>
    <row r="233" spans="1:21" ht="51" customHeight="1">
      <c r="A233" s="31">
        <v>218</v>
      </c>
      <c r="B233" s="39" t="s">
        <v>76</v>
      </c>
      <c r="C233" s="31" t="s">
        <v>77</v>
      </c>
      <c r="D233" s="38" t="s">
        <v>1619</v>
      </c>
      <c r="E233" s="33" t="s">
        <v>1621</v>
      </c>
      <c r="F233" s="33" t="s">
        <v>1610</v>
      </c>
      <c r="G233" s="33" t="s">
        <v>1621</v>
      </c>
      <c r="H233" s="33" t="s">
        <v>1610</v>
      </c>
      <c r="I233" s="33" t="s">
        <v>1621</v>
      </c>
      <c r="J233" s="52" t="s">
        <v>1610</v>
      </c>
      <c r="K233" s="33" t="s">
        <v>270</v>
      </c>
      <c r="L233" s="32" t="s">
        <v>310</v>
      </c>
      <c r="M233" s="74">
        <v>5</v>
      </c>
      <c r="N233" s="42">
        <v>1518</v>
      </c>
      <c r="O233" s="42">
        <v>7590</v>
      </c>
      <c r="P233" s="31" t="s">
        <v>296</v>
      </c>
      <c r="Q233" s="31" t="s">
        <v>274</v>
      </c>
      <c r="R233" s="32" t="s">
        <v>256</v>
      </c>
      <c r="S233" s="37">
        <v>100</v>
      </c>
      <c r="T233" s="78" t="s">
        <v>183</v>
      </c>
      <c r="U233" s="16">
        <v>2</v>
      </c>
    </row>
    <row r="234" spans="1:21" ht="51" customHeight="1">
      <c r="A234" s="69">
        <v>219</v>
      </c>
      <c r="B234" s="39" t="s">
        <v>76</v>
      </c>
      <c r="C234" s="31" t="s">
        <v>77</v>
      </c>
      <c r="D234" s="31" t="s">
        <v>941</v>
      </c>
      <c r="E234" s="34" t="s">
        <v>942</v>
      </c>
      <c r="F234" s="34" t="s">
        <v>122</v>
      </c>
      <c r="G234" s="34" t="s">
        <v>943</v>
      </c>
      <c r="H234" s="34" t="s">
        <v>944</v>
      </c>
      <c r="I234" s="34" t="s">
        <v>945</v>
      </c>
      <c r="J234" s="34" t="s">
        <v>88</v>
      </c>
      <c r="K234" s="34" t="s">
        <v>270</v>
      </c>
      <c r="L234" s="31" t="s">
        <v>940</v>
      </c>
      <c r="M234" s="37">
        <v>240</v>
      </c>
      <c r="N234" s="42">
        <v>625</v>
      </c>
      <c r="O234" s="42">
        <v>150000</v>
      </c>
      <c r="P234" s="31" t="s">
        <v>273</v>
      </c>
      <c r="Q234" s="31" t="s">
        <v>274</v>
      </c>
      <c r="R234" s="32" t="s">
        <v>256</v>
      </c>
      <c r="S234" s="37">
        <v>100</v>
      </c>
      <c r="T234" s="78" t="s">
        <v>183</v>
      </c>
      <c r="U234" s="16">
        <v>2</v>
      </c>
    </row>
    <row r="235" spans="1:21" ht="51" customHeight="1">
      <c r="A235" s="31">
        <v>220</v>
      </c>
      <c r="B235" s="39" t="s">
        <v>76</v>
      </c>
      <c r="C235" s="31" t="s">
        <v>77</v>
      </c>
      <c r="D235" s="31" t="s">
        <v>1507</v>
      </c>
      <c r="E235" s="31" t="s">
        <v>223</v>
      </c>
      <c r="F235" s="31" t="s">
        <v>223</v>
      </c>
      <c r="G235" s="31" t="s">
        <v>1508</v>
      </c>
      <c r="H235" s="31" t="s">
        <v>1509</v>
      </c>
      <c r="I235" s="33" t="s">
        <v>1978</v>
      </c>
      <c r="J235" s="34" t="s">
        <v>100</v>
      </c>
      <c r="K235" s="34" t="s">
        <v>270</v>
      </c>
      <c r="L235" s="31" t="s">
        <v>310</v>
      </c>
      <c r="M235" s="37">
        <v>10000</v>
      </c>
      <c r="N235" s="42">
        <v>9</v>
      </c>
      <c r="O235" s="42">
        <v>90000</v>
      </c>
      <c r="P235" s="31" t="s">
        <v>273</v>
      </c>
      <c r="Q235" s="31" t="s">
        <v>274</v>
      </c>
      <c r="R235" s="32" t="s">
        <v>256</v>
      </c>
      <c r="S235" s="37">
        <v>100</v>
      </c>
      <c r="T235" s="78" t="s">
        <v>183</v>
      </c>
      <c r="U235" s="16">
        <v>2</v>
      </c>
    </row>
    <row r="236" spans="1:21" ht="51" customHeight="1">
      <c r="A236" s="69">
        <v>221</v>
      </c>
      <c r="B236" s="39" t="s">
        <v>76</v>
      </c>
      <c r="C236" s="31" t="s">
        <v>77</v>
      </c>
      <c r="D236" s="32" t="s">
        <v>1332</v>
      </c>
      <c r="E236" s="34" t="s">
        <v>1333</v>
      </c>
      <c r="F236" s="35" t="s">
        <v>1333</v>
      </c>
      <c r="G236" s="34" t="s">
        <v>1334</v>
      </c>
      <c r="H236" s="31" t="s">
        <v>1335</v>
      </c>
      <c r="I236" s="34" t="s">
        <v>1336</v>
      </c>
      <c r="J236" s="34" t="s">
        <v>1337</v>
      </c>
      <c r="K236" s="34" t="s">
        <v>270</v>
      </c>
      <c r="L236" s="35" t="s">
        <v>310</v>
      </c>
      <c r="M236" s="37">
        <v>6</v>
      </c>
      <c r="N236" s="42">
        <v>44643</v>
      </c>
      <c r="O236" s="42">
        <v>267858</v>
      </c>
      <c r="P236" s="31" t="s">
        <v>273</v>
      </c>
      <c r="Q236" s="31" t="s">
        <v>274</v>
      </c>
      <c r="R236" s="32" t="s">
        <v>259</v>
      </c>
      <c r="S236" s="37">
        <v>100</v>
      </c>
      <c r="T236" s="78" t="s">
        <v>184</v>
      </c>
      <c r="U236" s="16">
        <v>2</v>
      </c>
    </row>
    <row r="237" spans="1:21" ht="51" customHeight="1">
      <c r="A237" s="31">
        <v>222</v>
      </c>
      <c r="B237" s="39" t="s">
        <v>76</v>
      </c>
      <c r="C237" s="31" t="s">
        <v>77</v>
      </c>
      <c r="D237" s="38" t="s">
        <v>1622</v>
      </c>
      <c r="E237" s="33" t="s">
        <v>1497</v>
      </c>
      <c r="F237" s="33" t="s">
        <v>225</v>
      </c>
      <c r="G237" s="33" t="s">
        <v>1498</v>
      </c>
      <c r="H237" s="33" t="s">
        <v>1623</v>
      </c>
      <c r="I237" s="33" t="s">
        <v>1887</v>
      </c>
      <c r="J237" s="57" t="s">
        <v>220</v>
      </c>
      <c r="K237" s="33" t="s">
        <v>270</v>
      </c>
      <c r="L237" s="32" t="s">
        <v>310</v>
      </c>
      <c r="M237" s="36">
        <v>2</v>
      </c>
      <c r="N237" s="42">
        <v>2232</v>
      </c>
      <c r="O237" s="42">
        <v>4464</v>
      </c>
      <c r="P237" s="31" t="s">
        <v>296</v>
      </c>
      <c r="Q237" s="31" t="s">
        <v>1624</v>
      </c>
      <c r="R237" s="32" t="s">
        <v>259</v>
      </c>
      <c r="S237" s="37">
        <v>100</v>
      </c>
      <c r="T237" s="78" t="s">
        <v>184</v>
      </c>
      <c r="U237" s="16">
        <v>2</v>
      </c>
    </row>
    <row r="238" spans="1:21" ht="63.75" customHeight="1">
      <c r="A238" s="69">
        <v>223</v>
      </c>
      <c r="B238" s="39" t="s">
        <v>76</v>
      </c>
      <c r="C238" s="31" t="s">
        <v>77</v>
      </c>
      <c r="D238" s="38" t="s">
        <v>1322</v>
      </c>
      <c r="E238" s="33" t="s">
        <v>1323</v>
      </c>
      <c r="F238" s="33" t="s">
        <v>224</v>
      </c>
      <c r="G238" s="33" t="s">
        <v>1324</v>
      </c>
      <c r="H238" s="33" t="s">
        <v>1325</v>
      </c>
      <c r="I238" s="57" t="s">
        <v>1618</v>
      </c>
      <c r="J238" s="57" t="s">
        <v>1618</v>
      </c>
      <c r="K238" s="33" t="s">
        <v>270</v>
      </c>
      <c r="L238" s="32" t="s">
        <v>310</v>
      </c>
      <c r="M238" s="36">
        <v>2</v>
      </c>
      <c r="N238" s="42">
        <v>3125</v>
      </c>
      <c r="O238" s="42">
        <v>6250</v>
      </c>
      <c r="P238" s="31" t="s">
        <v>296</v>
      </c>
      <c r="Q238" s="31" t="s">
        <v>1624</v>
      </c>
      <c r="R238" s="32" t="s">
        <v>259</v>
      </c>
      <c r="S238" s="37">
        <v>100</v>
      </c>
      <c r="T238" s="78" t="s">
        <v>184</v>
      </c>
      <c r="U238" s="16">
        <v>2</v>
      </c>
    </row>
    <row r="239" spans="1:21" ht="51" customHeight="1">
      <c r="A239" s="31">
        <v>224</v>
      </c>
      <c r="B239" s="39" t="s">
        <v>76</v>
      </c>
      <c r="C239" s="31" t="s">
        <v>77</v>
      </c>
      <c r="D239" s="38" t="s">
        <v>1317</v>
      </c>
      <c r="E239" s="33" t="s">
        <v>1318</v>
      </c>
      <c r="F239" s="33" t="s">
        <v>1318</v>
      </c>
      <c r="G239" s="33" t="s">
        <v>1321</v>
      </c>
      <c r="H239" s="33" t="s">
        <v>1319</v>
      </c>
      <c r="I239" s="33" t="s">
        <v>1320</v>
      </c>
      <c r="J239" s="52" t="s">
        <v>221</v>
      </c>
      <c r="K239" s="33" t="s">
        <v>270</v>
      </c>
      <c r="L239" s="32" t="s">
        <v>310</v>
      </c>
      <c r="M239" s="37">
        <v>1</v>
      </c>
      <c r="N239" s="42">
        <v>32143</v>
      </c>
      <c r="O239" s="42">
        <v>32143</v>
      </c>
      <c r="P239" s="31" t="s">
        <v>296</v>
      </c>
      <c r="Q239" s="31" t="s">
        <v>1624</v>
      </c>
      <c r="R239" s="32" t="s">
        <v>259</v>
      </c>
      <c r="S239" s="37">
        <v>100</v>
      </c>
      <c r="T239" s="78" t="s">
        <v>184</v>
      </c>
      <c r="U239" s="16">
        <v>2</v>
      </c>
    </row>
    <row r="240" spans="1:21" ht="51">
      <c r="A240" s="69">
        <v>225</v>
      </c>
      <c r="B240" s="39" t="s">
        <v>76</v>
      </c>
      <c r="C240" s="31" t="s">
        <v>77</v>
      </c>
      <c r="D240" s="31" t="s">
        <v>1507</v>
      </c>
      <c r="E240" s="31" t="s">
        <v>223</v>
      </c>
      <c r="F240" s="31" t="s">
        <v>223</v>
      </c>
      <c r="G240" s="31" t="s">
        <v>1508</v>
      </c>
      <c r="H240" s="31" t="s">
        <v>1509</v>
      </c>
      <c r="I240" s="31" t="s">
        <v>1979</v>
      </c>
      <c r="J240" s="34" t="s">
        <v>100</v>
      </c>
      <c r="K240" s="34" t="s">
        <v>270</v>
      </c>
      <c r="L240" s="31" t="s">
        <v>310</v>
      </c>
      <c r="M240" s="37">
        <v>1000</v>
      </c>
      <c r="N240" s="42">
        <v>32</v>
      </c>
      <c r="O240" s="42">
        <v>32000</v>
      </c>
      <c r="P240" s="31" t="s">
        <v>296</v>
      </c>
      <c r="Q240" s="31" t="s">
        <v>274</v>
      </c>
      <c r="R240" s="32" t="s">
        <v>259</v>
      </c>
      <c r="S240" s="37">
        <v>100</v>
      </c>
      <c r="T240" s="78" t="s">
        <v>184</v>
      </c>
      <c r="U240" s="16">
        <v>2</v>
      </c>
    </row>
    <row r="241" spans="1:21" ht="63.75">
      <c r="A241" s="31">
        <v>226</v>
      </c>
      <c r="B241" s="39" t="s">
        <v>76</v>
      </c>
      <c r="C241" s="31" t="s">
        <v>77</v>
      </c>
      <c r="D241" s="31" t="s">
        <v>941</v>
      </c>
      <c r="E241" s="34" t="s">
        <v>942</v>
      </c>
      <c r="F241" s="34" t="s">
        <v>122</v>
      </c>
      <c r="G241" s="34" t="s">
        <v>943</v>
      </c>
      <c r="H241" s="34" t="s">
        <v>944</v>
      </c>
      <c r="I241" s="34" t="s">
        <v>945</v>
      </c>
      <c r="J241" s="34" t="s">
        <v>88</v>
      </c>
      <c r="K241" s="34" t="s">
        <v>270</v>
      </c>
      <c r="L241" s="31" t="s">
        <v>940</v>
      </c>
      <c r="M241" s="37">
        <v>180</v>
      </c>
      <c r="N241" s="42">
        <v>595</v>
      </c>
      <c r="O241" s="42">
        <v>107100</v>
      </c>
      <c r="P241" s="31" t="s">
        <v>296</v>
      </c>
      <c r="Q241" s="31" t="s">
        <v>274</v>
      </c>
      <c r="R241" s="32" t="s">
        <v>259</v>
      </c>
      <c r="S241" s="37">
        <v>100</v>
      </c>
      <c r="T241" s="78" t="s">
        <v>184</v>
      </c>
      <c r="U241" s="16">
        <v>2</v>
      </c>
    </row>
    <row r="242" spans="1:21" ht="51">
      <c r="A242" s="69">
        <v>227</v>
      </c>
      <c r="B242" s="39" t="s">
        <v>76</v>
      </c>
      <c r="C242" s="31" t="s">
        <v>77</v>
      </c>
      <c r="D242" s="32" t="s">
        <v>906</v>
      </c>
      <c r="E242" s="34" t="s">
        <v>907</v>
      </c>
      <c r="F242" s="34" t="s">
        <v>79</v>
      </c>
      <c r="G242" s="34" t="s">
        <v>907</v>
      </c>
      <c r="H242" s="34" t="s">
        <v>79</v>
      </c>
      <c r="I242" s="34" t="s">
        <v>907</v>
      </c>
      <c r="J242" s="34" t="s">
        <v>79</v>
      </c>
      <c r="K242" s="34" t="s">
        <v>270</v>
      </c>
      <c r="L242" s="35" t="s">
        <v>310</v>
      </c>
      <c r="M242" s="37">
        <v>4</v>
      </c>
      <c r="N242" s="42">
        <v>2758</v>
      </c>
      <c r="O242" s="42">
        <v>11032</v>
      </c>
      <c r="P242" s="31" t="s">
        <v>296</v>
      </c>
      <c r="Q242" s="31" t="s">
        <v>274</v>
      </c>
      <c r="R242" s="32" t="s">
        <v>257</v>
      </c>
      <c r="S242" s="37">
        <v>0</v>
      </c>
      <c r="T242" s="78" t="s">
        <v>185</v>
      </c>
      <c r="U242" s="16">
        <v>2</v>
      </c>
    </row>
    <row r="243" spans="1:21" ht="51">
      <c r="A243" s="31">
        <v>228</v>
      </c>
      <c r="B243" s="39" t="s">
        <v>76</v>
      </c>
      <c r="C243" s="31" t="s">
        <v>77</v>
      </c>
      <c r="D243" s="32" t="s">
        <v>795</v>
      </c>
      <c r="E243" s="33" t="s">
        <v>796</v>
      </c>
      <c r="F243" s="33" t="s">
        <v>67</v>
      </c>
      <c r="G243" s="33" t="s">
        <v>797</v>
      </c>
      <c r="H243" s="33" t="s">
        <v>798</v>
      </c>
      <c r="I243" s="33" t="s">
        <v>796</v>
      </c>
      <c r="J243" s="33" t="s">
        <v>67</v>
      </c>
      <c r="K243" s="33" t="s">
        <v>270</v>
      </c>
      <c r="L243" s="35" t="s">
        <v>310</v>
      </c>
      <c r="M243" s="37">
        <v>2</v>
      </c>
      <c r="N243" s="42">
        <v>529</v>
      </c>
      <c r="O243" s="42">
        <v>1058</v>
      </c>
      <c r="P243" s="31" t="s">
        <v>296</v>
      </c>
      <c r="Q243" s="31" t="s">
        <v>274</v>
      </c>
      <c r="R243" s="32" t="s">
        <v>257</v>
      </c>
      <c r="S243" s="37">
        <v>0</v>
      </c>
      <c r="T243" s="78" t="s">
        <v>185</v>
      </c>
      <c r="U243" s="16">
        <v>2</v>
      </c>
    </row>
    <row r="244" spans="1:21" ht="51">
      <c r="A244" s="69">
        <v>229</v>
      </c>
      <c r="B244" s="39" t="s">
        <v>76</v>
      </c>
      <c r="C244" s="31" t="s">
        <v>77</v>
      </c>
      <c r="D244" s="31" t="s">
        <v>814</v>
      </c>
      <c r="E244" s="34" t="s">
        <v>815</v>
      </c>
      <c r="F244" s="34" t="s">
        <v>3</v>
      </c>
      <c r="G244" s="34" t="s">
        <v>816</v>
      </c>
      <c r="H244" s="34" t="s">
        <v>817</v>
      </c>
      <c r="I244" s="34" t="s">
        <v>815</v>
      </c>
      <c r="J244" s="34" t="s">
        <v>3</v>
      </c>
      <c r="K244" s="34" t="s">
        <v>270</v>
      </c>
      <c r="L244" s="35" t="s">
        <v>310</v>
      </c>
      <c r="M244" s="37">
        <v>3</v>
      </c>
      <c r="N244" s="42">
        <v>1970</v>
      </c>
      <c r="O244" s="42">
        <v>5910</v>
      </c>
      <c r="P244" s="31" t="s">
        <v>296</v>
      </c>
      <c r="Q244" s="31" t="s">
        <v>274</v>
      </c>
      <c r="R244" s="32" t="s">
        <v>257</v>
      </c>
      <c r="S244" s="37">
        <v>0</v>
      </c>
      <c r="T244" s="78" t="s">
        <v>185</v>
      </c>
      <c r="U244" s="16">
        <v>2</v>
      </c>
    </row>
    <row r="245" spans="1:21" ht="51">
      <c r="A245" s="31">
        <v>230</v>
      </c>
      <c r="B245" s="39" t="s">
        <v>76</v>
      </c>
      <c r="C245" s="31" t="s">
        <v>77</v>
      </c>
      <c r="D245" s="31" t="s">
        <v>822</v>
      </c>
      <c r="E245" s="33" t="s">
        <v>823</v>
      </c>
      <c r="F245" s="33" t="s">
        <v>71</v>
      </c>
      <c r="G245" s="33" t="s">
        <v>824</v>
      </c>
      <c r="H245" s="33" t="s">
        <v>825</v>
      </c>
      <c r="I245" s="33" t="s">
        <v>823</v>
      </c>
      <c r="J245" s="52" t="s">
        <v>71</v>
      </c>
      <c r="K245" s="33" t="s">
        <v>270</v>
      </c>
      <c r="L245" s="35" t="s">
        <v>310</v>
      </c>
      <c r="M245" s="37">
        <v>10</v>
      </c>
      <c r="N245" s="42">
        <v>1765</v>
      </c>
      <c r="O245" s="42">
        <v>17650</v>
      </c>
      <c r="P245" s="31" t="s">
        <v>296</v>
      </c>
      <c r="Q245" s="31" t="s">
        <v>274</v>
      </c>
      <c r="R245" s="32" t="s">
        <v>257</v>
      </c>
      <c r="S245" s="37">
        <v>0</v>
      </c>
      <c r="T245" s="78" t="s">
        <v>185</v>
      </c>
      <c r="U245" s="16">
        <v>2</v>
      </c>
    </row>
    <row r="246" spans="1:21" ht="153">
      <c r="A246" s="69">
        <v>231</v>
      </c>
      <c r="B246" s="39" t="s">
        <v>76</v>
      </c>
      <c r="C246" s="31" t="s">
        <v>77</v>
      </c>
      <c r="D246" s="32" t="s">
        <v>1358</v>
      </c>
      <c r="E246" s="34" t="s">
        <v>1359</v>
      </c>
      <c r="F246" s="34" t="s">
        <v>4</v>
      </c>
      <c r="G246" s="34" t="s">
        <v>1360</v>
      </c>
      <c r="H246" s="34" t="s">
        <v>1361</v>
      </c>
      <c r="I246" s="34" t="s">
        <v>1359</v>
      </c>
      <c r="J246" s="34" t="s">
        <v>4</v>
      </c>
      <c r="K246" s="34" t="s">
        <v>270</v>
      </c>
      <c r="L246" s="35" t="s">
        <v>310</v>
      </c>
      <c r="M246" s="37">
        <v>3</v>
      </c>
      <c r="N246" s="42">
        <v>5885</v>
      </c>
      <c r="O246" s="42">
        <v>17655</v>
      </c>
      <c r="P246" s="31" t="s">
        <v>296</v>
      </c>
      <c r="Q246" s="31" t="s">
        <v>274</v>
      </c>
      <c r="R246" s="32" t="s">
        <v>257</v>
      </c>
      <c r="S246" s="37">
        <v>0</v>
      </c>
      <c r="T246" s="78" t="s">
        <v>185</v>
      </c>
      <c r="U246" s="16">
        <v>2</v>
      </c>
    </row>
    <row r="247" spans="1:21" ht="51" customHeight="1">
      <c r="A247" s="31">
        <v>232</v>
      </c>
      <c r="B247" s="39" t="s">
        <v>76</v>
      </c>
      <c r="C247" s="31" t="s">
        <v>77</v>
      </c>
      <c r="D247" s="32" t="s">
        <v>1634</v>
      </c>
      <c r="E247" s="34" t="s">
        <v>1635</v>
      </c>
      <c r="F247" s="34" t="s">
        <v>1636</v>
      </c>
      <c r="G247" s="34" t="s">
        <v>1637</v>
      </c>
      <c r="H247" s="34" t="s">
        <v>1638</v>
      </c>
      <c r="I247" s="34" t="s">
        <v>1639</v>
      </c>
      <c r="J247" s="66" t="s">
        <v>1611</v>
      </c>
      <c r="K247" s="33" t="s">
        <v>270</v>
      </c>
      <c r="L247" s="35" t="s">
        <v>310</v>
      </c>
      <c r="M247" s="36">
        <v>30.000000000000004</v>
      </c>
      <c r="N247" s="42">
        <v>529</v>
      </c>
      <c r="O247" s="42">
        <v>15870.000000000002</v>
      </c>
      <c r="P247" s="31" t="s">
        <v>296</v>
      </c>
      <c r="Q247" s="31" t="s">
        <v>274</v>
      </c>
      <c r="R247" s="32" t="s">
        <v>257</v>
      </c>
      <c r="S247" s="37">
        <v>0</v>
      </c>
      <c r="T247" s="78" t="s">
        <v>185</v>
      </c>
      <c r="U247" s="16">
        <v>2</v>
      </c>
    </row>
    <row r="248" spans="1:21" s="44" customFormat="1" ht="51">
      <c r="A248" s="69">
        <v>233</v>
      </c>
      <c r="B248" s="39" t="s">
        <v>76</v>
      </c>
      <c r="C248" s="31" t="s">
        <v>77</v>
      </c>
      <c r="D248" s="32" t="s">
        <v>1893</v>
      </c>
      <c r="E248" s="34" t="s">
        <v>1894</v>
      </c>
      <c r="F248" s="34" t="s">
        <v>1612</v>
      </c>
      <c r="G248" s="34" t="s">
        <v>1895</v>
      </c>
      <c r="H248" s="34" t="s">
        <v>1896</v>
      </c>
      <c r="I248" s="34" t="s">
        <v>1894</v>
      </c>
      <c r="J248" s="66" t="s">
        <v>1612</v>
      </c>
      <c r="K248" s="33" t="s">
        <v>270</v>
      </c>
      <c r="L248" s="35" t="s">
        <v>310</v>
      </c>
      <c r="M248" s="36">
        <v>30</v>
      </c>
      <c r="N248" s="42">
        <v>296</v>
      </c>
      <c r="O248" s="42">
        <v>8880</v>
      </c>
      <c r="P248" s="31" t="s">
        <v>296</v>
      </c>
      <c r="Q248" s="31" t="s">
        <v>274</v>
      </c>
      <c r="R248" s="32" t="s">
        <v>257</v>
      </c>
      <c r="S248" s="37">
        <v>0</v>
      </c>
      <c r="T248" s="78" t="s">
        <v>185</v>
      </c>
      <c r="U248" s="80">
        <v>2</v>
      </c>
    </row>
    <row r="249" spans="1:21" ht="51">
      <c r="A249" s="31">
        <v>234</v>
      </c>
      <c r="B249" s="39" t="s">
        <v>76</v>
      </c>
      <c r="C249" s="31" t="s">
        <v>77</v>
      </c>
      <c r="D249" s="32" t="s">
        <v>1898</v>
      </c>
      <c r="E249" s="34" t="s">
        <v>1899</v>
      </c>
      <c r="F249" s="34" t="s">
        <v>1613</v>
      </c>
      <c r="G249" s="34" t="s">
        <v>1900</v>
      </c>
      <c r="H249" s="34" t="s">
        <v>1901</v>
      </c>
      <c r="I249" s="34" t="s">
        <v>1899</v>
      </c>
      <c r="J249" s="66" t="s">
        <v>1613</v>
      </c>
      <c r="K249" s="33" t="s">
        <v>270</v>
      </c>
      <c r="L249" s="35" t="s">
        <v>310</v>
      </c>
      <c r="M249" s="36">
        <v>5</v>
      </c>
      <c r="N249" s="42">
        <v>2965</v>
      </c>
      <c r="O249" s="42">
        <v>14825</v>
      </c>
      <c r="P249" s="31" t="s">
        <v>296</v>
      </c>
      <c r="Q249" s="31" t="s">
        <v>274</v>
      </c>
      <c r="R249" s="32" t="s">
        <v>257</v>
      </c>
      <c r="S249" s="37">
        <v>0</v>
      </c>
      <c r="T249" s="78" t="s">
        <v>185</v>
      </c>
      <c r="U249" s="16">
        <v>2</v>
      </c>
    </row>
    <row r="250" spans="1:21" ht="51" customHeight="1">
      <c r="A250" s="69">
        <v>235</v>
      </c>
      <c r="B250" s="39" t="s">
        <v>76</v>
      </c>
      <c r="C250" s="31" t="s">
        <v>77</v>
      </c>
      <c r="D250" s="32" t="s">
        <v>1370</v>
      </c>
      <c r="E250" s="34" t="s">
        <v>1371</v>
      </c>
      <c r="F250" s="34" t="s">
        <v>1371</v>
      </c>
      <c r="G250" s="34" t="s">
        <v>1372</v>
      </c>
      <c r="H250" s="34" t="s">
        <v>1373</v>
      </c>
      <c r="I250" s="34" t="s">
        <v>1372</v>
      </c>
      <c r="J250" s="34" t="s">
        <v>1373</v>
      </c>
      <c r="K250" s="34" t="s">
        <v>270</v>
      </c>
      <c r="L250" s="32" t="s">
        <v>1374</v>
      </c>
      <c r="M250" s="37">
        <v>13</v>
      </c>
      <c r="N250" s="42">
        <v>6920</v>
      </c>
      <c r="O250" s="42">
        <v>89960</v>
      </c>
      <c r="P250" s="31" t="s">
        <v>296</v>
      </c>
      <c r="Q250" s="31" t="s">
        <v>274</v>
      </c>
      <c r="R250" s="32" t="s">
        <v>257</v>
      </c>
      <c r="S250" s="37">
        <v>0</v>
      </c>
      <c r="T250" s="78" t="s">
        <v>185</v>
      </c>
      <c r="U250" s="16">
        <v>2</v>
      </c>
    </row>
    <row r="251" spans="1:21" ht="25.5" customHeight="1">
      <c r="A251" s="31">
        <v>236</v>
      </c>
      <c r="B251" s="39" t="s">
        <v>76</v>
      </c>
      <c r="C251" s="31" t="s">
        <v>77</v>
      </c>
      <c r="D251" s="31" t="s">
        <v>1871</v>
      </c>
      <c r="E251" s="34" t="s">
        <v>910</v>
      </c>
      <c r="F251" s="34" t="s">
        <v>910</v>
      </c>
      <c r="G251" s="34" t="s">
        <v>1872</v>
      </c>
      <c r="H251" s="34" t="s">
        <v>1873</v>
      </c>
      <c r="I251" s="34" t="s">
        <v>1897</v>
      </c>
      <c r="J251" s="66" t="s">
        <v>1614</v>
      </c>
      <c r="K251" s="33" t="s">
        <v>270</v>
      </c>
      <c r="L251" s="35" t="s">
        <v>310</v>
      </c>
      <c r="M251" s="36">
        <v>5</v>
      </c>
      <c r="N251" s="42">
        <v>1187</v>
      </c>
      <c r="O251" s="42">
        <v>5935</v>
      </c>
      <c r="P251" s="31" t="s">
        <v>296</v>
      </c>
      <c r="Q251" s="31" t="s">
        <v>274</v>
      </c>
      <c r="R251" s="32" t="s">
        <v>257</v>
      </c>
      <c r="S251" s="37">
        <v>0</v>
      </c>
      <c r="T251" s="78" t="s">
        <v>185</v>
      </c>
      <c r="U251" s="16">
        <v>2</v>
      </c>
    </row>
    <row r="252" spans="1:21" ht="51">
      <c r="A252" s="69">
        <v>237</v>
      </c>
      <c r="B252" s="39" t="s">
        <v>76</v>
      </c>
      <c r="C252" s="31" t="s">
        <v>77</v>
      </c>
      <c r="D252" s="32" t="s">
        <v>908</v>
      </c>
      <c r="E252" s="34" t="s">
        <v>909</v>
      </c>
      <c r="F252" s="34" t="s">
        <v>910</v>
      </c>
      <c r="G252" s="34" t="s">
        <v>911</v>
      </c>
      <c r="H252" s="34" t="s">
        <v>912</v>
      </c>
      <c r="I252" s="34" t="s">
        <v>913</v>
      </c>
      <c r="J252" s="34" t="s">
        <v>222</v>
      </c>
      <c r="K252" s="34" t="s">
        <v>270</v>
      </c>
      <c r="L252" s="35" t="s">
        <v>310</v>
      </c>
      <c r="M252" s="37">
        <v>6</v>
      </c>
      <c r="N252" s="42">
        <v>2965</v>
      </c>
      <c r="O252" s="42">
        <v>17790</v>
      </c>
      <c r="P252" s="31" t="s">
        <v>296</v>
      </c>
      <c r="Q252" s="31" t="s">
        <v>274</v>
      </c>
      <c r="R252" s="32" t="s">
        <v>257</v>
      </c>
      <c r="S252" s="37">
        <v>0</v>
      </c>
      <c r="T252" s="78" t="s">
        <v>185</v>
      </c>
      <c r="U252" s="16">
        <v>2</v>
      </c>
    </row>
    <row r="253" spans="1:21" ht="25.5" customHeight="1">
      <c r="A253" s="31">
        <v>238</v>
      </c>
      <c r="B253" s="39" t="s">
        <v>76</v>
      </c>
      <c r="C253" s="31" t="s">
        <v>77</v>
      </c>
      <c r="D253" s="31" t="s">
        <v>1889</v>
      </c>
      <c r="E253" s="34" t="s">
        <v>1890</v>
      </c>
      <c r="F253" s="34" t="s">
        <v>1615</v>
      </c>
      <c r="G253" s="34" t="s">
        <v>1891</v>
      </c>
      <c r="H253" s="34" t="s">
        <v>1892</v>
      </c>
      <c r="I253" s="34" t="s">
        <v>1890</v>
      </c>
      <c r="J253" s="34" t="s">
        <v>1615</v>
      </c>
      <c r="K253" s="34" t="s">
        <v>270</v>
      </c>
      <c r="L253" s="35" t="s">
        <v>310</v>
      </c>
      <c r="M253" s="37">
        <v>5</v>
      </c>
      <c r="N253" s="42">
        <v>496</v>
      </c>
      <c r="O253" s="42">
        <v>2480</v>
      </c>
      <c r="P253" s="31" t="s">
        <v>296</v>
      </c>
      <c r="Q253" s="31" t="s">
        <v>274</v>
      </c>
      <c r="R253" s="32" t="s">
        <v>257</v>
      </c>
      <c r="S253" s="37">
        <v>0</v>
      </c>
      <c r="T253" s="78" t="s">
        <v>185</v>
      </c>
      <c r="U253" s="16">
        <v>2</v>
      </c>
    </row>
    <row r="254" spans="1:21" ht="51">
      <c r="A254" s="69">
        <v>239</v>
      </c>
      <c r="B254" s="39" t="s">
        <v>76</v>
      </c>
      <c r="C254" s="31" t="s">
        <v>77</v>
      </c>
      <c r="D254" s="31" t="s">
        <v>806</v>
      </c>
      <c r="E254" s="33" t="s">
        <v>807</v>
      </c>
      <c r="F254" s="33" t="s">
        <v>75</v>
      </c>
      <c r="G254" s="33" t="s">
        <v>808</v>
      </c>
      <c r="H254" s="33" t="s">
        <v>809</v>
      </c>
      <c r="I254" s="33" t="s">
        <v>807</v>
      </c>
      <c r="J254" s="33" t="s">
        <v>810</v>
      </c>
      <c r="K254" s="33" t="s">
        <v>270</v>
      </c>
      <c r="L254" s="31" t="s">
        <v>310</v>
      </c>
      <c r="M254" s="37">
        <v>150</v>
      </c>
      <c r="N254" s="42">
        <v>593</v>
      </c>
      <c r="O254" s="42">
        <v>88950</v>
      </c>
      <c r="P254" s="31" t="s">
        <v>296</v>
      </c>
      <c r="Q254" s="31" t="s">
        <v>274</v>
      </c>
      <c r="R254" s="32" t="s">
        <v>257</v>
      </c>
      <c r="S254" s="37">
        <v>0</v>
      </c>
      <c r="T254" s="78" t="s">
        <v>185</v>
      </c>
      <c r="U254" s="16">
        <v>2</v>
      </c>
    </row>
    <row r="255" spans="1:21" ht="25.5" customHeight="1">
      <c r="A255" s="31">
        <v>240</v>
      </c>
      <c r="B255" s="39" t="s">
        <v>76</v>
      </c>
      <c r="C255" s="31" t="s">
        <v>77</v>
      </c>
      <c r="D255" s="31" t="s">
        <v>1908</v>
      </c>
      <c r="E255" s="34" t="s">
        <v>1616</v>
      </c>
      <c r="F255" s="34" t="s">
        <v>1616</v>
      </c>
      <c r="G255" s="34" t="s">
        <v>1909</v>
      </c>
      <c r="H255" s="34" t="s">
        <v>1909</v>
      </c>
      <c r="I255" s="34" t="s">
        <v>1616</v>
      </c>
      <c r="J255" s="34" t="s">
        <v>1616</v>
      </c>
      <c r="K255" s="34" t="s">
        <v>270</v>
      </c>
      <c r="L255" s="31" t="s">
        <v>1403</v>
      </c>
      <c r="M255" s="37">
        <v>25</v>
      </c>
      <c r="N255" s="42">
        <v>791</v>
      </c>
      <c r="O255" s="42">
        <v>19775</v>
      </c>
      <c r="P255" s="31" t="s">
        <v>296</v>
      </c>
      <c r="Q255" s="31" t="s">
        <v>274</v>
      </c>
      <c r="R255" s="32" t="s">
        <v>257</v>
      </c>
      <c r="S255" s="37">
        <v>0</v>
      </c>
      <c r="T255" s="78" t="s">
        <v>185</v>
      </c>
      <c r="U255" s="16">
        <v>2</v>
      </c>
    </row>
    <row r="256" spans="1:21" ht="51">
      <c r="A256" s="69">
        <v>241</v>
      </c>
      <c r="B256" s="39" t="s">
        <v>76</v>
      </c>
      <c r="C256" s="31" t="s">
        <v>77</v>
      </c>
      <c r="D256" s="31" t="s">
        <v>811</v>
      </c>
      <c r="E256" s="33" t="s">
        <v>70</v>
      </c>
      <c r="F256" s="33" t="s">
        <v>70</v>
      </c>
      <c r="G256" s="33" t="s">
        <v>812</v>
      </c>
      <c r="H256" s="33" t="s">
        <v>813</v>
      </c>
      <c r="I256" s="33" t="s">
        <v>70</v>
      </c>
      <c r="J256" s="33" t="s">
        <v>70</v>
      </c>
      <c r="K256" s="33" t="s">
        <v>270</v>
      </c>
      <c r="L256" s="35" t="s">
        <v>310</v>
      </c>
      <c r="M256" s="37">
        <v>30</v>
      </c>
      <c r="N256" s="42">
        <v>1088</v>
      </c>
      <c r="O256" s="42">
        <v>32640</v>
      </c>
      <c r="P256" s="31" t="s">
        <v>296</v>
      </c>
      <c r="Q256" s="31" t="s">
        <v>274</v>
      </c>
      <c r="R256" s="32" t="s">
        <v>257</v>
      </c>
      <c r="S256" s="37">
        <v>0</v>
      </c>
      <c r="T256" s="78" t="s">
        <v>185</v>
      </c>
      <c r="U256" s="16">
        <v>2</v>
      </c>
    </row>
    <row r="257" spans="1:21" ht="51">
      <c r="A257" s="31">
        <v>242</v>
      </c>
      <c r="B257" s="39" t="s">
        <v>76</v>
      </c>
      <c r="C257" s="31" t="s">
        <v>77</v>
      </c>
      <c r="D257" s="31" t="s">
        <v>1507</v>
      </c>
      <c r="E257" s="31" t="s">
        <v>223</v>
      </c>
      <c r="F257" s="31" t="s">
        <v>223</v>
      </c>
      <c r="G257" s="31" t="s">
        <v>1508</v>
      </c>
      <c r="H257" s="31" t="s">
        <v>1509</v>
      </c>
      <c r="I257" s="31" t="s">
        <v>1978</v>
      </c>
      <c r="J257" s="34" t="s">
        <v>100</v>
      </c>
      <c r="K257" s="34" t="s">
        <v>270</v>
      </c>
      <c r="L257" s="31" t="s">
        <v>310</v>
      </c>
      <c r="M257" s="37">
        <v>5000</v>
      </c>
      <c r="N257" s="42">
        <v>9</v>
      </c>
      <c r="O257" s="42">
        <v>45000</v>
      </c>
      <c r="P257" s="31" t="s">
        <v>296</v>
      </c>
      <c r="Q257" s="31" t="s">
        <v>274</v>
      </c>
      <c r="R257" s="32" t="s">
        <v>257</v>
      </c>
      <c r="S257" s="37">
        <v>0</v>
      </c>
      <c r="T257" s="78" t="s">
        <v>185</v>
      </c>
      <c r="U257" s="16">
        <v>2</v>
      </c>
    </row>
    <row r="258" spans="1:21" ht="51">
      <c r="A258" s="69">
        <v>243</v>
      </c>
      <c r="B258" s="39" t="s">
        <v>76</v>
      </c>
      <c r="C258" s="31" t="s">
        <v>77</v>
      </c>
      <c r="D258" s="31" t="s">
        <v>818</v>
      </c>
      <c r="E258" s="33" t="s">
        <v>819</v>
      </c>
      <c r="F258" s="33" t="s">
        <v>41</v>
      </c>
      <c r="G258" s="33" t="s">
        <v>820</v>
      </c>
      <c r="H258" s="33" t="s">
        <v>821</v>
      </c>
      <c r="I258" s="33" t="s">
        <v>819</v>
      </c>
      <c r="J258" s="33" t="s">
        <v>41</v>
      </c>
      <c r="K258" s="33" t="s">
        <v>270</v>
      </c>
      <c r="L258" s="35" t="s">
        <v>310</v>
      </c>
      <c r="M258" s="37">
        <v>4</v>
      </c>
      <c r="N258" s="42">
        <v>2965</v>
      </c>
      <c r="O258" s="42">
        <v>11860</v>
      </c>
      <c r="P258" s="31" t="s">
        <v>296</v>
      </c>
      <c r="Q258" s="31" t="s">
        <v>274</v>
      </c>
      <c r="R258" s="32" t="s">
        <v>257</v>
      </c>
      <c r="S258" s="37">
        <v>0</v>
      </c>
      <c r="T258" s="78" t="s">
        <v>185</v>
      </c>
      <c r="U258" s="16">
        <v>2</v>
      </c>
    </row>
    <row r="259" spans="1:21" ht="51">
      <c r="A259" s="31">
        <v>244</v>
      </c>
      <c r="B259" s="39" t="s">
        <v>76</v>
      </c>
      <c r="C259" s="31" t="s">
        <v>77</v>
      </c>
      <c r="D259" s="61" t="s">
        <v>1915</v>
      </c>
      <c r="E259" s="34" t="s">
        <v>815</v>
      </c>
      <c r="F259" s="34" t="s">
        <v>3</v>
      </c>
      <c r="G259" s="33" t="s">
        <v>1916</v>
      </c>
      <c r="H259" s="33" t="s">
        <v>1917</v>
      </c>
      <c r="I259" s="34" t="s">
        <v>815</v>
      </c>
      <c r="J259" s="34" t="s">
        <v>3</v>
      </c>
      <c r="K259" s="34" t="s">
        <v>270</v>
      </c>
      <c r="L259" s="35" t="s">
        <v>310</v>
      </c>
      <c r="M259" s="37">
        <v>3</v>
      </c>
      <c r="N259" s="42">
        <v>1977</v>
      </c>
      <c r="O259" s="42">
        <v>5931</v>
      </c>
      <c r="P259" s="31" t="s">
        <v>296</v>
      </c>
      <c r="Q259" s="31" t="s">
        <v>274</v>
      </c>
      <c r="R259" s="32" t="s">
        <v>257</v>
      </c>
      <c r="S259" s="37">
        <v>0</v>
      </c>
      <c r="T259" s="78" t="s">
        <v>185</v>
      </c>
      <c r="U259" s="16">
        <v>2</v>
      </c>
    </row>
    <row r="260" spans="1:21" ht="63.75">
      <c r="A260" s="69">
        <v>245</v>
      </c>
      <c r="B260" s="39" t="s">
        <v>76</v>
      </c>
      <c r="C260" s="31" t="s">
        <v>77</v>
      </c>
      <c r="D260" s="31" t="s">
        <v>941</v>
      </c>
      <c r="E260" s="34" t="s">
        <v>942</v>
      </c>
      <c r="F260" s="34" t="s">
        <v>122</v>
      </c>
      <c r="G260" s="34" t="s">
        <v>943</v>
      </c>
      <c r="H260" s="34" t="s">
        <v>944</v>
      </c>
      <c r="I260" s="34" t="s">
        <v>945</v>
      </c>
      <c r="J260" s="34" t="s">
        <v>88</v>
      </c>
      <c r="K260" s="34" t="s">
        <v>270</v>
      </c>
      <c r="L260" s="31" t="s">
        <v>940</v>
      </c>
      <c r="M260" s="37">
        <v>100</v>
      </c>
      <c r="N260" s="42">
        <v>643</v>
      </c>
      <c r="O260" s="42">
        <v>64300</v>
      </c>
      <c r="P260" s="31" t="s">
        <v>296</v>
      </c>
      <c r="Q260" s="31" t="s">
        <v>274</v>
      </c>
      <c r="R260" s="32" t="s">
        <v>257</v>
      </c>
      <c r="S260" s="37">
        <v>100</v>
      </c>
      <c r="T260" s="78" t="s">
        <v>185</v>
      </c>
      <c r="U260" s="16">
        <v>2</v>
      </c>
    </row>
    <row r="261" spans="1:21" ht="153">
      <c r="A261" s="31">
        <v>246</v>
      </c>
      <c r="B261" s="39" t="s">
        <v>76</v>
      </c>
      <c r="C261" s="31" t="s">
        <v>77</v>
      </c>
      <c r="D261" s="31" t="s">
        <v>1327</v>
      </c>
      <c r="E261" s="34" t="s">
        <v>215</v>
      </c>
      <c r="F261" s="34" t="s">
        <v>215</v>
      </c>
      <c r="G261" s="34" t="s">
        <v>1328</v>
      </c>
      <c r="H261" s="34" t="s">
        <v>1329</v>
      </c>
      <c r="I261" s="34" t="s">
        <v>215</v>
      </c>
      <c r="J261" s="34" t="s">
        <v>215</v>
      </c>
      <c r="K261" s="33" t="s">
        <v>270</v>
      </c>
      <c r="L261" s="32" t="s">
        <v>310</v>
      </c>
      <c r="M261" s="37">
        <v>4</v>
      </c>
      <c r="N261" s="42">
        <v>40000</v>
      </c>
      <c r="O261" s="42">
        <v>160000</v>
      </c>
      <c r="P261" s="31" t="s">
        <v>273</v>
      </c>
      <c r="Q261" s="31" t="s">
        <v>602</v>
      </c>
      <c r="R261" s="32" t="s">
        <v>258</v>
      </c>
      <c r="S261" s="37">
        <v>50</v>
      </c>
      <c r="T261" s="78" t="s">
        <v>177</v>
      </c>
      <c r="U261" s="16">
        <v>2</v>
      </c>
    </row>
    <row r="262" spans="1:21" ht="63.75">
      <c r="A262" s="69">
        <v>247</v>
      </c>
      <c r="B262" s="39" t="s">
        <v>76</v>
      </c>
      <c r="C262" s="31" t="s">
        <v>77</v>
      </c>
      <c r="D262" s="31" t="s">
        <v>953</v>
      </c>
      <c r="E262" s="33" t="s">
        <v>954</v>
      </c>
      <c r="F262" s="33" t="s">
        <v>954</v>
      </c>
      <c r="G262" s="33" t="s">
        <v>955</v>
      </c>
      <c r="H262" s="33" t="s">
        <v>956</v>
      </c>
      <c r="I262" s="33" t="s">
        <v>957</v>
      </c>
      <c r="J262" s="33" t="s">
        <v>958</v>
      </c>
      <c r="K262" s="33" t="s">
        <v>270</v>
      </c>
      <c r="L262" s="35" t="s">
        <v>310</v>
      </c>
      <c r="M262" s="37">
        <v>1</v>
      </c>
      <c r="N262" s="42">
        <v>28000</v>
      </c>
      <c r="O262" s="42">
        <v>28000</v>
      </c>
      <c r="P262" s="31" t="s">
        <v>283</v>
      </c>
      <c r="Q262" s="31" t="s">
        <v>283</v>
      </c>
      <c r="R262" s="32">
        <v>471000000</v>
      </c>
      <c r="S262" s="37">
        <v>100</v>
      </c>
      <c r="T262" s="78" t="s">
        <v>177</v>
      </c>
      <c r="U262" s="16">
        <v>2</v>
      </c>
    </row>
    <row r="263" spans="1:21" ht="51">
      <c r="A263" s="31">
        <v>248</v>
      </c>
      <c r="B263" s="39" t="s">
        <v>76</v>
      </c>
      <c r="C263" s="31" t="s">
        <v>292</v>
      </c>
      <c r="D263" s="31" t="s">
        <v>1677</v>
      </c>
      <c r="E263" s="31" t="s">
        <v>1678</v>
      </c>
      <c r="F263" s="31" t="s">
        <v>1679</v>
      </c>
      <c r="G263" s="31" t="s">
        <v>1680</v>
      </c>
      <c r="H263" s="35" t="s">
        <v>1681</v>
      </c>
      <c r="I263" s="31" t="s">
        <v>1680</v>
      </c>
      <c r="J263" s="34" t="s">
        <v>1681</v>
      </c>
      <c r="K263" s="34" t="s">
        <v>270</v>
      </c>
      <c r="L263" s="31" t="s">
        <v>292</v>
      </c>
      <c r="M263" s="36">
        <v>1</v>
      </c>
      <c r="N263" s="42">
        <v>32000</v>
      </c>
      <c r="O263" s="42">
        <v>32000</v>
      </c>
      <c r="P263" s="31" t="s">
        <v>283</v>
      </c>
      <c r="Q263" s="31" t="s">
        <v>283</v>
      </c>
      <c r="R263" s="32">
        <v>471000000</v>
      </c>
      <c r="S263" s="37">
        <v>100</v>
      </c>
      <c r="T263" s="78" t="s">
        <v>177</v>
      </c>
      <c r="U263" s="16">
        <v>2</v>
      </c>
    </row>
    <row r="264" spans="1:21" ht="63.75" customHeight="1">
      <c r="A264" s="69">
        <v>249</v>
      </c>
      <c r="B264" s="39" t="s">
        <v>76</v>
      </c>
      <c r="C264" s="31" t="s">
        <v>77</v>
      </c>
      <c r="D264" s="38" t="s">
        <v>1322</v>
      </c>
      <c r="E264" s="33" t="s">
        <v>1323</v>
      </c>
      <c r="F264" s="33" t="s">
        <v>224</v>
      </c>
      <c r="G264" s="33" t="s">
        <v>1324</v>
      </c>
      <c r="H264" s="33" t="s">
        <v>1325</v>
      </c>
      <c r="I264" s="33" t="s">
        <v>1323</v>
      </c>
      <c r="J264" s="58" t="s">
        <v>224</v>
      </c>
      <c r="K264" s="33" t="s">
        <v>270</v>
      </c>
      <c r="L264" s="32" t="s">
        <v>1313</v>
      </c>
      <c r="M264" s="37">
        <v>1</v>
      </c>
      <c r="N264" s="42">
        <v>3750</v>
      </c>
      <c r="O264" s="42">
        <v>3750</v>
      </c>
      <c r="P264" s="31" t="s">
        <v>283</v>
      </c>
      <c r="Q264" s="31" t="s">
        <v>283</v>
      </c>
      <c r="R264" s="32">
        <v>471000000</v>
      </c>
      <c r="S264" s="37">
        <v>100</v>
      </c>
      <c r="T264" s="78" t="s">
        <v>177</v>
      </c>
      <c r="U264" s="16">
        <v>2</v>
      </c>
    </row>
    <row r="265" spans="1:21" ht="25.5" customHeight="1">
      <c r="A265" s="31">
        <v>250</v>
      </c>
      <c r="B265" s="39" t="s">
        <v>76</v>
      </c>
      <c r="C265" s="31" t="s">
        <v>77</v>
      </c>
      <c r="D265" s="38" t="s">
        <v>1622</v>
      </c>
      <c r="E265" s="33" t="s">
        <v>1497</v>
      </c>
      <c r="F265" s="33" t="s">
        <v>225</v>
      </c>
      <c r="G265" s="33" t="s">
        <v>1498</v>
      </c>
      <c r="H265" s="33" t="s">
        <v>1623</v>
      </c>
      <c r="I265" s="33" t="s">
        <v>1646</v>
      </c>
      <c r="J265" s="58" t="s">
        <v>1647</v>
      </c>
      <c r="K265" s="33" t="s">
        <v>270</v>
      </c>
      <c r="L265" s="32" t="s">
        <v>1313</v>
      </c>
      <c r="M265" s="37">
        <v>1</v>
      </c>
      <c r="N265" s="42">
        <v>3750</v>
      </c>
      <c r="O265" s="42">
        <v>3750</v>
      </c>
      <c r="P265" s="31" t="s">
        <v>283</v>
      </c>
      <c r="Q265" s="31" t="s">
        <v>283</v>
      </c>
      <c r="R265" s="32">
        <v>471000000</v>
      </c>
      <c r="S265" s="37">
        <v>100</v>
      </c>
      <c r="T265" s="78" t="s">
        <v>177</v>
      </c>
      <c r="U265" s="16">
        <v>2</v>
      </c>
    </row>
    <row r="266" spans="1:21" ht="25.5" customHeight="1">
      <c r="A266" s="69">
        <v>251</v>
      </c>
      <c r="B266" s="39" t="s">
        <v>76</v>
      </c>
      <c r="C266" s="31" t="s">
        <v>77</v>
      </c>
      <c r="D266" s="38" t="s">
        <v>1648</v>
      </c>
      <c r="E266" s="33" t="s">
        <v>1649</v>
      </c>
      <c r="F266" s="33" t="s">
        <v>1649</v>
      </c>
      <c r="G266" s="33" t="s">
        <v>1650</v>
      </c>
      <c r="H266" s="33" t="s">
        <v>1651</v>
      </c>
      <c r="I266" s="33" t="s">
        <v>1652</v>
      </c>
      <c r="J266" s="58" t="s">
        <v>1653</v>
      </c>
      <c r="K266" s="33" t="s">
        <v>270</v>
      </c>
      <c r="L266" s="32" t="s">
        <v>1529</v>
      </c>
      <c r="M266" s="37">
        <v>5</v>
      </c>
      <c r="N266" s="42">
        <v>750</v>
      </c>
      <c r="O266" s="42">
        <v>3750</v>
      </c>
      <c r="P266" s="31" t="s">
        <v>283</v>
      </c>
      <c r="Q266" s="31" t="s">
        <v>283</v>
      </c>
      <c r="R266" s="32">
        <v>471000000</v>
      </c>
      <c r="S266" s="37">
        <v>100</v>
      </c>
      <c r="T266" s="78" t="s">
        <v>177</v>
      </c>
      <c r="U266" s="16">
        <v>2</v>
      </c>
    </row>
    <row r="267" spans="1:21" ht="38.25" customHeight="1">
      <c r="A267" s="31">
        <v>252</v>
      </c>
      <c r="B267" s="39" t="s">
        <v>76</v>
      </c>
      <c r="C267" s="31" t="s">
        <v>77</v>
      </c>
      <c r="D267" s="46" t="s">
        <v>1310</v>
      </c>
      <c r="E267" s="57" t="s">
        <v>1314</v>
      </c>
      <c r="F267" s="33" t="s">
        <v>1311</v>
      </c>
      <c r="G267" s="33" t="s">
        <v>1315</v>
      </c>
      <c r="H267" s="33" t="s">
        <v>1312</v>
      </c>
      <c r="I267" s="57" t="s">
        <v>1316</v>
      </c>
      <c r="J267" s="52" t="s">
        <v>219</v>
      </c>
      <c r="K267" s="33" t="s">
        <v>270</v>
      </c>
      <c r="L267" s="57" t="s">
        <v>1313</v>
      </c>
      <c r="M267" s="37">
        <v>1</v>
      </c>
      <c r="N267" s="42">
        <v>3750</v>
      </c>
      <c r="O267" s="42">
        <v>3750</v>
      </c>
      <c r="P267" s="31" t="s">
        <v>283</v>
      </c>
      <c r="Q267" s="31" t="s">
        <v>283</v>
      </c>
      <c r="R267" s="32">
        <v>471000000</v>
      </c>
      <c r="S267" s="37">
        <v>100</v>
      </c>
      <c r="T267" s="78" t="s">
        <v>177</v>
      </c>
      <c r="U267" s="16">
        <v>2</v>
      </c>
    </row>
    <row r="268" spans="1:21" ht="51" customHeight="1">
      <c r="A268" s="69">
        <v>253</v>
      </c>
      <c r="B268" s="39" t="s">
        <v>76</v>
      </c>
      <c r="C268" s="31" t="s">
        <v>77</v>
      </c>
      <c r="D268" s="38" t="s">
        <v>1317</v>
      </c>
      <c r="E268" s="33" t="s">
        <v>1318</v>
      </c>
      <c r="F268" s="33" t="s">
        <v>1318</v>
      </c>
      <c r="G268" s="33" t="s">
        <v>1321</v>
      </c>
      <c r="H268" s="33" t="s">
        <v>1319</v>
      </c>
      <c r="I268" s="33" t="s">
        <v>1320</v>
      </c>
      <c r="J268" s="52" t="s">
        <v>221</v>
      </c>
      <c r="K268" s="33" t="s">
        <v>270</v>
      </c>
      <c r="L268" s="32" t="s">
        <v>310</v>
      </c>
      <c r="M268" s="37">
        <v>1</v>
      </c>
      <c r="N268" s="42">
        <v>17000</v>
      </c>
      <c r="O268" s="42">
        <v>17000</v>
      </c>
      <c r="P268" s="31" t="s">
        <v>283</v>
      </c>
      <c r="Q268" s="31" t="s">
        <v>283</v>
      </c>
      <c r="R268" s="32" t="s">
        <v>258</v>
      </c>
      <c r="S268" s="37">
        <v>100</v>
      </c>
      <c r="T268" s="78" t="s">
        <v>177</v>
      </c>
      <c r="U268" s="16">
        <v>2</v>
      </c>
    </row>
    <row r="269" spans="1:21" ht="63.75">
      <c r="A269" s="31">
        <v>254</v>
      </c>
      <c r="B269" s="39" t="s">
        <v>76</v>
      </c>
      <c r="C269" s="31" t="s">
        <v>77</v>
      </c>
      <c r="D269" s="31" t="s">
        <v>941</v>
      </c>
      <c r="E269" s="34" t="s">
        <v>942</v>
      </c>
      <c r="F269" s="34" t="s">
        <v>122</v>
      </c>
      <c r="G269" s="34" t="s">
        <v>943</v>
      </c>
      <c r="H269" s="34" t="s">
        <v>944</v>
      </c>
      <c r="I269" s="34" t="s">
        <v>945</v>
      </c>
      <c r="J269" s="34" t="s">
        <v>88</v>
      </c>
      <c r="K269" s="34" t="s">
        <v>270</v>
      </c>
      <c r="L269" s="31" t="s">
        <v>940</v>
      </c>
      <c r="M269" s="37">
        <v>60</v>
      </c>
      <c r="N269" s="42">
        <v>871</v>
      </c>
      <c r="O269" s="42">
        <v>52260</v>
      </c>
      <c r="P269" s="31" t="s">
        <v>283</v>
      </c>
      <c r="Q269" s="31" t="s">
        <v>283</v>
      </c>
      <c r="R269" s="32">
        <v>471000000</v>
      </c>
      <c r="S269" s="37">
        <v>100</v>
      </c>
      <c r="T269" s="78" t="s">
        <v>177</v>
      </c>
      <c r="U269" s="16">
        <v>2</v>
      </c>
    </row>
    <row r="270" spans="1:21" ht="63.75" customHeight="1">
      <c r="A270" s="69">
        <v>255</v>
      </c>
      <c r="B270" s="39" t="s">
        <v>76</v>
      </c>
      <c r="C270" s="31" t="s">
        <v>77</v>
      </c>
      <c r="D270" s="38" t="s">
        <v>1640</v>
      </c>
      <c r="E270" s="33" t="s">
        <v>1641</v>
      </c>
      <c r="F270" s="33" t="s">
        <v>1641</v>
      </c>
      <c r="G270" s="33" t="s">
        <v>1645</v>
      </c>
      <c r="H270" s="33" t="s">
        <v>1642</v>
      </c>
      <c r="I270" s="33" t="s">
        <v>1644</v>
      </c>
      <c r="J270" s="52" t="s">
        <v>1643</v>
      </c>
      <c r="K270" s="33" t="s">
        <v>270</v>
      </c>
      <c r="L270" s="32" t="s">
        <v>310</v>
      </c>
      <c r="M270" s="37">
        <v>2</v>
      </c>
      <c r="N270" s="42">
        <v>31250</v>
      </c>
      <c r="O270" s="42">
        <v>62500</v>
      </c>
      <c r="P270" s="31" t="s">
        <v>296</v>
      </c>
      <c r="Q270" s="31" t="s">
        <v>274</v>
      </c>
      <c r="R270" s="32" t="s">
        <v>260</v>
      </c>
      <c r="S270" s="37">
        <v>100</v>
      </c>
      <c r="T270" s="78" t="s">
        <v>178</v>
      </c>
      <c r="U270" s="16">
        <v>2</v>
      </c>
    </row>
    <row r="271" spans="1:21" ht="110.25" customHeight="1">
      <c r="A271" s="31">
        <v>256</v>
      </c>
      <c r="B271" s="39" t="s">
        <v>76</v>
      </c>
      <c r="C271" s="31" t="s">
        <v>77</v>
      </c>
      <c r="D271" s="31" t="s">
        <v>1375</v>
      </c>
      <c r="E271" s="34" t="s">
        <v>1376</v>
      </c>
      <c r="F271" s="34" t="s">
        <v>1377</v>
      </c>
      <c r="G271" s="34" t="s">
        <v>1378</v>
      </c>
      <c r="H271" s="34" t="s">
        <v>1379</v>
      </c>
      <c r="I271" s="34" t="s">
        <v>1380</v>
      </c>
      <c r="J271" s="34" t="s">
        <v>1381</v>
      </c>
      <c r="K271" s="34" t="s">
        <v>270</v>
      </c>
      <c r="L271" s="35" t="s">
        <v>310</v>
      </c>
      <c r="M271" s="37">
        <v>20</v>
      </c>
      <c r="N271" s="42">
        <v>2232</v>
      </c>
      <c r="O271" s="42">
        <v>44640</v>
      </c>
      <c r="P271" s="31" t="s">
        <v>296</v>
      </c>
      <c r="Q271" s="31" t="s">
        <v>274</v>
      </c>
      <c r="R271" s="32" t="s">
        <v>260</v>
      </c>
      <c r="S271" s="37">
        <v>0</v>
      </c>
      <c r="T271" s="78" t="s">
        <v>178</v>
      </c>
      <c r="U271" s="16">
        <v>2</v>
      </c>
    </row>
    <row r="272" spans="1:21" ht="63.75">
      <c r="A272" s="69">
        <v>257</v>
      </c>
      <c r="B272" s="39" t="s">
        <v>76</v>
      </c>
      <c r="C272" s="31" t="s">
        <v>74</v>
      </c>
      <c r="D272" s="31" t="s">
        <v>1115</v>
      </c>
      <c r="E272" s="34" t="s">
        <v>1116</v>
      </c>
      <c r="F272" s="34" t="s">
        <v>1117</v>
      </c>
      <c r="G272" s="34" t="s">
        <v>1116</v>
      </c>
      <c r="H272" s="34" t="s">
        <v>1117</v>
      </c>
      <c r="I272" s="34" t="s">
        <v>1118</v>
      </c>
      <c r="J272" s="34" t="s">
        <v>21</v>
      </c>
      <c r="K272" s="34" t="s">
        <v>270</v>
      </c>
      <c r="L272" s="32" t="s">
        <v>271</v>
      </c>
      <c r="M272" s="36">
        <v>1</v>
      </c>
      <c r="N272" s="42">
        <v>12946</v>
      </c>
      <c r="O272" s="42">
        <v>12946</v>
      </c>
      <c r="P272" s="31" t="s">
        <v>296</v>
      </c>
      <c r="Q272" s="31" t="s">
        <v>274</v>
      </c>
      <c r="R272" s="32" t="s">
        <v>260</v>
      </c>
      <c r="S272" s="37">
        <v>0</v>
      </c>
      <c r="T272" s="78" t="s">
        <v>178</v>
      </c>
      <c r="U272" s="16">
        <v>2</v>
      </c>
    </row>
    <row r="273" spans="1:21" ht="51" customHeight="1">
      <c r="A273" s="31">
        <v>258</v>
      </c>
      <c r="B273" s="39" t="s">
        <v>76</v>
      </c>
      <c r="C273" s="31" t="s">
        <v>77</v>
      </c>
      <c r="D273" s="32" t="s">
        <v>1370</v>
      </c>
      <c r="E273" s="34" t="s">
        <v>1371</v>
      </c>
      <c r="F273" s="34" t="s">
        <v>1371</v>
      </c>
      <c r="G273" s="34" t="s">
        <v>1372</v>
      </c>
      <c r="H273" s="34" t="s">
        <v>1373</v>
      </c>
      <c r="I273" s="34" t="s">
        <v>1372</v>
      </c>
      <c r="J273" s="34" t="s">
        <v>1373</v>
      </c>
      <c r="K273" s="34" t="s">
        <v>270</v>
      </c>
      <c r="L273" s="32" t="s">
        <v>1374</v>
      </c>
      <c r="M273" s="37">
        <v>10</v>
      </c>
      <c r="N273" s="42">
        <v>4643</v>
      </c>
      <c r="O273" s="42">
        <v>46430</v>
      </c>
      <c r="P273" s="31" t="s">
        <v>296</v>
      </c>
      <c r="Q273" s="31" t="s">
        <v>274</v>
      </c>
      <c r="R273" s="32" t="s">
        <v>260</v>
      </c>
      <c r="S273" s="37">
        <v>0</v>
      </c>
      <c r="T273" s="78" t="s">
        <v>178</v>
      </c>
      <c r="U273" s="16">
        <v>2</v>
      </c>
    </row>
    <row r="274" spans="1:21" ht="52.5" customHeight="1">
      <c r="A274" s="69">
        <v>259</v>
      </c>
      <c r="B274" s="39" t="s">
        <v>76</v>
      </c>
      <c r="C274" s="31" t="s">
        <v>77</v>
      </c>
      <c r="D274" s="38" t="s">
        <v>1930</v>
      </c>
      <c r="E274" s="33" t="s">
        <v>1386</v>
      </c>
      <c r="F274" s="33" t="s">
        <v>1929</v>
      </c>
      <c r="G274" s="33" t="s">
        <v>1933</v>
      </c>
      <c r="H274" s="33" t="s">
        <v>1931</v>
      </c>
      <c r="I274" s="33" t="s">
        <v>1934</v>
      </c>
      <c r="J274" s="52" t="s">
        <v>1932</v>
      </c>
      <c r="K274" s="33" t="s">
        <v>270</v>
      </c>
      <c r="L274" s="32" t="s">
        <v>310</v>
      </c>
      <c r="M274" s="37">
        <v>100</v>
      </c>
      <c r="N274" s="42">
        <v>179</v>
      </c>
      <c r="O274" s="42">
        <v>17900</v>
      </c>
      <c r="P274" s="31" t="s">
        <v>296</v>
      </c>
      <c r="Q274" s="31" t="s">
        <v>274</v>
      </c>
      <c r="R274" s="32" t="s">
        <v>260</v>
      </c>
      <c r="S274" s="37">
        <v>0</v>
      </c>
      <c r="T274" s="78" t="s">
        <v>178</v>
      </c>
      <c r="U274" s="16">
        <v>2</v>
      </c>
    </row>
    <row r="275" spans="1:21" ht="80.25" customHeight="1">
      <c r="A275" s="31">
        <v>260</v>
      </c>
      <c r="B275" s="39" t="s">
        <v>76</v>
      </c>
      <c r="C275" s="31" t="s">
        <v>77</v>
      </c>
      <c r="D275" s="31" t="s">
        <v>941</v>
      </c>
      <c r="E275" s="34" t="s">
        <v>942</v>
      </c>
      <c r="F275" s="34" t="s">
        <v>122</v>
      </c>
      <c r="G275" s="34" t="s">
        <v>943</v>
      </c>
      <c r="H275" s="34" t="s">
        <v>944</v>
      </c>
      <c r="I275" s="34" t="s">
        <v>945</v>
      </c>
      <c r="J275" s="34" t="s">
        <v>88</v>
      </c>
      <c r="K275" s="34" t="s">
        <v>270</v>
      </c>
      <c r="L275" s="31" t="s">
        <v>940</v>
      </c>
      <c r="M275" s="37">
        <v>100</v>
      </c>
      <c r="N275" s="42">
        <v>714</v>
      </c>
      <c r="O275" s="42">
        <v>71400</v>
      </c>
      <c r="P275" s="31" t="s">
        <v>296</v>
      </c>
      <c r="Q275" s="31" t="s">
        <v>274</v>
      </c>
      <c r="R275" s="32" t="s">
        <v>260</v>
      </c>
      <c r="S275" s="37">
        <v>100</v>
      </c>
      <c r="T275" s="78" t="s">
        <v>178</v>
      </c>
      <c r="U275" s="16">
        <v>2</v>
      </c>
    </row>
    <row r="276" spans="1:21" ht="58.5" customHeight="1">
      <c r="A276" s="69">
        <v>261</v>
      </c>
      <c r="B276" s="39" t="s">
        <v>76</v>
      </c>
      <c r="C276" s="31" t="s">
        <v>77</v>
      </c>
      <c r="D276" s="31" t="s">
        <v>854</v>
      </c>
      <c r="E276" s="33" t="s">
        <v>40</v>
      </c>
      <c r="F276" s="33" t="s">
        <v>40</v>
      </c>
      <c r="G276" s="33" t="s">
        <v>855</v>
      </c>
      <c r="H276" s="33" t="s">
        <v>856</v>
      </c>
      <c r="I276" s="33" t="s">
        <v>40</v>
      </c>
      <c r="J276" s="33" t="s">
        <v>40</v>
      </c>
      <c r="K276" s="33" t="s">
        <v>270</v>
      </c>
      <c r="L276" s="35" t="s">
        <v>310</v>
      </c>
      <c r="M276" s="37">
        <v>6</v>
      </c>
      <c r="N276" s="42">
        <v>681</v>
      </c>
      <c r="O276" s="42">
        <v>4086</v>
      </c>
      <c r="P276" s="31" t="s">
        <v>296</v>
      </c>
      <c r="Q276" s="31" t="s">
        <v>274</v>
      </c>
      <c r="R276" s="32" t="s">
        <v>260</v>
      </c>
      <c r="S276" s="37">
        <v>0</v>
      </c>
      <c r="T276" s="78" t="s">
        <v>178</v>
      </c>
      <c r="U276" s="16">
        <v>2</v>
      </c>
    </row>
    <row r="277" spans="1:21" ht="51">
      <c r="A277" s="31">
        <v>262</v>
      </c>
      <c r="B277" s="39" t="s">
        <v>76</v>
      </c>
      <c r="C277" s="31" t="s">
        <v>77</v>
      </c>
      <c r="D277" s="32" t="s">
        <v>906</v>
      </c>
      <c r="E277" s="34" t="s">
        <v>907</v>
      </c>
      <c r="F277" s="34" t="s">
        <v>79</v>
      </c>
      <c r="G277" s="34" t="s">
        <v>907</v>
      </c>
      <c r="H277" s="34" t="s">
        <v>79</v>
      </c>
      <c r="I277" s="34" t="s">
        <v>907</v>
      </c>
      <c r="J277" s="34" t="s">
        <v>79</v>
      </c>
      <c r="K277" s="34" t="s">
        <v>270</v>
      </c>
      <c r="L277" s="35" t="s">
        <v>310</v>
      </c>
      <c r="M277" s="37">
        <v>4</v>
      </c>
      <c r="N277" s="42">
        <v>3739</v>
      </c>
      <c r="O277" s="42">
        <v>14956</v>
      </c>
      <c r="P277" s="31" t="s">
        <v>296</v>
      </c>
      <c r="Q277" s="31" t="s">
        <v>274</v>
      </c>
      <c r="R277" s="32" t="s">
        <v>260</v>
      </c>
      <c r="S277" s="37">
        <v>0</v>
      </c>
      <c r="T277" s="78" t="s">
        <v>178</v>
      </c>
      <c r="U277" s="16">
        <v>2</v>
      </c>
    </row>
    <row r="278" spans="1:21" ht="51">
      <c r="A278" s="69">
        <v>263</v>
      </c>
      <c r="B278" s="39" t="s">
        <v>76</v>
      </c>
      <c r="C278" s="31" t="s">
        <v>77</v>
      </c>
      <c r="D278" s="32" t="s">
        <v>795</v>
      </c>
      <c r="E278" s="33" t="s">
        <v>796</v>
      </c>
      <c r="F278" s="33" t="s">
        <v>67</v>
      </c>
      <c r="G278" s="33" t="s">
        <v>797</v>
      </c>
      <c r="H278" s="33" t="s">
        <v>798</v>
      </c>
      <c r="I278" s="33" t="s">
        <v>796</v>
      </c>
      <c r="J278" s="33" t="s">
        <v>67</v>
      </c>
      <c r="K278" s="33" t="s">
        <v>270</v>
      </c>
      <c r="L278" s="35" t="s">
        <v>310</v>
      </c>
      <c r="M278" s="37">
        <v>5</v>
      </c>
      <c r="N278" s="42">
        <v>825</v>
      </c>
      <c r="O278" s="42">
        <v>4125</v>
      </c>
      <c r="P278" s="31" t="s">
        <v>296</v>
      </c>
      <c r="Q278" s="31" t="s">
        <v>274</v>
      </c>
      <c r="R278" s="32" t="s">
        <v>260</v>
      </c>
      <c r="S278" s="37">
        <v>0</v>
      </c>
      <c r="T278" s="78" t="s">
        <v>178</v>
      </c>
      <c r="U278" s="16">
        <v>2</v>
      </c>
    </row>
    <row r="279" spans="1:21" ht="51">
      <c r="A279" s="31">
        <v>264</v>
      </c>
      <c r="B279" s="39" t="s">
        <v>76</v>
      </c>
      <c r="C279" s="31" t="s">
        <v>77</v>
      </c>
      <c r="D279" s="32" t="s">
        <v>1405</v>
      </c>
      <c r="E279" s="34" t="s">
        <v>1406</v>
      </c>
      <c r="F279" s="34" t="s">
        <v>80</v>
      </c>
      <c r="G279" s="34" t="s">
        <v>1407</v>
      </c>
      <c r="H279" s="34" t="s">
        <v>1408</v>
      </c>
      <c r="I279" s="34" t="s">
        <v>1406</v>
      </c>
      <c r="J279" s="34" t="s">
        <v>80</v>
      </c>
      <c r="K279" s="34" t="s">
        <v>270</v>
      </c>
      <c r="L279" s="35" t="s">
        <v>310</v>
      </c>
      <c r="M279" s="37">
        <v>20</v>
      </c>
      <c r="N279" s="42">
        <v>598</v>
      </c>
      <c r="O279" s="42">
        <v>11960</v>
      </c>
      <c r="P279" s="31" t="s">
        <v>296</v>
      </c>
      <c r="Q279" s="31" t="s">
        <v>274</v>
      </c>
      <c r="R279" s="32" t="s">
        <v>260</v>
      </c>
      <c r="S279" s="37">
        <v>0</v>
      </c>
      <c r="T279" s="78" t="s">
        <v>178</v>
      </c>
      <c r="U279" s="16">
        <v>2</v>
      </c>
    </row>
    <row r="280" spans="1:21" ht="51">
      <c r="A280" s="69">
        <v>265</v>
      </c>
      <c r="B280" s="39" t="s">
        <v>76</v>
      </c>
      <c r="C280" s="31" t="s">
        <v>77</v>
      </c>
      <c r="D280" s="32" t="s">
        <v>874</v>
      </c>
      <c r="E280" s="34" t="s">
        <v>875</v>
      </c>
      <c r="F280" s="34" t="s">
        <v>81</v>
      </c>
      <c r="G280" s="34" t="s">
        <v>875</v>
      </c>
      <c r="H280" s="34" t="s">
        <v>81</v>
      </c>
      <c r="I280" s="34" t="s">
        <v>875</v>
      </c>
      <c r="J280" s="34" t="s">
        <v>81</v>
      </c>
      <c r="K280" s="34" t="s">
        <v>270</v>
      </c>
      <c r="L280" s="40" t="s">
        <v>859</v>
      </c>
      <c r="M280" s="37">
        <v>1</v>
      </c>
      <c r="N280" s="42">
        <v>598</v>
      </c>
      <c r="O280" s="42">
        <v>598</v>
      </c>
      <c r="P280" s="31" t="s">
        <v>296</v>
      </c>
      <c r="Q280" s="31" t="s">
        <v>274</v>
      </c>
      <c r="R280" s="32" t="s">
        <v>260</v>
      </c>
      <c r="S280" s="37">
        <v>0</v>
      </c>
      <c r="T280" s="78" t="s">
        <v>178</v>
      </c>
      <c r="U280" s="16">
        <v>2</v>
      </c>
    </row>
    <row r="281" spans="1:21" ht="51">
      <c r="A281" s="31">
        <v>266</v>
      </c>
      <c r="B281" s="39" t="s">
        <v>76</v>
      </c>
      <c r="C281" s="31" t="s">
        <v>77</v>
      </c>
      <c r="D281" s="31" t="s">
        <v>1925</v>
      </c>
      <c r="E281" s="34" t="s">
        <v>1927</v>
      </c>
      <c r="F281" s="34" t="s">
        <v>1541</v>
      </c>
      <c r="G281" s="34" t="s">
        <v>1928</v>
      </c>
      <c r="H281" s="34" t="s">
        <v>829</v>
      </c>
      <c r="I281" s="34" t="s">
        <v>1926</v>
      </c>
      <c r="J281" s="34" t="s">
        <v>1617</v>
      </c>
      <c r="K281" s="33" t="s">
        <v>270</v>
      </c>
      <c r="L281" s="35" t="s">
        <v>310</v>
      </c>
      <c r="M281" s="37">
        <v>10</v>
      </c>
      <c r="N281" s="42">
        <v>119</v>
      </c>
      <c r="O281" s="42">
        <v>1190</v>
      </c>
      <c r="P281" s="31" t="s">
        <v>296</v>
      </c>
      <c r="Q281" s="31" t="s">
        <v>274</v>
      </c>
      <c r="R281" s="32" t="s">
        <v>260</v>
      </c>
      <c r="S281" s="37">
        <v>0</v>
      </c>
      <c r="T281" s="78" t="s">
        <v>178</v>
      </c>
      <c r="U281" s="16">
        <v>2</v>
      </c>
    </row>
    <row r="282" spans="1:21" ht="51">
      <c r="A282" s="69">
        <v>267</v>
      </c>
      <c r="B282" s="39" t="s">
        <v>76</v>
      </c>
      <c r="C282" s="31" t="s">
        <v>77</v>
      </c>
      <c r="D282" s="38" t="s">
        <v>1530</v>
      </c>
      <c r="E282" s="33" t="s">
        <v>1025</v>
      </c>
      <c r="F282" s="33" t="s">
        <v>1</v>
      </c>
      <c r="G282" s="33" t="s">
        <v>1532</v>
      </c>
      <c r="H282" s="33" t="s">
        <v>1531</v>
      </c>
      <c r="I282" s="33" t="s">
        <v>1025</v>
      </c>
      <c r="J282" s="60" t="s">
        <v>1</v>
      </c>
      <c r="K282" s="33" t="s">
        <v>270</v>
      </c>
      <c r="L282" s="32" t="s">
        <v>310</v>
      </c>
      <c r="M282" s="37">
        <v>1</v>
      </c>
      <c r="N282" s="42">
        <v>898</v>
      </c>
      <c r="O282" s="42">
        <v>898</v>
      </c>
      <c r="P282" s="31" t="s">
        <v>296</v>
      </c>
      <c r="Q282" s="31" t="s">
        <v>274</v>
      </c>
      <c r="R282" s="32" t="s">
        <v>260</v>
      </c>
      <c r="S282" s="37">
        <v>0</v>
      </c>
      <c r="T282" s="78" t="s">
        <v>178</v>
      </c>
      <c r="U282" s="16">
        <v>2</v>
      </c>
    </row>
    <row r="283" spans="1:21" ht="51">
      <c r="A283" s="31">
        <v>268</v>
      </c>
      <c r="B283" s="39" t="s">
        <v>76</v>
      </c>
      <c r="C283" s="31" t="s">
        <v>77</v>
      </c>
      <c r="D283" s="32" t="s">
        <v>1483</v>
      </c>
      <c r="E283" s="34" t="s">
        <v>1484</v>
      </c>
      <c r="F283" s="34" t="s">
        <v>2</v>
      </c>
      <c r="G283" s="34" t="s">
        <v>1485</v>
      </c>
      <c r="H283" s="34" t="s">
        <v>1486</v>
      </c>
      <c r="I283" s="34" t="s">
        <v>1484</v>
      </c>
      <c r="J283" s="34" t="s">
        <v>2</v>
      </c>
      <c r="K283" s="34" t="s">
        <v>270</v>
      </c>
      <c r="L283" s="35" t="s">
        <v>859</v>
      </c>
      <c r="M283" s="37">
        <v>1</v>
      </c>
      <c r="N283" s="42">
        <v>5384</v>
      </c>
      <c r="O283" s="42">
        <v>5384</v>
      </c>
      <c r="P283" s="31" t="s">
        <v>296</v>
      </c>
      <c r="Q283" s="31" t="s">
        <v>274</v>
      </c>
      <c r="R283" s="32" t="s">
        <v>260</v>
      </c>
      <c r="S283" s="37">
        <v>0</v>
      </c>
      <c r="T283" s="78" t="s">
        <v>178</v>
      </c>
      <c r="U283" s="16">
        <v>2</v>
      </c>
    </row>
    <row r="284" spans="1:21" ht="51">
      <c r="A284" s="69">
        <v>269</v>
      </c>
      <c r="B284" s="39" t="s">
        <v>76</v>
      </c>
      <c r="C284" s="31" t="s">
        <v>77</v>
      </c>
      <c r="D284" s="31" t="s">
        <v>1488</v>
      </c>
      <c r="E284" s="34" t="s">
        <v>1489</v>
      </c>
      <c r="F284" s="34" t="s">
        <v>1490</v>
      </c>
      <c r="G284" s="34" t="s">
        <v>1491</v>
      </c>
      <c r="H284" s="34" t="s">
        <v>1492</v>
      </c>
      <c r="I284" s="34" t="s">
        <v>1489</v>
      </c>
      <c r="J284" s="34" t="s">
        <v>89</v>
      </c>
      <c r="K284" s="34" t="s">
        <v>270</v>
      </c>
      <c r="L284" s="35" t="s">
        <v>310</v>
      </c>
      <c r="M284" s="37">
        <v>1</v>
      </c>
      <c r="N284" s="42">
        <v>718</v>
      </c>
      <c r="O284" s="42">
        <v>718</v>
      </c>
      <c r="P284" s="31" t="s">
        <v>296</v>
      </c>
      <c r="Q284" s="31" t="s">
        <v>274</v>
      </c>
      <c r="R284" s="32" t="s">
        <v>260</v>
      </c>
      <c r="S284" s="37">
        <v>0</v>
      </c>
      <c r="T284" s="78" t="s">
        <v>178</v>
      </c>
      <c r="U284" s="16">
        <v>2</v>
      </c>
    </row>
    <row r="285" spans="1:21" ht="140.25">
      <c r="A285" s="31">
        <v>270</v>
      </c>
      <c r="B285" s="39" t="s">
        <v>76</v>
      </c>
      <c r="C285" s="31" t="s">
        <v>77</v>
      </c>
      <c r="D285" s="31" t="s">
        <v>1867</v>
      </c>
      <c r="E285" s="34" t="s">
        <v>68</v>
      </c>
      <c r="F285" s="34" t="s">
        <v>68</v>
      </c>
      <c r="G285" s="34" t="s">
        <v>1868</v>
      </c>
      <c r="H285" s="34" t="s">
        <v>1869</v>
      </c>
      <c r="I285" s="34" t="s">
        <v>1870</v>
      </c>
      <c r="J285" s="34" t="s">
        <v>68</v>
      </c>
      <c r="K285" s="34" t="s">
        <v>270</v>
      </c>
      <c r="L285" s="31" t="s">
        <v>847</v>
      </c>
      <c r="M285" s="37">
        <v>2</v>
      </c>
      <c r="N285" s="42">
        <v>8375</v>
      </c>
      <c r="O285" s="42">
        <v>16750</v>
      </c>
      <c r="P285" s="31" t="s">
        <v>296</v>
      </c>
      <c r="Q285" s="31" t="s">
        <v>274</v>
      </c>
      <c r="R285" s="32" t="s">
        <v>260</v>
      </c>
      <c r="S285" s="37">
        <v>100</v>
      </c>
      <c r="T285" s="78" t="s">
        <v>178</v>
      </c>
      <c r="U285" s="16">
        <v>2</v>
      </c>
    </row>
    <row r="286" spans="1:21" ht="51">
      <c r="A286" s="69">
        <v>271</v>
      </c>
      <c r="B286" s="39" t="s">
        <v>76</v>
      </c>
      <c r="C286" s="31" t="s">
        <v>77</v>
      </c>
      <c r="D286" s="31" t="s">
        <v>902</v>
      </c>
      <c r="E286" s="34" t="s">
        <v>903</v>
      </c>
      <c r="F286" s="34" t="s">
        <v>69</v>
      </c>
      <c r="G286" s="34" t="s">
        <v>904</v>
      </c>
      <c r="H286" s="34" t="s">
        <v>905</v>
      </c>
      <c r="I286" s="34" t="s">
        <v>903</v>
      </c>
      <c r="J286" s="34" t="s">
        <v>69</v>
      </c>
      <c r="K286" s="34" t="s">
        <v>270</v>
      </c>
      <c r="L286" s="31" t="s">
        <v>847</v>
      </c>
      <c r="M286" s="37">
        <v>10</v>
      </c>
      <c r="N286" s="42">
        <v>1193</v>
      </c>
      <c r="O286" s="42">
        <v>11930</v>
      </c>
      <c r="P286" s="31" t="s">
        <v>296</v>
      </c>
      <c r="Q286" s="31" t="s">
        <v>274</v>
      </c>
      <c r="R286" s="32" t="s">
        <v>260</v>
      </c>
      <c r="S286" s="37">
        <v>100</v>
      </c>
      <c r="T286" s="78" t="s">
        <v>178</v>
      </c>
      <c r="U286" s="16">
        <v>2</v>
      </c>
    </row>
    <row r="287" spans="1:21" ht="51">
      <c r="A287" s="31">
        <v>272</v>
      </c>
      <c r="B287" s="39" t="s">
        <v>76</v>
      </c>
      <c r="C287" s="31" t="s">
        <v>77</v>
      </c>
      <c r="D287" s="31" t="s">
        <v>1908</v>
      </c>
      <c r="E287" s="34" t="s">
        <v>1616</v>
      </c>
      <c r="F287" s="34" t="s">
        <v>1616</v>
      </c>
      <c r="G287" s="34" t="s">
        <v>1909</v>
      </c>
      <c r="H287" s="34" t="s">
        <v>1909</v>
      </c>
      <c r="I287" s="34" t="s">
        <v>1616</v>
      </c>
      <c r="J287" s="34" t="s">
        <v>1616</v>
      </c>
      <c r="K287" s="34" t="s">
        <v>270</v>
      </c>
      <c r="L287" s="31" t="s">
        <v>1403</v>
      </c>
      <c r="M287" s="37">
        <v>20</v>
      </c>
      <c r="N287" s="42">
        <v>173</v>
      </c>
      <c r="O287" s="42">
        <v>3460</v>
      </c>
      <c r="P287" s="31" t="s">
        <v>296</v>
      </c>
      <c r="Q287" s="31" t="s">
        <v>274</v>
      </c>
      <c r="R287" s="32" t="s">
        <v>260</v>
      </c>
      <c r="S287" s="37">
        <v>0</v>
      </c>
      <c r="T287" s="78" t="s">
        <v>178</v>
      </c>
      <c r="U287" s="16">
        <v>2</v>
      </c>
    </row>
    <row r="288" spans="1:21" ht="51">
      <c r="A288" s="69">
        <v>273</v>
      </c>
      <c r="B288" s="39" t="s">
        <v>76</v>
      </c>
      <c r="C288" s="31" t="s">
        <v>77</v>
      </c>
      <c r="D288" s="31" t="s">
        <v>811</v>
      </c>
      <c r="E288" s="33" t="s">
        <v>70</v>
      </c>
      <c r="F288" s="33" t="s">
        <v>70</v>
      </c>
      <c r="G288" s="33" t="s">
        <v>812</v>
      </c>
      <c r="H288" s="33" t="s">
        <v>813</v>
      </c>
      <c r="I288" s="33" t="s">
        <v>70</v>
      </c>
      <c r="J288" s="33" t="s">
        <v>70</v>
      </c>
      <c r="K288" s="33" t="s">
        <v>270</v>
      </c>
      <c r="L288" s="35" t="s">
        <v>310</v>
      </c>
      <c r="M288" s="37">
        <v>1</v>
      </c>
      <c r="N288" s="42">
        <v>239285</v>
      </c>
      <c r="O288" s="42">
        <v>239285</v>
      </c>
      <c r="P288" s="31" t="s">
        <v>296</v>
      </c>
      <c r="Q288" s="31" t="s">
        <v>274</v>
      </c>
      <c r="R288" s="32" t="s">
        <v>260</v>
      </c>
      <c r="S288" s="37">
        <v>0</v>
      </c>
      <c r="T288" s="78" t="s">
        <v>178</v>
      </c>
      <c r="U288" s="16">
        <v>2</v>
      </c>
    </row>
    <row r="289" spans="1:21" ht="153">
      <c r="A289" s="31">
        <v>274</v>
      </c>
      <c r="B289" s="39" t="s">
        <v>76</v>
      </c>
      <c r="C289" s="31" t="s">
        <v>77</v>
      </c>
      <c r="D289" s="32" t="s">
        <v>1358</v>
      </c>
      <c r="E289" s="34" t="s">
        <v>1359</v>
      </c>
      <c r="F289" s="34" t="s">
        <v>4</v>
      </c>
      <c r="G289" s="34" t="s">
        <v>1360</v>
      </c>
      <c r="H289" s="34" t="s">
        <v>1361</v>
      </c>
      <c r="I289" s="34" t="s">
        <v>1359</v>
      </c>
      <c r="J289" s="34" t="s">
        <v>4</v>
      </c>
      <c r="K289" s="34" t="s">
        <v>270</v>
      </c>
      <c r="L289" s="35" t="s">
        <v>310</v>
      </c>
      <c r="M289" s="37">
        <v>5</v>
      </c>
      <c r="N289" s="42">
        <v>1017</v>
      </c>
      <c r="O289" s="42">
        <v>5085</v>
      </c>
      <c r="P289" s="31" t="s">
        <v>296</v>
      </c>
      <c r="Q289" s="31" t="s">
        <v>274</v>
      </c>
      <c r="R289" s="32" t="s">
        <v>260</v>
      </c>
      <c r="S289" s="37">
        <v>0</v>
      </c>
      <c r="T289" s="78" t="s">
        <v>178</v>
      </c>
      <c r="U289" s="16">
        <v>2</v>
      </c>
    </row>
    <row r="290" spans="1:21" ht="25.5" customHeight="1">
      <c r="A290" s="69">
        <v>275</v>
      </c>
      <c r="B290" s="39" t="s">
        <v>76</v>
      </c>
      <c r="C290" s="31" t="s">
        <v>77</v>
      </c>
      <c r="D290" s="31" t="s">
        <v>890</v>
      </c>
      <c r="E290" s="33" t="s">
        <v>891</v>
      </c>
      <c r="F290" s="33" t="s">
        <v>117</v>
      </c>
      <c r="G290" s="33" t="s">
        <v>892</v>
      </c>
      <c r="H290" s="33" t="s">
        <v>893</v>
      </c>
      <c r="I290" s="33" t="s">
        <v>891</v>
      </c>
      <c r="J290" s="33" t="s">
        <v>117</v>
      </c>
      <c r="K290" s="34" t="s">
        <v>270</v>
      </c>
      <c r="L290" s="35" t="s">
        <v>310</v>
      </c>
      <c r="M290" s="37">
        <v>20</v>
      </c>
      <c r="N290" s="42">
        <v>275</v>
      </c>
      <c r="O290" s="42">
        <v>5500</v>
      </c>
      <c r="P290" s="31" t="s">
        <v>296</v>
      </c>
      <c r="Q290" s="31" t="s">
        <v>274</v>
      </c>
      <c r="R290" s="32" t="s">
        <v>260</v>
      </c>
      <c r="S290" s="37">
        <v>0</v>
      </c>
      <c r="T290" s="78" t="s">
        <v>178</v>
      </c>
      <c r="U290" s="16">
        <v>2</v>
      </c>
    </row>
    <row r="291" spans="1:21" ht="25.5" customHeight="1">
      <c r="A291" s="31">
        <v>276</v>
      </c>
      <c r="B291" s="39" t="s">
        <v>76</v>
      </c>
      <c r="C291" s="31" t="s">
        <v>77</v>
      </c>
      <c r="D291" s="31" t="s">
        <v>826</v>
      </c>
      <c r="E291" s="33" t="s">
        <v>827</v>
      </c>
      <c r="F291" s="33" t="s">
        <v>73</v>
      </c>
      <c r="G291" s="33" t="s">
        <v>828</v>
      </c>
      <c r="H291" s="33" t="s">
        <v>829</v>
      </c>
      <c r="I291" s="33" t="s">
        <v>830</v>
      </c>
      <c r="J291" s="33" t="s">
        <v>213</v>
      </c>
      <c r="K291" s="33" t="s">
        <v>270</v>
      </c>
      <c r="L291" s="35" t="s">
        <v>310</v>
      </c>
      <c r="M291" s="37">
        <v>20</v>
      </c>
      <c r="N291" s="42">
        <v>311</v>
      </c>
      <c r="O291" s="42">
        <v>6220</v>
      </c>
      <c r="P291" s="31" t="s">
        <v>296</v>
      </c>
      <c r="Q291" s="31" t="s">
        <v>274</v>
      </c>
      <c r="R291" s="32" t="s">
        <v>260</v>
      </c>
      <c r="S291" s="37">
        <v>0</v>
      </c>
      <c r="T291" s="78" t="s">
        <v>178</v>
      </c>
      <c r="U291" s="16">
        <v>2</v>
      </c>
    </row>
    <row r="292" spans="1:21" ht="51">
      <c r="A292" s="69">
        <v>277</v>
      </c>
      <c r="B292" s="39" t="s">
        <v>76</v>
      </c>
      <c r="C292" s="31" t="s">
        <v>77</v>
      </c>
      <c r="D292" s="31" t="s">
        <v>848</v>
      </c>
      <c r="E292" s="33" t="s">
        <v>849</v>
      </c>
      <c r="F292" s="33" t="s">
        <v>114</v>
      </c>
      <c r="G292" s="33" t="s">
        <v>850</v>
      </c>
      <c r="H292" s="33" t="s">
        <v>851</v>
      </c>
      <c r="I292" s="33" t="s">
        <v>852</v>
      </c>
      <c r="J292" s="33" t="s">
        <v>95</v>
      </c>
      <c r="K292" s="33" t="s">
        <v>270</v>
      </c>
      <c r="L292" s="35" t="s">
        <v>853</v>
      </c>
      <c r="M292" s="37">
        <v>150</v>
      </c>
      <c r="N292" s="42">
        <v>143</v>
      </c>
      <c r="O292" s="42">
        <v>21450</v>
      </c>
      <c r="P292" s="31" t="s">
        <v>296</v>
      </c>
      <c r="Q292" s="31" t="s">
        <v>274</v>
      </c>
      <c r="R292" s="32" t="s">
        <v>260</v>
      </c>
      <c r="S292" s="37">
        <v>0</v>
      </c>
      <c r="T292" s="78" t="s">
        <v>178</v>
      </c>
      <c r="U292" s="16">
        <v>2</v>
      </c>
    </row>
    <row r="293" spans="1:21" ht="63.75">
      <c r="A293" s="31">
        <v>278</v>
      </c>
      <c r="B293" s="39" t="s">
        <v>76</v>
      </c>
      <c r="C293" s="31" t="s">
        <v>77</v>
      </c>
      <c r="D293" s="31" t="s">
        <v>941</v>
      </c>
      <c r="E293" s="34" t="s">
        <v>942</v>
      </c>
      <c r="F293" s="34" t="s">
        <v>122</v>
      </c>
      <c r="G293" s="34" t="s">
        <v>943</v>
      </c>
      <c r="H293" s="34" t="s">
        <v>944</v>
      </c>
      <c r="I293" s="34" t="s">
        <v>945</v>
      </c>
      <c r="J293" s="34" t="s">
        <v>88</v>
      </c>
      <c r="K293" s="34" t="s">
        <v>270</v>
      </c>
      <c r="L293" s="31" t="s">
        <v>940</v>
      </c>
      <c r="M293" s="37">
        <v>110</v>
      </c>
      <c r="N293" s="42">
        <v>784</v>
      </c>
      <c r="O293" s="42">
        <v>86240</v>
      </c>
      <c r="P293" s="31" t="s">
        <v>296</v>
      </c>
      <c r="Q293" s="31" t="s">
        <v>274</v>
      </c>
      <c r="R293" s="32" t="s">
        <v>260</v>
      </c>
      <c r="S293" s="37">
        <v>100</v>
      </c>
      <c r="T293" s="78" t="s">
        <v>178</v>
      </c>
      <c r="U293" s="16">
        <v>2</v>
      </c>
    </row>
    <row r="294" spans="1:21" ht="51">
      <c r="A294" s="69">
        <v>279</v>
      </c>
      <c r="B294" s="39" t="s">
        <v>76</v>
      </c>
      <c r="C294" s="31" t="s">
        <v>77</v>
      </c>
      <c r="D294" s="31" t="s">
        <v>1507</v>
      </c>
      <c r="E294" s="31" t="s">
        <v>223</v>
      </c>
      <c r="F294" s="31" t="s">
        <v>223</v>
      </c>
      <c r="G294" s="31" t="s">
        <v>1508</v>
      </c>
      <c r="H294" s="31" t="s">
        <v>1509</v>
      </c>
      <c r="I294" s="31" t="s">
        <v>1978</v>
      </c>
      <c r="J294" s="34" t="s">
        <v>100</v>
      </c>
      <c r="K294" s="34" t="s">
        <v>270</v>
      </c>
      <c r="L294" s="31" t="s">
        <v>310</v>
      </c>
      <c r="M294" s="37">
        <v>5000</v>
      </c>
      <c r="N294" s="42">
        <v>12</v>
      </c>
      <c r="O294" s="42">
        <v>60000</v>
      </c>
      <c r="P294" s="31" t="s">
        <v>296</v>
      </c>
      <c r="Q294" s="31" t="s">
        <v>274</v>
      </c>
      <c r="R294" s="32" t="s">
        <v>260</v>
      </c>
      <c r="S294" s="37">
        <v>0</v>
      </c>
      <c r="T294" s="78" t="s">
        <v>178</v>
      </c>
      <c r="U294" s="16">
        <v>2</v>
      </c>
    </row>
    <row r="295" spans="1:21" ht="51">
      <c r="A295" s="31">
        <v>280</v>
      </c>
      <c r="B295" s="39" t="s">
        <v>76</v>
      </c>
      <c r="C295" s="31" t="s">
        <v>77</v>
      </c>
      <c r="D295" s="31" t="s">
        <v>1507</v>
      </c>
      <c r="E295" s="31" t="s">
        <v>223</v>
      </c>
      <c r="F295" s="31" t="s">
        <v>223</v>
      </c>
      <c r="G295" s="31" t="s">
        <v>1508</v>
      </c>
      <c r="H295" s="31" t="s">
        <v>1509</v>
      </c>
      <c r="I295" s="31" t="s">
        <v>1978</v>
      </c>
      <c r="J295" s="34" t="s">
        <v>100</v>
      </c>
      <c r="K295" s="34" t="s">
        <v>270</v>
      </c>
      <c r="L295" s="31" t="s">
        <v>310</v>
      </c>
      <c r="M295" s="37">
        <v>5000</v>
      </c>
      <c r="N295" s="42">
        <v>4</v>
      </c>
      <c r="O295" s="42">
        <v>20000</v>
      </c>
      <c r="P295" s="31" t="s">
        <v>296</v>
      </c>
      <c r="Q295" s="31" t="s">
        <v>274</v>
      </c>
      <c r="R295" s="32" t="s">
        <v>261</v>
      </c>
      <c r="S295" s="37">
        <v>100</v>
      </c>
      <c r="T295" s="78" t="s">
        <v>98</v>
      </c>
      <c r="U295" s="16">
        <v>2</v>
      </c>
    </row>
    <row r="296" spans="1:21" ht="63.75">
      <c r="A296" s="69">
        <v>281</v>
      </c>
      <c r="B296" s="39" t="s">
        <v>76</v>
      </c>
      <c r="C296" s="31" t="s">
        <v>77</v>
      </c>
      <c r="D296" s="31" t="s">
        <v>941</v>
      </c>
      <c r="E296" s="34" t="s">
        <v>942</v>
      </c>
      <c r="F296" s="34" t="s">
        <v>122</v>
      </c>
      <c r="G296" s="34" t="s">
        <v>943</v>
      </c>
      <c r="H296" s="34" t="s">
        <v>944</v>
      </c>
      <c r="I296" s="34" t="s">
        <v>945</v>
      </c>
      <c r="J296" s="34" t="s">
        <v>88</v>
      </c>
      <c r="K296" s="34" t="s">
        <v>270</v>
      </c>
      <c r="L296" s="31" t="s">
        <v>940</v>
      </c>
      <c r="M296" s="37">
        <v>200</v>
      </c>
      <c r="N296" s="42">
        <v>594</v>
      </c>
      <c r="O296" s="42">
        <v>118800</v>
      </c>
      <c r="P296" s="31" t="s">
        <v>296</v>
      </c>
      <c r="Q296" s="31" t="s">
        <v>274</v>
      </c>
      <c r="R296" s="32" t="s">
        <v>261</v>
      </c>
      <c r="S296" s="37">
        <v>100</v>
      </c>
      <c r="T296" s="78" t="s">
        <v>98</v>
      </c>
      <c r="U296" s="16">
        <v>2</v>
      </c>
    </row>
    <row r="297" spans="1:21" ht="51">
      <c r="A297" s="31">
        <v>282</v>
      </c>
      <c r="B297" s="39" t="s">
        <v>76</v>
      </c>
      <c r="C297" s="31" t="s">
        <v>77</v>
      </c>
      <c r="D297" s="38" t="s">
        <v>1918</v>
      </c>
      <c r="E297" s="33" t="s">
        <v>1921</v>
      </c>
      <c r="F297" s="33" t="s">
        <v>1919</v>
      </c>
      <c r="G297" s="33" t="s">
        <v>1922</v>
      </c>
      <c r="H297" s="33" t="s">
        <v>1920</v>
      </c>
      <c r="I297" s="33" t="s">
        <v>1924</v>
      </c>
      <c r="J297" s="58" t="s">
        <v>1923</v>
      </c>
      <c r="K297" s="33" t="s">
        <v>270</v>
      </c>
      <c r="L297" s="32" t="s">
        <v>310</v>
      </c>
      <c r="M297" s="37">
        <v>30</v>
      </c>
      <c r="N297" s="42">
        <v>5967</v>
      </c>
      <c r="O297" s="42">
        <v>179010</v>
      </c>
      <c r="P297" s="31" t="s">
        <v>296</v>
      </c>
      <c r="Q297" s="31" t="s">
        <v>274</v>
      </c>
      <c r="R297" s="32" t="s">
        <v>261</v>
      </c>
      <c r="S297" s="37">
        <v>0</v>
      </c>
      <c r="T297" s="78" t="s">
        <v>98</v>
      </c>
      <c r="U297" s="16">
        <v>2</v>
      </c>
    </row>
    <row r="298" spans="1:21" ht="153">
      <c r="A298" s="69">
        <v>283</v>
      </c>
      <c r="B298" s="39" t="s">
        <v>76</v>
      </c>
      <c r="C298" s="31" t="s">
        <v>77</v>
      </c>
      <c r="D298" s="31" t="s">
        <v>1327</v>
      </c>
      <c r="E298" s="34" t="s">
        <v>215</v>
      </c>
      <c r="F298" s="34" t="s">
        <v>215</v>
      </c>
      <c r="G298" s="34" t="s">
        <v>1328</v>
      </c>
      <c r="H298" s="34" t="s">
        <v>1329</v>
      </c>
      <c r="I298" s="34" t="s">
        <v>215</v>
      </c>
      <c r="J298" s="34" t="s">
        <v>215</v>
      </c>
      <c r="K298" s="34" t="s">
        <v>270</v>
      </c>
      <c r="L298" s="35" t="s">
        <v>310</v>
      </c>
      <c r="M298" s="37">
        <v>4</v>
      </c>
      <c r="N298" s="42">
        <v>39286</v>
      </c>
      <c r="O298" s="42">
        <v>157144</v>
      </c>
      <c r="P298" s="31" t="s">
        <v>426</v>
      </c>
      <c r="Q298" s="31" t="s">
        <v>274</v>
      </c>
      <c r="R298" s="32" t="s">
        <v>261</v>
      </c>
      <c r="S298" s="37">
        <v>0</v>
      </c>
      <c r="T298" s="78" t="s">
        <v>98</v>
      </c>
      <c r="U298" s="16">
        <v>2</v>
      </c>
    </row>
    <row r="299" spans="1:21" ht="63.75">
      <c r="A299" s="31">
        <v>284</v>
      </c>
      <c r="B299" s="39" t="s">
        <v>76</v>
      </c>
      <c r="C299" s="31" t="s">
        <v>77</v>
      </c>
      <c r="D299" s="38" t="s">
        <v>1322</v>
      </c>
      <c r="E299" s="33" t="s">
        <v>1323</v>
      </c>
      <c r="F299" s="33" t="s">
        <v>224</v>
      </c>
      <c r="G299" s="33" t="s">
        <v>1324</v>
      </c>
      <c r="H299" s="33" t="s">
        <v>1325</v>
      </c>
      <c r="I299" s="33" t="s">
        <v>1323</v>
      </c>
      <c r="J299" s="58" t="s">
        <v>224</v>
      </c>
      <c r="K299" s="33" t="s">
        <v>270</v>
      </c>
      <c r="L299" s="32" t="s">
        <v>1313</v>
      </c>
      <c r="M299" s="37">
        <v>1</v>
      </c>
      <c r="N299" s="42">
        <v>2232</v>
      </c>
      <c r="O299" s="42">
        <v>2232</v>
      </c>
      <c r="P299" s="31" t="s">
        <v>296</v>
      </c>
      <c r="Q299" s="31" t="s">
        <v>274</v>
      </c>
      <c r="R299" s="32" t="s">
        <v>261</v>
      </c>
      <c r="S299" s="37">
        <v>0</v>
      </c>
      <c r="T299" s="78" t="s">
        <v>98</v>
      </c>
      <c r="U299" s="16">
        <v>2</v>
      </c>
    </row>
    <row r="300" spans="1:21" ht="51">
      <c r="A300" s="69">
        <v>285</v>
      </c>
      <c r="B300" s="39" t="s">
        <v>76</v>
      </c>
      <c r="C300" s="31" t="s">
        <v>77</v>
      </c>
      <c r="D300" s="38" t="s">
        <v>1648</v>
      </c>
      <c r="E300" s="33" t="s">
        <v>1649</v>
      </c>
      <c r="F300" s="33" t="s">
        <v>1649</v>
      </c>
      <c r="G300" s="33" t="s">
        <v>1650</v>
      </c>
      <c r="H300" s="33" t="s">
        <v>1651</v>
      </c>
      <c r="I300" s="33" t="s">
        <v>1652</v>
      </c>
      <c r="J300" s="58" t="s">
        <v>1653</v>
      </c>
      <c r="K300" s="33" t="s">
        <v>270</v>
      </c>
      <c r="L300" s="32" t="s">
        <v>1529</v>
      </c>
      <c r="M300" s="37">
        <v>5</v>
      </c>
      <c r="N300" s="42">
        <v>982</v>
      </c>
      <c r="O300" s="42">
        <v>4910</v>
      </c>
      <c r="P300" s="31" t="s">
        <v>296</v>
      </c>
      <c r="Q300" s="31" t="s">
        <v>274</v>
      </c>
      <c r="R300" s="32" t="s">
        <v>261</v>
      </c>
      <c r="S300" s="37">
        <v>0</v>
      </c>
      <c r="T300" s="78" t="s">
        <v>98</v>
      </c>
      <c r="U300" s="16">
        <v>2</v>
      </c>
    </row>
    <row r="301" spans="1:21" ht="51" customHeight="1">
      <c r="A301" s="31">
        <v>286</v>
      </c>
      <c r="B301" s="39" t="s">
        <v>76</v>
      </c>
      <c r="C301" s="31" t="s">
        <v>77</v>
      </c>
      <c r="D301" s="46" t="s">
        <v>1310</v>
      </c>
      <c r="E301" s="57" t="s">
        <v>1314</v>
      </c>
      <c r="F301" s="33" t="s">
        <v>1311</v>
      </c>
      <c r="G301" s="33" t="s">
        <v>1315</v>
      </c>
      <c r="H301" s="33" t="s">
        <v>1312</v>
      </c>
      <c r="I301" s="57" t="s">
        <v>1316</v>
      </c>
      <c r="J301" s="52" t="s">
        <v>219</v>
      </c>
      <c r="K301" s="33" t="s">
        <v>270</v>
      </c>
      <c r="L301" s="57" t="s">
        <v>1313</v>
      </c>
      <c r="M301" s="37">
        <v>2</v>
      </c>
      <c r="N301" s="42">
        <v>2054</v>
      </c>
      <c r="O301" s="42">
        <v>4108</v>
      </c>
      <c r="P301" s="31" t="s">
        <v>296</v>
      </c>
      <c r="Q301" s="31" t="s">
        <v>274</v>
      </c>
      <c r="R301" s="32" t="s">
        <v>261</v>
      </c>
      <c r="S301" s="37">
        <v>0</v>
      </c>
      <c r="T301" s="78" t="s">
        <v>98</v>
      </c>
      <c r="U301" s="16">
        <v>2</v>
      </c>
    </row>
    <row r="302" spans="1:21" ht="51">
      <c r="A302" s="69">
        <v>287</v>
      </c>
      <c r="B302" s="39" t="s">
        <v>76</v>
      </c>
      <c r="C302" s="31" t="s">
        <v>77</v>
      </c>
      <c r="D302" s="31" t="s">
        <v>1496</v>
      </c>
      <c r="E302" s="33" t="s">
        <v>1497</v>
      </c>
      <c r="F302" s="33" t="s">
        <v>1505</v>
      </c>
      <c r="G302" s="33" t="s">
        <v>1498</v>
      </c>
      <c r="H302" s="33" t="s">
        <v>1506</v>
      </c>
      <c r="I302" s="33" t="s">
        <v>1973</v>
      </c>
      <c r="J302" s="33" t="s">
        <v>1504</v>
      </c>
      <c r="K302" s="34" t="s">
        <v>270</v>
      </c>
      <c r="L302" s="32" t="s">
        <v>310</v>
      </c>
      <c r="M302" s="37">
        <v>1</v>
      </c>
      <c r="N302" s="42">
        <v>2411</v>
      </c>
      <c r="O302" s="42">
        <v>2411</v>
      </c>
      <c r="P302" s="31" t="s">
        <v>296</v>
      </c>
      <c r="Q302" s="31" t="s">
        <v>274</v>
      </c>
      <c r="R302" s="32" t="s">
        <v>261</v>
      </c>
      <c r="S302" s="37">
        <v>0</v>
      </c>
      <c r="T302" s="78" t="s">
        <v>98</v>
      </c>
      <c r="U302" s="16">
        <v>2</v>
      </c>
    </row>
    <row r="303" spans="1:21" ht="51">
      <c r="A303" s="31">
        <v>288</v>
      </c>
      <c r="B303" s="39" t="s">
        <v>76</v>
      </c>
      <c r="C303" s="31" t="s">
        <v>77</v>
      </c>
      <c r="D303" s="38" t="s">
        <v>1317</v>
      </c>
      <c r="E303" s="33" t="s">
        <v>1318</v>
      </c>
      <c r="F303" s="33" t="s">
        <v>1318</v>
      </c>
      <c r="G303" s="33" t="s">
        <v>1321</v>
      </c>
      <c r="H303" s="33" t="s">
        <v>1319</v>
      </c>
      <c r="I303" s="33" t="s">
        <v>1320</v>
      </c>
      <c r="J303" s="52" t="s">
        <v>221</v>
      </c>
      <c r="K303" s="33" t="s">
        <v>270</v>
      </c>
      <c r="L303" s="32" t="s">
        <v>310</v>
      </c>
      <c r="M303" s="37">
        <v>1</v>
      </c>
      <c r="N303" s="42">
        <v>11429</v>
      </c>
      <c r="O303" s="42">
        <v>11429</v>
      </c>
      <c r="P303" s="31" t="s">
        <v>296</v>
      </c>
      <c r="Q303" s="31" t="s">
        <v>274</v>
      </c>
      <c r="R303" s="32" t="s">
        <v>261</v>
      </c>
      <c r="S303" s="37">
        <v>0</v>
      </c>
      <c r="T303" s="78" t="s">
        <v>98</v>
      </c>
      <c r="U303" s="16">
        <v>2</v>
      </c>
    </row>
    <row r="304" spans="1:21" ht="38.25">
      <c r="A304" s="69">
        <v>289</v>
      </c>
      <c r="B304" s="39" t="s">
        <v>76</v>
      </c>
      <c r="C304" s="31" t="s">
        <v>77</v>
      </c>
      <c r="D304" s="31" t="s">
        <v>806</v>
      </c>
      <c r="E304" s="33" t="s">
        <v>807</v>
      </c>
      <c r="F304" s="33" t="s">
        <v>75</v>
      </c>
      <c r="G304" s="33" t="s">
        <v>808</v>
      </c>
      <c r="H304" s="33" t="s">
        <v>809</v>
      </c>
      <c r="I304" s="33" t="s">
        <v>807</v>
      </c>
      <c r="J304" s="33" t="s">
        <v>810</v>
      </c>
      <c r="K304" s="33" t="s">
        <v>270</v>
      </c>
      <c r="L304" s="31" t="s">
        <v>310</v>
      </c>
      <c r="M304" s="37">
        <v>400</v>
      </c>
      <c r="N304" s="42">
        <v>179</v>
      </c>
      <c r="O304" s="42">
        <v>71600</v>
      </c>
      <c r="P304" s="31" t="s">
        <v>273</v>
      </c>
      <c r="Q304" s="31" t="s">
        <v>273</v>
      </c>
      <c r="R304" s="32" t="s">
        <v>262</v>
      </c>
      <c r="S304" s="37">
        <v>100</v>
      </c>
      <c r="T304" s="78" t="s">
        <v>99</v>
      </c>
      <c r="U304" s="16">
        <v>2</v>
      </c>
    </row>
    <row r="305" spans="1:21" ht="51">
      <c r="A305" s="31">
        <v>290</v>
      </c>
      <c r="B305" s="39" t="s">
        <v>76</v>
      </c>
      <c r="C305" s="31" t="s">
        <v>77</v>
      </c>
      <c r="D305" s="31" t="s">
        <v>811</v>
      </c>
      <c r="E305" s="33" t="s">
        <v>70</v>
      </c>
      <c r="F305" s="33" t="s">
        <v>70</v>
      </c>
      <c r="G305" s="33" t="s">
        <v>812</v>
      </c>
      <c r="H305" s="33" t="s">
        <v>813</v>
      </c>
      <c r="I305" s="33" t="s">
        <v>70</v>
      </c>
      <c r="J305" s="33" t="s">
        <v>70</v>
      </c>
      <c r="K305" s="33" t="s">
        <v>270</v>
      </c>
      <c r="L305" s="35" t="s">
        <v>310</v>
      </c>
      <c r="M305" s="37">
        <v>400</v>
      </c>
      <c r="N305" s="42">
        <v>54</v>
      </c>
      <c r="O305" s="42">
        <v>21600</v>
      </c>
      <c r="P305" s="31" t="s">
        <v>273</v>
      </c>
      <c r="Q305" s="31" t="s">
        <v>273</v>
      </c>
      <c r="R305" s="32" t="s">
        <v>262</v>
      </c>
      <c r="S305" s="37">
        <v>100</v>
      </c>
      <c r="T305" s="78" t="s">
        <v>99</v>
      </c>
      <c r="U305" s="16">
        <v>2</v>
      </c>
    </row>
    <row r="306" spans="1:21" ht="25.5">
      <c r="A306" s="69">
        <v>291</v>
      </c>
      <c r="B306" s="39" t="s">
        <v>76</v>
      </c>
      <c r="C306" s="31" t="s">
        <v>77</v>
      </c>
      <c r="D306" s="31" t="s">
        <v>1507</v>
      </c>
      <c r="E306" s="31" t="s">
        <v>223</v>
      </c>
      <c r="F306" s="31" t="s">
        <v>223</v>
      </c>
      <c r="G306" s="31" t="s">
        <v>1508</v>
      </c>
      <c r="H306" s="31" t="s">
        <v>1509</v>
      </c>
      <c r="I306" s="31" t="s">
        <v>1978</v>
      </c>
      <c r="J306" s="34" t="s">
        <v>100</v>
      </c>
      <c r="K306" s="34" t="s">
        <v>270</v>
      </c>
      <c r="L306" s="31" t="s">
        <v>310</v>
      </c>
      <c r="M306" s="37">
        <v>5000</v>
      </c>
      <c r="N306" s="42">
        <v>11</v>
      </c>
      <c r="O306" s="42">
        <v>55000</v>
      </c>
      <c r="P306" s="31" t="s">
        <v>296</v>
      </c>
      <c r="Q306" s="31" t="s">
        <v>296</v>
      </c>
      <c r="R306" s="32" t="s">
        <v>262</v>
      </c>
      <c r="S306" s="37">
        <v>100</v>
      </c>
      <c r="T306" s="78" t="s">
        <v>99</v>
      </c>
      <c r="U306" s="16">
        <v>2</v>
      </c>
    </row>
    <row r="307" spans="1:21" ht="25.5">
      <c r="A307" s="31">
        <v>292</v>
      </c>
      <c r="B307" s="39" t="s">
        <v>76</v>
      </c>
      <c r="C307" s="31" t="s">
        <v>77</v>
      </c>
      <c r="D307" s="31" t="s">
        <v>864</v>
      </c>
      <c r="E307" s="33" t="s">
        <v>865</v>
      </c>
      <c r="F307" s="33" t="s">
        <v>214</v>
      </c>
      <c r="G307" s="33" t="s">
        <v>866</v>
      </c>
      <c r="H307" s="33" t="s">
        <v>867</v>
      </c>
      <c r="I307" s="33" t="s">
        <v>865</v>
      </c>
      <c r="J307" s="33" t="s">
        <v>214</v>
      </c>
      <c r="K307" s="33" t="s">
        <v>270</v>
      </c>
      <c r="L307" s="35" t="s">
        <v>310</v>
      </c>
      <c r="M307" s="37">
        <v>1</v>
      </c>
      <c r="N307" s="42">
        <v>40179</v>
      </c>
      <c r="O307" s="42">
        <v>40179</v>
      </c>
      <c r="P307" s="31" t="s">
        <v>426</v>
      </c>
      <c r="Q307" s="31" t="s">
        <v>426</v>
      </c>
      <c r="R307" s="32" t="s">
        <v>262</v>
      </c>
      <c r="S307" s="37">
        <v>100</v>
      </c>
      <c r="T307" s="78" t="s">
        <v>99</v>
      </c>
      <c r="U307" s="16">
        <v>2</v>
      </c>
    </row>
    <row r="308" spans="1:21" ht="63.75">
      <c r="A308" s="69">
        <v>293</v>
      </c>
      <c r="B308" s="39" t="s">
        <v>76</v>
      </c>
      <c r="C308" s="31" t="s">
        <v>77</v>
      </c>
      <c r="D308" s="31" t="s">
        <v>941</v>
      </c>
      <c r="E308" s="34" t="s">
        <v>942</v>
      </c>
      <c r="F308" s="34" t="s">
        <v>122</v>
      </c>
      <c r="G308" s="34" t="s">
        <v>943</v>
      </c>
      <c r="H308" s="34" t="s">
        <v>944</v>
      </c>
      <c r="I308" s="34" t="s">
        <v>945</v>
      </c>
      <c r="J308" s="34" t="s">
        <v>88</v>
      </c>
      <c r="K308" s="34" t="s">
        <v>270</v>
      </c>
      <c r="L308" s="31" t="s">
        <v>940</v>
      </c>
      <c r="M308" s="37">
        <v>200</v>
      </c>
      <c r="N308" s="42">
        <v>580</v>
      </c>
      <c r="O308" s="42">
        <v>116000</v>
      </c>
      <c r="P308" s="31" t="s">
        <v>296</v>
      </c>
      <c r="Q308" s="31" t="s">
        <v>274</v>
      </c>
      <c r="R308" s="32" t="s">
        <v>262</v>
      </c>
      <c r="S308" s="37">
        <v>100</v>
      </c>
      <c r="T308" s="78" t="s">
        <v>99</v>
      </c>
      <c r="U308" s="16">
        <v>2</v>
      </c>
    </row>
    <row r="309" spans="1:21" ht="63.75">
      <c r="A309" s="31">
        <v>294</v>
      </c>
      <c r="B309" s="39" t="s">
        <v>76</v>
      </c>
      <c r="C309" s="31" t="s">
        <v>77</v>
      </c>
      <c r="D309" s="31" t="s">
        <v>1322</v>
      </c>
      <c r="E309" s="33" t="s">
        <v>1323</v>
      </c>
      <c r="F309" s="33" t="s">
        <v>224</v>
      </c>
      <c r="G309" s="33" t="s">
        <v>1324</v>
      </c>
      <c r="H309" s="33" t="s">
        <v>1325</v>
      </c>
      <c r="I309" s="33" t="s">
        <v>1323</v>
      </c>
      <c r="J309" s="33" t="s">
        <v>224</v>
      </c>
      <c r="K309" s="34" t="s">
        <v>270</v>
      </c>
      <c r="L309" s="32" t="s">
        <v>310</v>
      </c>
      <c r="M309" s="37">
        <v>1</v>
      </c>
      <c r="N309" s="42">
        <v>2321</v>
      </c>
      <c r="O309" s="42">
        <v>2321</v>
      </c>
      <c r="P309" s="31" t="s">
        <v>273</v>
      </c>
      <c r="Q309" s="31" t="s">
        <v>273</v>
      </c>
      <c r="R309" s="32" t="s">
        <v>262</v>
      </c>
      <c r="S309" s="37">
        <v>100</v>
      </c>
      <c r="T309" s="78" t="s">
        <v>99</v>
      </c>
      <c r="U309" s="16">
        <v>2</v>
      </c>
    </row>
    <row r="310" spans="1:21" ht="38.25">
      <c r="A310" s="69">
        <v>295</v>
      </c>
      <c r="B310" s="39" t="s">
        <v>76</v>
      </c>
      <c r="C310" s="31" t="s">
        <v>77</v>
      </c>
      <c r="D310" s="31" t="s">
        <v>1496</v>
      </c>
      <c r="E310" s="33" t="s">
        <v>1497</v>
      </c>
      <c r="F310" s="33" t="s">
        <v>1505</v>
      </c>
      <c r="G310" s="33" t="s">
        <v>1498</v>
      </c>
      <c r="H310" s="33" t="s">
        <v>1506</v>
      </c>
      <c r="I310" s="33" t="s">
        <v>1499</v>
      </c>
      <c r="J310" s="33" t="s">
        <v>1504</v>
      </c>
      <c r="K310" s="34" t="s">
        <v>270</v>
      </c>
      <c r="L310" s="32" t="s">
        <v>310</v>
      </c>
      <c r="M310" s="37">
        <v>2</v>
      </c>
      <c r="N310" s="42">
        <v>1161</v>
      </c>
      <c r="O310" s="42">
        <v>2322</v>
      </c>
      <c r="P310" s="31" t="s">
        <v>283</v>
      </c>
      <c r="Q310" s="31" t="s">
        <v>283</v>
      </c>
      <c r="R310" s="32" t="s">
        <v>262</v>
      </c>
      <c r="S310" s="37">
        <v>100</v>
      </c>
      <c r="T310" s="78" t="s">
        <v>99</v>
      </c>
      <c r="U310" s="16">
        <v>2</v>
      </c>
    </row>
    <row r="311" spans="1:21" ht="38.25">
      <c r="A311" s="31">
        <v>296</v>
      </c>
      <c r="B311" s="39" t="s">
        <v>76</v>
      </c>
      <c r="C311" s="31" t="s">
        <v>77</v>
      </c>
      <c r="D311" s="31" t="s">
        <v>1500</v>
      </c>
      <c r="E311" s="31" t="s">
        <v>1497</v>
      </c>
      <c r="F311" s="31" t="s">
        <v>225</v>
      </c>
      <c r="G311" s="31" t="s">
        <v>1501</v>
      </c>
      <c r="H311" s="31" t="s">
        <v>1502</v>
      </c>
      <c r="I311" s="40" t="s">
        <v>1503</v>
      </c>
      <c r="J311" s="31" t="s">
        <v>220</v>
      </c>
      <c r="K311" s="33" t="s">
        <v>270</v>
      </c>
      <c r="L311" s="35" t="s">
        <v>310</v>
      </c>
      <c r="M311" s="37">
        <v>10</v>
      </c>
      <c r="N311" s="42">
        <v>2679</v>
      </c>
      <c r="O311" s="42">
        <v>26790</v>
      </c>
      <c r="P311" s="31" t="s">
        <v>283</v>
      </c>
      <c r="Q311" s="31" t="s">
        <v>283</v>
      </c>
      <c r="R311" s="32" t="s">
        <v>262</v>
      </c>
      <c r="S311" s="37">
        <v>100</v>
      </c>
      <c r="T311" s="78" t="s">
        <v>99</v>
      </c>
      <c r="U311" s="16">
        <v>2</v>
      </c>
    </row>
    <row r="312" spans="1:21" ht="63.75" customHeight="1">
      <c r="A312" s="69">
        <v>297</v>
      </c>
      <c r="B312" s="39" t="s">
        <v>76</v>
      </c>
      <c r="C312" s="31" t="s">
        <v>77</v>
      </c>
      <c r="D312" s="32" t="s">
        <v>980</v>
      </c>
      <c r="E312" s="34" t="s">
        <v>886</v>
      </c>
      <c r="F312" s="34" t="s">
        <v>6</v>
      </c>
      <c r="G312" s="34" t="s">
        <v>981</v>
      </c>
      <c r="H312" s="34" t="s">
        <v>982</v>
      </c>
      <c r="I312" s="34" t="s">
        <v>886</v>
      </c>
      <c r="J312" s="34" t="s">
        <v>6</v>
      </c>
      <c r="K312" s="34" t="s">
        <v>270</v>
      </c>
      <c r="L312" s="31" t="s">
        <v>837</v>
      </c>
      <c r="M312" s="37">
        <v>250</v>
      </c>
      <c r="N312" s="42">
        <v>325</v>
      </c>
      <c r="O312" s="42">
        <v>81250</v>
      </c>
      <c r="P312" s="35" t="s">
        <v>296</v>
      </c>
      <c r="Q312" s="31" t="s">
        <v>799</v>
      </c>
      <c r="R312" s="32" t="s">
        <v>275</v>
      </c>
      <c r="S312" s="37">
        <v>100</v>
      </c>
      <c r="T312" s="78" t="s">
        <v>108</v>
      </c>
      <c r="U312" s="80">
        <v>3</v>
      </c>
    </row>
    <row r="313" spans="1:21" ht="63.75" customHeight="1">
      <c r="A313" s="31">
        <v>298</v>
      </c>
      <c r="B313" s="39" t="s">
        <v>76</v>
      </c>
      <c r="C313" s="31" t="s">
        <v>77</v>
      </c>
      <c r="D313" s="45" t="s">
        <v>983</v>
      </c>
      <c r="E313" s="34" t="s">
        <v>984</v>
      </c>
      <c r="F313" s="34" t="s">
        <v>985</v>
      </c>
      <c r="G313" s="34" t="s">
        <v>986</v>
      </c>
      <c r="H313" s="34" t="s">
        <v>987</v>
      </c>
      <c r="I313" s="34" t="s">
        <v>988</v>
      </c>
      <c r="J313" s="34" t="s">
        <v>42</v>
      </c>
      <c r="K313" s="34" t="s">
        <v>270</v>
      </c>
      <c r="L313" s="32" t="s">
        <v>989</v>
      </c>
      <c r="M313" s="37">
        <v>2200</v>
      </c>
      <c r="N313" s="42">
        <v>848</v>
      </c>
      <c r="O313" s="42">
        <v>1865600</v>
      </c>
      <c r="P313" s="32" t="s">
        <v>283</v>
      </c>
      <c r="Q313" s="31" t="s">
        <v>799</v>
      </c>
      <c r="R313" s="32" t="s">
        <v>275</v>
      </c>
      <c r="S313" s="37">
        <v>50</v>
      </c>
      <c r="T313" s="78" t="s">
        <v>108</v>
      </c>
      <c r="U313" s="80">
        <v>3</v>
      </c>
    </row>
    <row r="314" spans="1:21" ht="63.75" customHeight="1">
      <c r="A314" s="69">
        <v>299</v>
      </c>
      <c r="B314" s="39" t="s">
        <v>76</v>
      </c>
      <c r="C314" s="31" t="s">
        <v>77</v>
      </c>
      <c r="D314" s="38" t="s">
        <v>990</v>
      </c>
      <c r="E314" s="34" t="s">
        <v>991</v>
      </c>
      <c r="F314" s="34" t="s">
        <v>992</v>
      </c>
      <c r="G314" s="34" t="s">
        <v>993</v>
      </c>
      <c r="H314" s="34" t="s">
        <v>994</v>
      </c>
      <c r="I314" s="34" t="s">
        <v>991</v>
      </c>
      <c r="J314" s="34" t="s">
        <v>992</v>
      </c>
      <c r="K314" s="34" t="s">
        <v>270</v>
      </c>
      <c r="L314" s="35" t="s">
        <v>310</v>
      </c>
      <c r="M314" s="37">
        <v>3720</v>
      </c>
      <c r="N314" s="42">
        <v>32</v>
      </c>
      <c r="O314" s="42">
        <v>119040</v>
      </c>
      <c r="P314" s="32" t="s">
        <v>296</v>
      </c>
      <c r="Q314" s="31" t="s">
        <v>799</v>
      </c>
      <c r="R314" s="32" t="s">
        <v>275</v>
      </c>
      <c r="S314" s="37">
        <v>100</v>
      </c>
      <c r="T314" s="78" t="s">
        <v>108</v>
      </c>
      <c r="U314" s="80">
        <v>3</v>
      </c>
    </row>
    <row r="315" spans="1:21" ht="63.75" customHeight="1">
      <c r="A315" s="31">
        <v>300</v>
      </c>
      <c r="B315" s="39" t="s">
        <v>76</v>
      </c>
      <c r="C315" s="31" t="s">
        <v>77</v>
      </c>
      <c r="D315" s="31" t="s">
        <v>995</v>
      </c>
      <c r="E315" s="34" t="s">
        <v>996</v>
      </c>
      <c r="F315" s="34" t="s">
        <v>997</v>
      </c>
      <c r="G315" s="34" t="s">
        <v>998</v>
      </c>
      <c r="H315" s="34" t="s">
        <v>999</v>
      </c>
      <c r="I315" s="34" t="s">
        <v>996</v>
      </c>
      <c r="J315" s="34" t="s">
        <v>997</v>
      </c>
      <c r="K315" s="34" t="s">
        <v>270</v>
      </c>
      <c r="L315" s="35" t="s">
        <v>310</v>
      </c>
      <c r="M315" s="37">
        <v>850</v>
      </c>
      <c r="N315" s="42">
        <v>615</v>
      </c>
      <c r="O315" s="42">
        <v>522750</v>
      </c>
      <c r="P315" s="32" t="s">
        <v>296</v>
      </c>
      <c r="Q315" s="31" t="s">
        <v>799</v>
      </c>
      <c r="R315" s="32" t="s">
        <v>275</v>
      </c>
      <c r="S315" s="37">
        <v>100</v>
      </c>
      <c r="T315" s="78" t="s">
        <v>108</v>
      </c>
      <c r="U315" s="80">
        <v>3</v>
      </c>
    </row>
    <row r="316" spans="1:21" ht="63.75" customHeight="1">
      <c r="A316" s="69">
        <v>301</v>
      </c>
      <c r="B316" s="39" t="s">
        <v>76</v>
      </c>
      <c r="C316" s="31" t="s">
        <v>77</v>
      </c>
      <c r="D316" s="38" t="s">
        <v>1000</v>
      </c>
      <c r="E316" s="34" t="s">
        <v>1001</v>
      </c>
      <c r="F316" s="34" t="s">
        <v>10</v>
      </c>
      <c r="G316" s="34" t="s">
        <v>1002</v>
      </c>
      <c r="H316" s="34" t="s">
        <v>1003</v>
      </c>
      <c r="I316" s="34" t="s">
        <v>1001</v>
      </c>
      <c r="J316" s="34" t="s">
        <v>10</v>
      </c>
      <c r="K316" s="34" t="s">
        <v>270</v>
      </c>
      <c r="L316" s="35" t="s">
        <v>310</v>
      </c>
      <c r="M316" s="37">
        <v>110</v>
      </c>
      <c r="N316" s="42">
        <v>138</v>
      </c>
      <c r="O316" s="42">
        <v>15180</v>
      </c>
      <c r="P316" s="32" t="s">
        <v>296</v>
      </c>
      <c r="Q316" s="31" t="s">
        <v>799</v>
      </c>
      <c r="R316" s="32" t="s">
        <v>275</v>
      </c>
      <c r="S316" s="37">
        <v>100</v>
      </c>
      <c r="T316" s="78" t="s">
        <v>108</v>
      </c>
      <c r="U316" s="80">
        <v>3</v>
      </c>
    </row>
    <row r="317" spans="1:21" ht="63.75" customHeight="1">
      <c r="A317" s="31">
        <v>302</v>
      </c>
      <c r="B317" s="39" t="s">
        <v>76</v>
      </c>
      <c r="C317" s="31" t="s">
        <v>77</v>
      </c>
      <c r="D317" s="38" t="s">
        <v>1004</v>
      </c>
      <c r="E317" s="34" t="s">
        <v>11</v>
      </c>
      <c r="F317" s="34" t="s">
        <v>11</v>
      </c>
      <c r="G317" s="34" t="s">
        <v>1005</v>
      </c>
      <c r="H317" s="34" t="s">
        <v>1006</v>
      </c>
      <c r="I317" s="34" t="s">
        <v>11</v>
      </c>
      <c r="J317" s="34" t="s">
        <v>11</v>
      </c>
      <c r="K317" s="34" t="s">
        <v>270</v>
      </c>
      <c r="L317" s="35" t="s">
        <v>310</v>
      </c>
      <c r="M317" s="36">
        <v>110</v>
      </c>
      <c r="N317" s="42">
        <v>864</v>
      </c>
      <c r="O317" s="42">
        <v>95040</v>
      </c>
      <c r="P317" s="32" t="s">
        <v>296</v>
      </c>
      <c r="Q317" s="31" t="s">
        <v>799</v>
      </c>
      <c r="R317" s="32" t="s">
        <v>275</v>
      </c>
      <c r="S317" s="37">
        <v>100</v>
      </c>
      <c r="T317" s="78" t="s">
        <v>108</v>
      </c>
      <c r="U317" s="80">
        <v>3</v>
      </c>
    </row>
    <row r="318" spans="1:21" ht="63.75" customHeight="1">
      <c r="A318" s="69">
        <v>303</v>
      </c>
      <c r="B318" s="39" t="s">
        <v>76</v>
      </c>
      <c r="C318" s="31" t="s">
        <v>77</v>
      </c>
      <c r="D318" s="31" t="s">
        <v>1007</v>
      </c>
      <c r="E318" s="34" t="s">
        <v>5</v>
      </c>
      <c r="F318" s="34" t="s">
        <v>5</v>
      </c>
      <c r="G318" s="34" t="s">
        <v>1008</v>
      </c>
      <c r="H318" s="34" t="s">
        <v>1009</v>
      </c>
      <c r="I318" s="34" t="s">
        <v>5</v>
      </c>
      <c r="J318" s="34" t="s">
        <v>5</v>
      </c>
      <c r="K318" s="34" t="s">
        <v>270</v>
      </c>
      <c r="L318" s="35" t="s">
        <v>310</v>
      </c>
      <c r="M318" s="36">
        <v>160</v>
      </c>
      <c r="N318" s="42">
        <v>870</v>
      </c>
      <c r="O318" s="42">
        <v>139200</v>
      </c>
      <c r="P318" s="32" t="s">
        <v>296</v>
      </c>
      <c r="Q318" s="31" t="s">
        <v>799</v>
      </c>
      <c r="R318" s="32" t="s">
        <v>275</v>
      </c>
      <c r="S318" s="37">
        <v>100</v>
      </c>
      <c r="T318" s="78" t="s">
        <v>108</v>
      </c>
      <c r="U318" s="80">
        <v>3</v>
      </c>
    </row>
    <row r="319" spans="1:21" ht="63.75" customHeight="1">
      <c r="A319" s="31">
        <v>304</v>
      </c>
      <c r="B319" s="39" t="s">
        <v>76</v>
      </c>
      <c r="C319" s="31" t="s">
        <v>77</v>
      </c>
      <c r="D319" s="31" t="s">
        <v>1010</v>
      </c>
      <c r="E319" s="34" t="s">
        <v>1011</v>
      </c>
      <c r="F319" s="34" t="s">
        <v>1012</v>
      </c>
      <c r="G319" s="34" t="s">
        <v>1013</v>
      </c>
      <c r="H319" s="34" t="s">
        <v>1014</v>
      </c>
      <c r="I319" s="34" t="s">
        <v>1011</v>
      </c>
      <c r="J319" s="34" t="s">
        <v>1012</v>
      </c>
      <c r="K319" s="34" t="s">
        <v>270</v>
      </c>
      <c r="L319" s="31" t="s">
        <v>837</v>
      </c>
      <c r="M319" s="36">
        <v>220</v>
      </c>
      <c r="N319" s="42">
        <v>125</v>
      </c>
      <c r="O319" s="42">
        <v>27500</v>
      </c>
      <c r="P319" s="32" t="s">
        <v>296</v>
      </c>
      <c r="Q319" s="31" t="s">
        <v>799</v>
      </c>
      <c r="R319" s="32" t="s">
        <v>275</v>
      </c>
      <c r="S319" s="37">
        <v>100</v>
      </c>
      <c r="T319" s="78" t="s">
        <v>108</v>
      </c>
      <c r="U319" s="80">
        <v>3</v>
      </c>
    </row>
    <row r="320" spans="1:21" ht="63.75" customHeight="1">
      <c r="A320" s="69">
        <v>305</v>
      </c>
      <c r="B320" s="39" t="s">
        <v>76</v>
      </c>
      <c r="C320" s="31" t="s">
        <v>77</v>
      </c>
      <c r="D320" s="32" t="s">
        <v>1015</v>
      </c>
      <c r="E320" s="34" t="s">
        <v>1016</v>
      </c>
      <c r="F320" s="34" t="s">
        <v>1017</v>
      </c>
      <c r="G320" s="34" t="s">
        <v>1018</v>
      </c>
      <c r="H320" s="34" t="s">
        <v>1019</v>
      </c>
      <c r="I320" s="34" t="s">
        <v>43</v>
      </c>
      <c r="J320" s="34" t="s">
        <v>43</v>
      </c>
      <c r="K320" s="34" t="s">
        <v>270</v>
      </c>
      <c r="L320" s="35" t="s">
        <v>310</v>
      </c>
      <c r="M320" s="36">
        <v>100</v>
      </c>
      <c r="N320" s="42">
        <v>219</v>
      </c>
      <c r="O320" s="42">
        <v>21900</v>
      </c>
      <c r="P320" s="32" t="s">
        <v>296</v>
      </c>
      <c r="Q320" s="31" t="s">
        <v>799</v>
      </c>
      <c r="R320" s="32" t="s">
        <v>275</v>
      </c>
      <c r="S320" s="37">
        <v>100</v>
      </c>
      <c r="T320" s="78" t="s">
        <v>108</v>
      </c>
      <c r="U320" s="80">
        <v>3</v>
      </c>
    </row>
    <row r="321" spans="1:21" ht="63.75" customHeight="1">
      <c r="A321" s="31">
        <v>306</v>
      </c>
      <c r="B321" s="39" t="s">
        <v>76</v>
      </c>
      <c r="C321" s="31" t="s">
        <v>77</v>
      </c>
      <c r="D321" s="31" t="s">
        <v>1020</v>
      </c>
      <c r="E321" s="34" t="s">
        <v>1021</v>
      </c>
      <c r="F321" s="34" t="s">
        <v>15</v>
      </c>
      <c r="G321" s="34" t="s">
        <v>1022</v>
      </c>
      <c r="H321" s="34" t="s">
        <v>1023</v>
      </c>
      <c r="I321" s="34" t="s">
        <v>1021</v>
      </c>
      <c r="J321" s="34" t="s">
        <v>15</v>
      </c>
      <c r="K321" s="34" t="s">
        <v>270</v>
      </c>
      <c r="L321" s="35" t="s">
        <v>310</v>
      </c>
      <c r="M321" s="36">
        <v>50</v>
      </c>
      <c r="N321" s="42">
        <v>1533</v>
      </c>
      <c r="O321" s="42">
        <v>76650</v>
      </c>
      <c r="P321" s="32" t="s">
        <v>296</v>
      </c>
      <c r="Q321" s="31" t="s">
        <v>799</v>
      </c>
      <c r="R321" s="32" t="s">
        <v>275</v>
      </c>
      <c r="S321" s="37">
        <v>100</v>
      </c>
      <c r="T321" s="78" t="s">
        <v>108</v>
      </c>
      <c r="U321" s="80">
        <v>3</v>
      </c>
    </row>
    <row r="322" spans="1:21" ht="63.75" customHeight="1">
      <c r="A322" s="69">
        <v>307</v>
      </c>
      <c r="B322" s="39" t="s">
        <v>76</v>
      </c>
      <c r="C322" s="31" t="s">
        <v>77</v>
      </c>
      <c r="D322" s="38" t="s">
        <v>1024</v>
      </c>
      <c r="E322" s="34" t="s">
        <v>1025</v>
      </c>
      <c r="F322" s="34" t="s">
        <v>16</v>
      </c>
      <c r="G322" s="34" t="s">
        <v>1026</v>
      </c>
      <c r="H322" s="34" t="s">
        <v>1027</v>
      </c>
      <c r="I322" s="34" t="s">
        <v>1025</v>
      </c>
      <c r="J322" s="34" t="s">
        <v>16</v>
      </c>
      <c r="K322" s="34" t="s">
        <v>270</v>
      </c>
      <c r="L322" s="31" t="s">
        <v>837</v>
      </c>
      <c r="M322" s="36">
        <v>120</v>
      </c>
      <c r="N322" s="42">
        <v>279</v>
      </c>
      <c r="O322" s="42">
        <v>33480</v>
      </c>
      <c r="P322" s="32" t="s">
        <v>296</v>
      </c>
      <c r="Q322" s="31" t="s">
        <v>799</v>
      </c>
      <c r="R322" s="32" t="s">
        <v>275</v>
      </c>
      <c r="S322" s="37">
        <v>100</v>
      </c>
      <c r="T322" s="78" t="s">
        <v>108</v>
      </c>
      <c r="U322" s="80">
        <v>3</v>
      </c>
    </row>
    <row r="323" spans="1:21" ht="63.75" customHeight="1">
      <c r="A323" s="31">
        <v>308</v>
      </c>
      <c r="B323" s="39" t="s">
        <v>76</v>
      </c>
      <c r="C323" s="31" t="s">
        <v>77</v>
      </c>
      <c r="D323" s="31" t="s">
        <v>1028</v>
      </c>
      <c r="E323" s="34" t="s">
        <v>1029</v>
      </c>
      <c r="F323" s="34" t="s">
        <v>1030</v>
      </c>
      <c r="G323" s="34" t="s">
        <v>1031</v>
      </c>
      <c r="H323" s="34" t="s">
        <v>1032</v>
      </c>
      <c r="I323" s="34" t="s">
        <v>1029</v>
      </c>
      <c r="J323" s="34" t="s">
        <v>1030</v>
      </c>
      <c r="K323" s="34" t="s">
        <v>270</v>
      </c>
      <c r="L323" s="31" t="s">
        <v>837</v>
      </c>
      <c r="M323" s="36">
        <v>300</v>
      </c>
      <c r="N323" s="42">
        <v>266</v>
      </c>
      <c r="O323" s="42">
        <v>79800</v>
      </c>
      <c r="P323" s="32" t="s">
        <v>296</v>
      </c>
      <c r="Q323" s="31" t="s">
        <v>799</v>
      </c>
      <c r="R323" s="32" t="s">
        <v>275</v>
      </c>
      <c r="S323" s="37">
        <v>100</v>
      </c>
      <c r="T323" s="78" t="s">
        <v>108</v>
      </c>
      <c r="U323" s="80">
        <v>3</v>
      </c>
    </row>
    <row r="324" spans="1:21" ht="63.75" customHeight="1">
      <c r="A324" s="69">
        <v>309</v>
      </c>
      <c r="B324" s="39" t="s">
        <v>76</v>
      </c>
      <c r="C324" s="31" t="s">
        <v>77</v>
      </c>
      <c r="D324" s="32" t="s">
        <v>1033</v>
      </c>
      <c r="E324" s="34" t="s">
        <v>124</v>
      </c>
      <c r="F324" s="34" t="s">
        <v>124</v>
      </c>
      <c r="G324" s="34" t="s">
        <v>1034</v>
      </c>
      <c r="H324" s="34" t="s">
        <v>1035</v>
      </c>
      <c r="I324" s="34" t="s">
        <v>7</v>
      </c>
      <c r="J324" s="34" t="s">
        <v>7</v>
      </c>
      <c r="K324" s="34" t="s">
        <v>270</v>
      </c>
      <c r="L324" s="35" t="s">
        <v>310</v>
      </c>
      <c r="M324" s="36">
        <v>180</v>
      </c>
      <c r="N324" s="42">
        <v>456</v>
      </c>
      <c r="O324" s="42">
        <v>82080</v>
      </c>
      <c r="P324" s="32" t="s">
        <v>296</v>
      </c>
      <c r="Q324" s="31" t="s">
        <v>799</v>
      </c>
      <c r="R324" s="32" t="s">
        <v>275</v>
      </c>
      <c r="S324" s="37">
        <v>100</v>
      </c>
      <c r="T324" s="78" t="s">
        <v>108</v>
      </c>
      <c r="U324" s="80">
        <v>3</v>
      </c>
    </row>
    <row r="325" spans="1:21" ht="63.75" customHeight="1">
      <c r="A325" s="31">
        <v>310</v>
      </c>
      <c r="B325" s="39" t="s">
        <v>76</v>
      </c>
      <c r="C325" s="31" t="s">
        <v>77</v>
      </c>
      <c r="D325" s="38" t="s">
        <v>1036</v>
      </c>
      <c r="E325" s="34" t="s">
        <v>1037</v>
      </c>
      <c r="F325" s="34" t="s">
        <v>1038</v>
      </c>
      <c r="G325" s="34" t="s">
        <v>1039</v>
      </c>
      <c r="H325" s="34" t="s">
        <v>1040</v>
      </c>
      <c r="I325" s="34" t="s">
        <v>1041</v>
      </c>
      <c r="J325" s="34" t="s">
        <v>9</v>
      </c>
      <c r="K325" s="34" t="s">
        <v>270</v>
      </c>
      <c r="L325" s="31" t="s">
        <v>837</v>
      </c>
      <c r="M325" s="36">
        <v>3400</v>
      </c>
      <c r="N325" s="42">
        <v>21</v>
      </c>
      <c r="O325" s="42">
        <v>71400</v>
      </c>
      <c r="P325" s="32" t="s">
        <v>296</v>
      </c>
      <c r="Q325" s="31" t="s">
        <v>799</v>
      </c>
      <c r="R325" s="32" t="s">
        <v>275</v>
      </c>
      <c r="S325" s="37">
        <v>100</v>
      </c>
      <c r="T325" s="78" t="s">
        <v>108</v>
      </c>
      <c r="U325" s="80">
        <v>3</v>
      </c>
    </row>
    <row r="326" spans="1:21" ht="63.75" customHeight="1">
      <c r="A326" s="69">
        <v>311</v>
      </c>
      <c r="B326" s="39" t="s">
        <v>76</v>
      </c>
      <c r="C326" s="31" t="s">
        <v>77</v>
      </c>
      <c r="D326" s="38" t="s">
        <v>1042</v>
      </c>
      <c r="E326" s="34" t="s">
        <v>1043</v>
      </c>
      <c r="F326" s="34" t="s">
        <v>73</v>
      </c>
      <c r="G326" s="34" t="s">
        <v>1044</v>
      </c>
      <c r="H326" s="34" t="s">
        <v>1045</v>
      </c>
      <c r="I326" s="34" t="s">
        <v>1043</v>
      </c>
      <c r="J326" s="34" t="s">
        <v>73</v>
      </c>
      <c r="K326" s="34" t="s">
        <v>270</v>
      </c>
      <c r="L326" s="35" t="s">
        <v>310</v>
      </c>
      <c r="M326" s="36">
        <v>350</v>
      </c>
      <c r="N326" s="42">
        <v>152</v>
      </c>
      <c r="O326" s="42">
        <v>53200</v>
      </c>
      <c r="P326" s="32" t="s">
        <v>296</v>
      </c>
      <c r="Q326" s="31" t="s">
        <v>799</v>
      </c>
      <c r="R326" s="32" t="s">
        <v>275</v>
      </c>
      <c r="S326" s="37">
        <v>100</v>
      </c>
      <c r="T326" s="78" t="s">
        <v>108</v>
      </c>
      <c r="U326" s="80">
        <v>3</v>
      </c>
    </row>
    <row r="327" spans="1:21" ht="63.75" customHeight="1">
      <c r="A327" s="31">
        <v>312</v>
      </c>
      <c r="B327" s="39" t="s">
        <v>76</v>
      </c>
      <c r="C327" s="31" t="s">
        <v>77</v>
      </c>
      <c r="D327" s="38" t="s">
        <v>1046</v>
      </c>
      <c r="E327" s="34" t="s">
        <v>1047</v>
      </c>
      <c r="F327" s="34" t="s">
        <v>13</v>
      </c>
      <c r="G327" s="34" t="s">
        <v>1048</v>
      </c>
      <c r="H327" s="34" t="s">
        <v>1049</v>
      </c>
      <c r="I327" s="34" t="s">
        <v>1047</v>
      </c>
      <c r="J327" s="34" t="s">
        <v>13</v>
      </c>
      <c r="K327" s="34" t="s">
        <v>270</v>
      </c>
      <c r="L327" s="32" t="s">
        <v>989</v>
      </c>
      <c r="M327" s="37">
        <v>180</v>
      </c>
      <c r="N327" s="42">
        <v>343</v>
      </c>
      <c r="O327" s="42">
        <v>61740</v>
      </c>
      <c r="P327" s="32" t="s">
        <v>296</v>
      </c>
      <c r="Q327" s="31" t="s">
        <v>799</v>
      </c>
      <c r="R327" s="32" t="s">
        <v>275</v>
      </c>
      <c r="S327" s="37">
        <v>100</v>
      </c>
      <c r="T327" s="78" t="s">
        <v>108</v>
      </c>
      <c r="U327" s="80">
        <v>3</v>
      </c>
    </row>
    <row r="328" spans="1:21" ht="140.25" customHeight="1">
      <c r="A328" s="69">
        <v>313</v>
      </c>
      <c r="B328" s="39" t="s">
        <v>76</v>
      </c>
      <c r="C328" s="31" t="s">
        <v>77</v>
      </c>
      <c r="D328" s="31" t="s">
        <v>1050</v>
      </c>
      <c r="E328" s="34" t="s">
        <v>14</v>
      </c>
      <c r="F328" s="34" t="s">
        <v>14</v>
      </c>
      <c r="G328" s="34" t="s">
        <v>1051</v>
      </c>
      <c r="H328" s="34" t="s">
        <v>1052</v>
      </c>
      <c r="I328" s="34" t="s">
        <v>14</v>
      </c>
      <c r="J328" s="34" t="s">
        <v>14</v>
      </c>
      <c r="K328" s="34" t="s">
        <v>270</v>
      </c>
      <c r="L328" s="35" t="s">
        <v>310</v>
      </c>
      <c r="M328" s="37">
        <v>50</v>
      </c>
      <c r="N328" s="42">
        <v>4781</v>
      </c>
      <c r="O328" s="42">
        <v>239050</v>
      </c>
      <c r="P328" s="32" t="s">
        <v>296</v>
      </c>
      <c r="Q328" s="31" t="s">
        <v>799</v>
      </c>
      <c r="R328" s="32" t="s">
        <v>275</v>
      </c>
      <c r="S328" s="37">
        <v>100</v>
      </c>
      <c r="T328" s="78" t="s">
        <v>108</v>
      </c>
      <c r="U328" s="80">
        <v>3</v>
      </c>
    </row>
    <row r="329" spans="1:21" ht="63.75" customHeight="1">
      <c r="A329" s="31">
        <v>314</v>
      </c>
      <c r="B329" s="39" t="s">
        <v>76</v>
      </c>
      <c r="C329" s="31" t="s">
        <v>77</v>
      </c>
      <c r="D329" s="38" t="s">
        <v>1053</v>
      </c>
      <c r="E329" s="34" t="s">
        <v>1054</v>
      </c>
      <c r="F329" s="34" t="s">
        <v>72</v>
      </c>
      <c r="G329" s="34" t="s">
        <v>1055</v>
      </c>
      <c r="H329" s="34" t="s">
        <v>1056</v>
      </c>
      <c r="I329" s="34" t="s">
        <v>1054</v>
      </c>
      <c r="J329" s="34" t="s">
        <v>72</v>
      </c>
      <c r="K329" s="34" t="s">
        <v>270</v>
      </c>
      <c r="L329" s="32" t="s">
        <v>989</v>
      </c>
      <c r="M329" s="37">
        <v>480</v>
      </c>
      <c r="N329" s="42">
        <v>357</v>
      </c>
      <c r="O329" s="42">
        <v>171360</v>
      </c>
      <c r="P329" s="32" t="s">
        <v>296</v>
      </c>
      <c r="Q329" s="31" t="s">
        <v>799</v>
      </c>
      <c r="R329" s="32" t="s">
        <v>275</v>
      </c>
      <c r="S329" s="37">
        <v>100</v>
      </c>
      <c r="T329" s="78" t="s">
        <v>108</v>
      </c>
      <c r="U329" s="80">
        <v>3</v>
      </c>
    </row>
    <row r="330" spans="1:21" ht="63.75">
      <c r="A330" s="69">
        <v>315</v>
      </c>
      <c r="B330" s="39" t="s">
        <v>76</v>
      </c>
      <c r="C330" s="31" t="s">
        <v>77</v>
      </c>
      <c r="D330" s="38" t="s">
        <v>1057</v>
      </c>
      <c r="E330" s="34" t="s">
        <v>8</v>
      </c>
      <c r="F330" s="34" t="s">
        <v>8</v>
      </c>
      <c r="G330" s="34" t="s">
        <v>1058</v>
      </c>
      <c r="H330" s="34" t="s">
        <v>1059</v>
      </c>
      <c r="I330" s="34" t="s">
        <v>8</v>
      </c>
      <c r="J330" s="34" t="s">
        <v>8</v>
      </c>
      <c r="K330" s="34" t="s">
        <v>270</v>
      </c>
      <c r="L330" s="35" t="s">
        <v>310</v>
      </c>
      <c r="M330" s="37">
        <v>40</v>
      </c>
      <c r="N330" s="42">
        <v>3451</v>
      </c>
      <c r="O330" s="42">
        <v>138040</v>
      </c>
      <c r="P330" s="32" t="s">
        <v>296</v>
      </c>
      <c r="Q330" s="31" t="s">
        <v>799</v>
      </c>
      <c r="R330" s="32" t="s">
        <v>275</v>
      </c>
      <c r="S330" s="37">
        <v>100</v>
      </c>
      <c r="T330" s="78" t="s">
        <v>108</v>
      </c>
      <c r="U330" s="80">
        <v>3</v>
      </c>
    </row>
    <row r="331" spans="1:21" ht="63.75" customHeight="1">
      <c r="A331" s="31">
        <v>316</v>
      </c>
      <c r="B331" s="39" t="s">
        <v>76</v>
      </c>
      <c r="C331" s="31" t="s">
        <v>77</v>
      </c>
      <c r="D331" s="38" t="s">
        <v>1060</v>
      </c>
      <c r="E331" s="34" t="s">
        <v>1061</v>
      </c>
      <c r="F331" s="34" t="s">
        <v>1062</v>
      </c>
      <c r="G331" s="34" t="s">
        <v>1063</v>
      </c>
      <c r="H331" s="34" t="s">
        <v>1064</v>
      </c>
      <c r="I331" s="34" t="s">
        <v>1065</v>
      </c>
      <c r="J331" s="34" t="s">
        <v>12</v>
      </c>
      <c r="K331" s="34" t="s">
        <v>270</v>
      </c>
      <c r="L331" s="35" t="s">
        <v>310</v>
      </c>
      <c r="M331" s="37">
        <v>340</v>
      </c>
      <c r="N331" s="42">
        <v>65</v>
      </c>
      <c r="O331" s="42">
        <v>22100</v>
      </c>
      <c r="P331" s="32" t="s">
        <v>296</v>
      </c>
      <c r="Q331" s="31" t="s">
        <v>799</v>
      </c>
      <c r="R331" s="32" t="s">
        <v>275</v>
      </c>
      <c r="S331" s="37">
        <v>100</v>
      </c>
      <c r="T331" s="78" t="s">
        <v>108</v>
      </c>
      <c r="U331" s="80">
        <v>3</v>
      </c>
    </row>
    <row r="332" spans="1:21" ht="63.75" customHeight="1">
      <c r="A332" s="69">
        <v>317</v>
      </c>
      <c r="B332" s="39" t="s">
        <v>76</v>
      </c>
      <c r="C332" s="31" t="s">
        <v>77</v>
      </c>
      <c r="D332" s="46" t="s">
        <v>1066</v>
      </c>
      <c r="E332" s="34" t="s">
        <v>1067</v>
      </c>
      <c r="F332" s="34" t="s">
        <v>236</v>
      </c>
      <c r="G332" s="34" t="s">
        <v>1068</v>
      </c>
      <c r="H332" s="34" t="s">
        <v>1069</v>
      </c>
      <c r="I332" s="34" t="s">
        <v>1067</v>
      </c>
      <c r="J332" s="34" t="s">
        <v>236</v>
      </c>
      <c r="K332" s="34" t="s">
        <v>270</v>
      </c>
      <c r="L332" s="35" t="s">
        <v>310</v>
      </c>
      <c r="M332" s="37">
        <v>30</v>
      </c>
      <c r="N332" s="42">
        <v>873</v>
      </c>
      <c r="O332" s="42">
        <v>26190</v>
      </c>
      <c r="P332" s="32" t="s">
        <v>296</v>
      </c>
      <c r="Q332" s="31" t="s">
        <v>799</v>
      </c>
      <c r="R332" s="32" t="s">
        <v>275</v>
      </c>
      <c r="S332" s="37">
        <v>100</v>
      </c>
      <c r="T332" s="78" t="s">
        <v>108</v>
      </c>
      <c r="U332" s="80">
        <v>3</v>
      </c>
    </row>
    <row r="333" spans="1:21" ht="63.75" customHeight="1">
      <c r="A333" s="31">
        <v>318</v>
      </c>
      <c r="B333" s="39" t="s">
        <v>76</v>
      </c>
      <c r="C333" s="31" t="s">
        <v>77</v>
      </c>
      <c r="D333" s="35" t="s">
        <v>1070</v>
      </c>
      <c r="E333" s="34" t="s">
        <v>84</v>
      </c>
      <c r="F333" s="34" t="s">
        <v>84</v>
      </c>
      <c r="G333" s="34" t="s">
        <v>1071</v>
      </c>
      <c r="H333" s="34" t="s">
        <v>1072</v>
      </c>
      <c r="I333" s="34" t="s">
        <v>84</v>
      </c>
      <c r="J333" s="34" t="s">
        <v>84</v>
      </c>
      <c r="K333" s="34" t="s">
        <v>270</v>
      </c>
      <c r="L333" s="35" t="s">
        <v>837</v>
      </c>
      <c r="M333" s="37">
        <v>155</v>
      </c>
      <c r="N333" s="42">
        <v>623</v>
      </c>
      <c r="O333" s="42">
        <v>96565</v>
      </c>
      <c r="P333" s="32" t="s">
        <v>296</v>
      </c>
      <c r="Q333" s="31" t="s">
        <v>799</v>
      </c>
      <c r="R333" s="32" t="s">
        <v>275</v>
      </c>
      <c r="S333" s="37">
        <v>100</v>
      </c>
      <c r="T333" s="78" t="s">
        <v>108</v>
      </c>
      <c r="U333" s="80">
        <v>3</v>
      </c>
    </row>
    <row r="334" spans="1:21" ht="63.75" customHeight="1">
      <c r="A334" s="69">
        <v>319</v>
      </c>
      <c r="B334" s="39" t="s">
        <v>76</v>
      </c>
      <c r="C334" s="31" t="s">
        <v>77</v>
      </c>
      <c r="D334" s="31" t="s">
        <v>1073</v>
      </c>
      <c r="E334" s="34" t="s">
        <v>83</v>
      </c>
      <c r="F334" s="34" t="s">
        <v>83</v>
      </c>
      <c r="G334" s="34" t="s">
        <v>1074</v>
      </c>
      <c r="H334" s="34" t="s">
        <v>1075</v>
      </c>
      <c r="I334" s="34" t="s">
        <v>83</v>
      </c>
      <c r="J334" s="34" t="s">
        <v>83</v>
      </c>
      <c r="K334" s="34" t="s">
        <v>270</v>
      </c>
      <c r="L334" s="31" t="s">
        <v>310</v>
      </c>
      <c r="M334" s="37">
        <v>50</v>
      </c>
      <c r="N334" s="42">
        <v>1410</v>
      </c>
      <c r="O334" s="42">
        <v>70500</v>
      </c>
      <c r="P334" s="32" t="s">
        <v>296</v>
      </c>
      <c r="Q334" s="31" t="s">
        <v>799</v>
      </c>
      <c r="R334" s="32" t="s">
        <v>275</v>
      </c>
      <c r="S334" s="37">
        <v>100</v>
      </c>
      <c r="T334" s="78" t="s">
        <v>108</v>
      </c>
      <c r="U334" s="80">
        <v>3</v>
      </c>
    </row>
    <row r="335" spans="1:21" ht="63.75" customHeight="1">
      <c r="A335" s="31">
        <v>320</v>
      </c>
      <c r="B335" s="39" t="s">
        <v>76</v>
      </c>
      <c r="C335" s="31" t="s">
        <v>77</v>
      </c>
      <c r="D335" s="32" t="s">
        <v>1076</v>
      </c>
      <c r="E335" s="34" t="s">
        <v>1077</v>
      </c>
      <c r="F335" s="34" t="s">
        <v>82</v>
      </c>
      <c r="G335" s="34" t="s">
        <v>1078</v>
      </c>
      <c r="H335" s="34" t="s">
        <v>1079</v>
      </c>
      <c r="I335" s="34" t="s">
        <v>1077</v>
      </c>
      <c r="J335" s="34" t="s">
        <v>82</v>
      </c>
      <c r="K335" s="34" t="s">
        <v>270</v>
      </c>
      <c r="L335" s="35" t="s">
        <v>310</v>
      </c>
      <c r="M335" s="37">
        <v>20</v>
      </c>
      <c r="N335" s="42">
        <v>1256</v>
      </c>
      <c r="O335" s="42">
        <v>25120</v>
      </c>
      <c r="P335" s="32" t="s">
        <v>296</v>
      </c>
      <c r="Q335" s="31" t="s">
        <v>799</v>
      </c>
      <c r="R335" s="32" t="s">
        <v>275</v>
      </c>
      <c r="S335" s="37">
        <v>100</v>
      </c>
      <c r="T335" s="78" t="s">
        <v>108</v>
      </c>
      <c r="U335" s="80">
        <v>3</v>
      </c>
    </row>
    <row r="336" spans="1:21" ht="63.75" customHeight="1">
      <c r="A336" s="69">
        <v>321</v>
      </c>
      <c r="B336" s="39" t="s">
        <v>76</v>
      </c>
      <c r="C336" s="31" t="s">
        <v>77</v>
      </c>
      <c r="D336" s="46" t="s">
        <v>1083</v>
      </c>
      <c r="E336" s="33" t="s">
        <v>984</v>
      </c>
      <c r="F336" s="33" t="s">
        <v>123</v>
      </c>
      <c r="G336" s="33" t="s">
        <v>1080</v>
      </c>
      <c r="H336" s="33" t="s">
        <v>1081</v>
      </c>
      <c r="I336" s="33" t="s">
        <v>1082</v>
      </c>
      <c r="J336" s="48" t="s">
        <v>125</v>
      </c>
      <c r="K336" s="34" t="s">
        <v>270</v>
      </c>
      <c r="L336" s="32" t="s">
        <v>989</v>
      </c>
      <c r="M336" s="37">
        <v>10</v>
      </c>
      <c r="N336" s="42">
        <v>1607</v>
      </c>
      <c r="O336" s="42">
        <v>16070</v>
      </c>
      <c r="P336" s="32" t="s">
        <v>296</v>
      </c>
      <c r="Q336" s="31" t="s">
        <v>799</v>
      </c>
      <c r="R336" s="32" t="s">
        <v>275</v>
      </c>
      <c r="S336" s="37">
        <v>100</v>
      </c>
      <c r="T336" s="78" t="s">
        <v>108</v>
      </c>
      <c r="U336" s="80">
        <v>3</v>
      </c>
    </row>
    <row r="337" spans="1:21" ht="63.75" customHeight="1">
      <c r="A337" s="31">
        <v>322</v>
      </c>
      <c r="B337" s="39" t="s">
        <v>76</v>
      </c>
      <c r="C337" s="31" t="s">
        <v>77</v>
      </c>
      <c r="D337" s="32" t="s">
        <v>1084</v>
      </c>
      <c r="E337" s="34" t="s">
        <v>1085</v>
      </c>
      <c r="F337" s="34" t="s">
        <v>1085</v>
      </c>
      <c r="G337" s="34" t="s">
        <v>1086</v>
      </c>
      <c r="H337" s="34" t="s">
        <v>1087</v>
      </c>
      <c r="I337" s="34" t="s">
        <v>1088</v>
      </c>
      <c r="J337" s="34" t="s">
        <v>101</v>
      </c>
      <c r="K337" s="34" t="s">
        <v>270</v>
      </c>
      <c r="L337" s="32" t="s">
        <v>310</v>
      </c>
      <c r="M337" s="37">
        <v>20</v>
      </c>
      <c r="N337" s="42">
        <v>3630</v>
      </c>
      <c r="O337" s="42">
        <v>72600</v>
      </c>
      <c r="P337" s="32" t="s">
        <v>296</v>
      </c>
      <c r="Q337" s="31" t="s">
        <v>799</v>
      </c>
      <c r="R337" s="32" t="s">
        <v>275</v>
      </c>
      <c r="S337" s="37">
        <v>100</v>
      </c>
      <c r="T337" s="78" t="s">
        <v>108</v>
      </c>
      <c r="U337" s="80">
        <v>3</v>
      </c>
    </row>
    <row r="338" spans="1:21" ht="102" customHeight="1">
      <c r="A338" s="69">
        <v>323</v>
      </c>
      <c r="B338" s="39" t="s">
        <v>76</v>
      </c>
      <c r="C338" s="31" t="s">
        <v>77</v>
      </c>
      <c r="D338" s="32" t="s">
        <v>1089</v>
      </c>
      <c r="E338" s="34" t="s">
        <v>1090</v>
      </c>
      <c r="F338" s="34" t="s">
        <v>126</v>
      </c>
      <c r="G338" s="34" t="s">
        <v>1091</v>
      </c>
      <c r="H338" s="34" t="s">
        <v>1092</v>
      </c>
      <c r="I338" s="34" t="s">
        <v>1093</v>
      </c>
      <c r="J338" s="34" t="s">
        <v>1094</v>
      </c>
      <c r="K338" s="34" t="s">
        <v>270</v>
      </c>
      <c r="L338" s="35" t="s">
        <v>310</v>
      </c>
      <c r="M338" s="37">
        <v>50</v>
      </c>
      <c r="N338" s="42">
        <v>2293</v>
      </c>
      <c r="O338" s="42">
        <v>114650</v>
      </c>
      <c r="P338" s="32" t="s">
        <v>296</v>
      </c>
      <c r="Q338" s="31" t="s">
        <v>799</v>
      </c>
      <c r="R338" s="32" t="s">
        <v>275</v>
      </c>
      <c r="S338" s="37">
        <v>100</v>
      </c>
      <c r="T338" s="78" t="s">
        <v>108</v>
      </c>
      <c r="U338" s="80">
        <v>3</v>
      </c>
    </row>
    <row r="339" spans="1:21" ht="63.75" customHeight="1">
      <c r="A339" s="31">
        <v>324</v>
      </c>
      <c r="B339" s="39" t="s">
        <v>76</v>
      </c>
      <c r="C339" s="31" t="s">
        <v>77</v>
      </c>
      <c r="D339" s="38" t="s">
        <v>1095</v>
      </c>
      <c r="E339" s="34" t="s">
        <v>1096</v>
      </c>
      <c r="F339" s="34" t="s">
        <v>127</v>
      </c>
      <c r="G339" s="34" t="s">
        <v>1097</v>
      </c>
      <c r="H339" s="34" t="s">
        <v>1098</v>
      </c>
      <c r="I339" s="34" t="s">
        <v>1096</v>
      </c>
      <c r="J339" s="34" t="s">
        <v>1099</v>
      </c>
      <c r="K339" s="34" t="s">
        <v>270</v>
      </c>
      <c r="L339" s="31" t="s">
        <v>859</v>
      </c>
      <c r="M339" s="37">
        <v>3</v>
      </c>
      <c r="N339" s="42">
        <v>28661</v>
      </c>
      <c r="O339" s="42">
        <v>85983</v>
      </c>
      <c r="P339" s="32" t="s">
        <v>296</v>
      </c>
      <c r="Q339" s="31" t="s">
        <v>799</v>
      </c>
      <c r="R339" s="32" t="s">
        <v>275</v>
      </c>
      <c r="S339" s="37">
        <v>100</v>
      </c>
      <c r="T339" s="78" t="s">
        <v>108</v>
      </c>
      <c r="U339" s="80">
        <v>3</v>
      </c>
    </row>
    <row r="340" spans="1:21" ht="51" customHeight="1">
      <c r="A340" s="69">
        <v>325</v>
      </c>
      <c r="B340" s="39" t="s">
        <v>76</v>
      </c>
      <c r="C340" s="31" t="s">
        <v>77</v>
      </c>
      <c r="D340" s="45" t="s">
        <v>983</v>
      </c>
      <c r="E340" s="34" t="s">
        <v>984</v>
      </c>
      <c r="F340" s="34" t="s">
        <v>985</v>
      </c>
      <c r="G340" s="34" t="s">
        <v>986</v>
      </c>
      <c r="H340" s="34" t="s">
        <v>987</v>
      </c>
      <c r="I340" s="34" t="s">
        <v>988</v>
      </c>
      <c r="J340" s="34" t="s">
        <v>42</v>
      </c>
      <c r="K340" s="34" t="s">
        <v>270</v>
      </c>
      <c r="L340" s="32" t="s">
        <v>989</v>
      </c>
      <c r="M340" s="37">
        <v>160</v>
      </c>
      <c r="N340" s="42">
        <f>O340/M340</f>
        <v>1406.5</v>
      </c>
      <c r="O340" s="42">
        <v>225040</v>
      </c>
      <c r="P340" s="31" t="s">
        <v>273</v>
      </c>
      <c r="Q340" s="31" t="s">
        <v>274</v>
      </c>
      <c r="R340" s="32" t="s">
        <v>248</v>
      </c>
      <c r="S340" s="37">
        <v>100</v>
      </c>
      <c r="T340" s="78" t="s">
        <v>174</v>
      </c>
      <c r="U340" s="80">
        <v>3</v>
      </c>
    </row>
    <row r="341" spans="1:21" ht="63.75" customHeight="1">
      <c r="A341" s="31">
        <v>326</v>
      </c>
      <c r="B341" s="39" t="s">
        <v>76</v>
      </c>
      <c r="C341" s="31" t="s">
        <v>77</v>
      </c>
      <c r="D341" s="31" t="s">
        <v>1348</v>
      </c>
      <c r="E341" s="33" t="s">
        <v>1349</v>
      </c>
      <c r="F341" s="33" t="s">
        <v>186</v>
      </c>
      <c r="G341" s="33" t="s">
        <v>1350</v>
      </c>
      <c r="H341" s="33" t="s">
        <v>1351</v>
      </c>
      <c r="I341" s="33" t="s">
        <v>1349</v>
      </c>
      <c r="J341" s="53" t="s">
        <v>186</v>
      </c>
      <c r="K341" s="31" t="s">
        <v>270</v>
      </c>
      <c r="L341" s="32" t="s">
        <v>805</v>
      </c>
      <c r="M341" s="37">
        <v>20</v>
      </c>
      <c r="N341" s="42">
        <v>563</v>
      </c>
      <c r="O341" s="42">
        <v>11260</v>
      </c>
      <c r="P341" s="31" t="s">
        <v>296</v>
      </c>
      <c r="Q341" s="31" t="s">
        <v>274</v>
      </c>
      <c r="R341" s="32" t="s">
        <v>248</v>
      </c>
      <c r="S341" s="37">
        <v>100</v>
      </c>
      <c r="T341" s="78" t="s">
        <v>174</v>
      </c>
      <c r="U341" s="80">
        <v>3</v>
      </c>
    </row>
    <row r="342" spans="1:21" ht="51">
      <c r="A342" s="69">
        <v>327</v>
      </c>
      <c r="B342" s="39" t="s">
        <v>76</v>
      </c>
      <c r="C342" s="31" t="s">
        <v>77</v>
      </c>
      <c r="D342" s="38" t="s">
        <v>1053</v>
      </c>
      <c r="E342" s="34" t="s">
        <v>1054</v>
      </c>
      <c r="F342" s="34" t="s">
        <v>72</v>
      </c>
      <c r="G342" s="34" t="s">
        <v>1055</v>
      </c>
      <c r="H342" s="34" t="s">
        <v>1056</v>
      </c>
      <c r="I342" s="34" t="s">
        <v>1054</v>
      </c>
      <c r="J342" s="34" t="s">
        <v>72</v>
      </c>
      <c r="K342" s="34" t="s">
        <v>270</v>
      </c>
      <c r="L342" s="32" t="s">
        <v>989</v>
      </c>
      <c r="M342" s="37">
        <v>84</v>
      </c>
      <c r="N342" s="42">
        <v>179</v>
      </c>
      <c r="O342" s="42">
        <v>15036</v>
      </c>
      <c r="P342" s="31" t="s">
        <v>296</v>
      </c>
      <c r="Q342" s="31" t="s">
        <v>274</v>
      </c>
      <c r="R342" s="32" t="s">
        <v>248</v>
      </c>
      <c r="S342" s="37">
        <v>100</v>
      </c>
      <c r="T342" s="78" t="s">
        <v>174</v>
      </c>
      <c r="U342" s="80">
        <v>3</v>
      </c>
    </row>
    <row r="343" spans="1:21" ht="51" customHeight="1">
      <c r="A343" s="31">
        <v>328</v>
      </c>
      <c r="B343" s="39" t="s">
        <v>76</v>
      </c>
      <c r="C343" s="31" t="s">
        <v>77</v>
      </c>
      <c r="D343" s="32" t="s">
        <v>980</v>
      </c>
      <c r="E343" s="34" t="s">
        <v>886</v>
      </c>
      <c r="F343" s="34" t="s">
        <v>6</v>
      </c>
      <c r="G343" s="34" t="s">
        <v>981</v>
      </c>
      <c r="H343" s="34" t="s">
        <v>982</v>
      </c>
      <c r="I343" s="34" t="s">
        <v>886</v>
      </c>
      <c r="J343" s="34" t="s">
        <v>6</v>
      </c>
      <c r="K343" s="34" t="s">
        <v>270</v>
      </c>
      <c r="L343" s="31" t="s">
        <v>837</v>
      </c>
      <c r="M343" s="37">
        <v>50</v>
      </c>
      <c r="N343" s="42">
        <v>250</v>
      </c>
      <c r="O343" s="42">
        <v>12500</v>
      </c>
      <c r="P343" s="31" t="s">
        <v>296</v>
      </c>
      <c r="Q343" s="31" t="s">
        <v>274</v>
      </c>
      <c r="R343" s="32" t="s">
        <v>248</v>
      </c>
      <c r="S343" s="37">
        <v>100</v>
      </c>
      <c r="T343" s="78" t="s">
        <v>174</v>
      </c>
      <c r="U343" s="80">
        <v>3</v>
      </c>
    </row>
    <row r="344" spans="1:21" ht="51" customHeight="1">
      <c r="A344" s="69">
        <v>329</v>
      </c>
      <c r="B344" s="39" t="s">
        <v>76</v>
      </c>
      <c r="C344" s="31" t="s">
        <v>77</v>
      </c>
      <c r="D344" s="31" t="s">
        <v>1457</v>
      </c>
      <c r="E344" s="33" t="s">
        <v>7</v>
      </c>
      <c r="F344" s="33" t="s">
        <v>7</v>
      </c>
      <c r="G344" s="33" t="s">
        <v>1458</v>
      </c>
      <c r="H344" s="33" t="s">
        <v>1459</v>
      </c>
      <c r="I344" s="33" t="s">
        <v>7</v>
      </c>
      <c r="J344" s="53" t="s">
        <v>7</v>
      </c>
      <c r="K344" s="33" t="s">
        <v>270</v>
      </c>
      <c r="L344" s="32" t="s">
        <v>310</v>
      </c>
      <c r="M344" s="37">
        <v>36</v>
      </c>
      <c r="N344" s="42">
        <v>278</v>
      </c>
      <c r="O344" s="42">
        <v>10008</v>
      </c>
      <c r="P344" s="31" t="s">
        <v>296</v>
      </c>
      <c r="Q344" s="31" t="s">
        <v>274</v>
      </c>
      <c r="R344" s="32" t="s">
        <v>248</v>
      </c>
      <c r="S344" s="37">
        <v>100</v>
      </c>
      <c r="T344" s="78" t="s">
        <v>174</v>
      </c>
      <c r="U344" s="80">
        <v>3</v>
      </c>
    </row>
    <row r="345" spans="1:21" ht="51" customHeight="1">
      <c r="A345" s="31">
        <v>330</v>
      </c>
      <c r="B345" s="39" t="s">
        <v>76</v>
      </c>
      <c r="C345" s="31" t="s">
        <v>77</v>
      </c>
      <c r="D345" s="38" t="s">
        <v>1057</v>
      </c>
      <c r="E345" s="34" t="s">
        <v>8</v>
      </c>
      <c r="F345" s="34" t="s">
        <v>8</v>
      </c>
      <c r="G345" s="34" t="s">
        <v>1058</v>
      </c>
      <c r="H345" s="34" t="s">
        <v>1059</v>
      </c>
      <c r="I345" s="34" t="s">
        <v>8</v>
      </c>
      <c r="J345" s="34" t="s">
        <v>8</v>
      </c>
      <c r="K345" s="34" t="s">
        <v>270</v>
      </c>
      <c r="L345" s="35" t="s">
        <v>310</v>
      </c>
      <c r="M345" s="37">
        <v>10</v>
      </c>
      <c r="N345" s="42">
        <v>2750</v>
      </c>
      <c r="O345" s="42">
        <v>27500</v>
      </c>
      <c r="P345" s="31" t="s">
        <v>296</v>
      </c>
      <c r="Q345" s="31" t="s">
        <v>274</v>
      </c>
      <c r="R345" s="32" t="s">
        <v>248</v>
      </c>
      <c r="S345" s="37">
        <v>100</v>
      </c>
      <c r="T345" s="78" t="s">
        <v>174</v>
      </c>
      <c r="U345" s="80">
        <v>3</v>
      </c>
    </row>
    <row r="346" spans="1:21" ht="51">
      <c r="A346" s="69">
        <v>331</v>
      </c>
      <c r="B346" s="39" t="s">
        <v>76</v>
      </c>
      <c r="C346" s="31" t="s">
        <v>77</v>
      </c>
      <c r="D346" s="38" t="s">
        <v>1036</v>
      </c>
      <c r="E346" s="34" t="s">
        <v>1037</v>
      </c>
      <c r="F346" s="34" t="s">
        <v>1038</v>
      </c>
      <c r="G346" s="34" t="s">
        <v>1039</v>
      </c>
      <c r="H346" s="34" t="s">
        <v>1040</v>
      </c>
      <c r="I346" s="34" t="s">
        <v>1041</v>
      </c>
      <c r="J346" s="34" t="s">
        <v>9</v>
      </c>
      <c r="K346" s="34" t="s">
        <v>270</v>
      </c>
      <c r="L346" s="31" t="s">
        <v>837</v>
      </c>
      <c r="M346" s="37">
        <v>10</v>
      </c>
      <c r="N346" s="42">
        <v>900</v>
      </c>
      <c r="O346" s="42">
        <v>9000</v>
      </c>
      <c r="P346" s="31" t="s">
        <v>296</v>
      </c>
      <c r="Q346" s="31" t="s">
        <v>274</v>
      </c>
      <c r="R346" s="32" t="s">
        <v>248</v>
      </c>
      <c r="S346" s="37">
        <v>100</v>
      </c>
      <c r="T346" s="78" t="s">
        <v>174</v>
      </c>
      <c r="U346" s="80">
        <v>3</v>
      </c>
    </row>
    <row r="347" spans="1:21" ht="51" customHeight="1">
      <c r="A347" s="31">
        <v>332</v>
      </c>
      <c r="B347" s="39" t="s">
        <v>76</v>
      </c>
      <c r="C347" s="31" t="s">
        <v>77</v>
      </c>
      <c r="D347" s="31" t="s">
        <v>995</v>
      </c>
      <c r="E347" s="34" t="s">
        <v>996</v>
      </c>
      <c r="F347" s="34" t="s">
        <v>997</v>
      </c>
      <c r="G347" s="34" t="s">
        <v>998</v>
      </c>
      <c r="H347" s="34" t="s">
        <v>999</v>
      </c>
      <c r="I347" s="34" t="s">
        <v>996</v>
      </c>
      <c r="J347" s="34" t="s">
        <v>997</v>
      </c>
      <c r="K347" s="34" t="s">
        <v>270</v>
      </c>
      <c r="L347" s="35" t="s">
        <v>310</v>
      </c>
      <c r="M347" s="37">
        <v>200</v>
      </c>
      <c r="N347" s="42">
        <v>300</v>
      </c>
      <c r="O347" s="42">
        <v>60000</v>
      </c>
      <c r="P347" s="31" t="s">
        <v>296</v>
      </c>
      <c r="Q347" s="31" t="s">
        <v>274</v>
      </c>
      <c r="R347" s="32" t="s">
        <v>248</v>
      </c>
      <c r="S347" s="37">
        <v>100</v>
      </c>
      <c r="T347" s="78" t="s">
        <v>174</v>
      </c>
      <c r="U347" s="80">
        <v>3</v>
      </c>
    </row>
    <row r="348" spans="1:21" ht="51">
      <c r="A348" s="69">
        <v>333</v>
      </c>
      <c r="B348" s="39" t="s">
        <v>76</v>
      </c>
      <c r="C348" s="31" t="s">
        <v>77</v>
      </c>
      <c r="D348" s="38" t="s">
        <v>1000</v>
      </c>
      <c r="E348" s="34" t="s">
        <v>1001</v>
      </c>
      <c r="F348" s="34" t="s">
        <v>10</v>
      </c>
      <c r="G348" s="34" t="s">
        <v>1002</v>
      </c>
      <c r="H348" s="34" t="s">
        <v>1003</v>
      </c>
      <c r="I348" s="34" t="s">
        <v>1001</v>
      </c>
      <c r="J348" s="34" t="s">
        <v>10</v>
      </c>
      <c r="K348" s="34" t="s">
        <v>270</v>
      </c>
      <c r="L348" s="35" t="s">
        <v>310</v>
      </c>
      <c r="M348" s="37">
        <v>500</v>
      </c>
      <c r="N348" s="42">
        <v>45</v>
      </c>
      <c r="O348" s="42">
        <v>22500</v>
      </c>
      <c r="P348" s="31" t="s">
        <v>296</v>
      </c>
      <c r="Q348" s="31" t="s">
        <v>274</v>
      </c>
      <c r="R348" s="32" t="s">
        <v>248</v>
      </c>
      <c r="S348" s="37">
        <v>100</v>
      </c>
      <c r="T348" s="78" t="s">
        <v>174</v>
      </c>
      <c r="U348" s="80">
        <v>3</v>
      </c>
    </row>
    <row r="349" spans="1:21" ht="51">
      <c r="A349" s="31">
        <v>334</v>
      </c>
      <c r="B349" s="39" t="s">
        <v>76</v>
      </c>
      <c r="C349" s="31" t="s">
        <v>77</v>
      </c>
      <c r="D349" s="38" t="s">
        <v>1004</v>
      </c>
      <c r="E349" s="34" t="s">
        <v>11</v>
      </c>
      <c r="F349" s="34" t="s">
        <v>11</v>
      </c>
      <c r="G349" s="34" t="s">
        <v>1005</v>
      </c>
      <c r="H349" s="34" t="s">
        <v>1006</v>
      </c>
      <c r="I349" s="34" t="s">
        <v>11</v>
      </c>
      <c r="J349" s="34" t="s">
        <v>11</v>
      </c>
      <c r="K349" s="34" t="s">
        <v>270</v>
      </c>
      <c r="L349" s="35" t="s">
        <v>310</v>
      </c>
      <c r="M349" s="37">
        <v>18</v>
      </c>
      <c r="N349" s="42">
        <v>174</v>
      </c>
      <c r="O349" s="42">
        <v>3132</v>
      </c>
      <c r="P349" s="31" t="s">
        <v>296</v>
      </c>
      <c r="Q349" s="31" t="s">
        <v>274</v>
      </c>
      <c r="R349" s="32" t="s">
        <v>248</v>
      </c>
      <c r="S349" s="37">
        <v>100</v>
      </c>
      <c r="T349" s="78" t="s">
        <v>174</v>
      </c>
      <c r="U349" s="80">
        <v>3</v>
      </c>
    </row>
    <row r="350" spans="1:21" ht="51">
      <c r="A350" s="69">
        <v>335</v>
      </c>
      <c r="B350" s="39" t="s">
        <v>76</v>
      </c>
      <c r="C350" s="31" t="s">
        <v>77</v>
      </c>
      <c r="D350" s="31" t="s">
        <v>1028</v>
      </c>
      <c r="E350" s="34" t="s">
        <v>1029</v>
      </c>
      <c r="F350" s="34" t="s">
        <v>1030</v>
      </c>
      <c r="G350" s="34" t="s">
        <v>1031</v>
      </c>
      <c r="H350" s="34" t="s">
        <v>1032</v>
      </c>
      <c r="I350" s="34" t="s">
        <v>1029</v>
      </c>
      <c r="J350" s="34" t="s">
        <v>1030</v>
      </c>
      <c r="K350" s="34" t="s">
        <v>270</v>
      </c>
      <c r="L350" s="31" t="s">
        <v>837</v>
      </c>
      <c r="M350" s="37">
        <v>210</v>
      </c>
      <c r="N350" s="42">
        <v>89</v>
      </c>
      <c r="O350" s="42">
        <v>18690</v>
      </c>
      <c r="P350" s="31" t="s">
        <v>296</v>
      </c>
      <c r="Q350" s="31" t="s">
        <v>274</v>
      </c>
      <c r="R350" s="32" t="s">
        <v>248</v>
      </c>
      <c r="S350" s="37">
        <v>100</v>
      </c>
      <c r="T350" s="78" t="s">
        <v>174</v>
      </c>
      <c r="U350" s="80">
        <v>3</v>
      </c>
    </row>
    <row r="351" spans="1:21" ht="51">
      <c r="A351" s="31">
        <v>336</v>
      </c>
      <c r="B351" s="39" t="s">
        <v>76</v>
      </c>
      <c r="C351" s="31" t="s">
        <v>77</v>
      </c>
      <c r="D351" s="31" t="s">
        <v>1010</v>
      </c>
      <c r="E351" s="34" t="s">
        <v>1011</v>
      </c>
      <c r="F351" s="34" t="s">
        <v>1012</v>
      </c>
      <c r="G351" s="34" t="s">
        <v>1013</v>
      </c>
      <c r="H351" s="34" t="s">
        <v>1014</v>
      </c>
      <c r="I351" s="34" t="s">
        <v>1011</v>
      </c>
      <c r="J351" s="34" t="s">
        <v>1012</v>
      </c>
      <c r="K351" s="34" t="s">
        <v>270</v>
      </c>
      <c r="L351" s="31" t="s">
        <v>837</v>
      </c>
      <c r="M351" s="37">
        <v>80</v>
      </c>
      <c r="N351" s="42">
        <v>188</v>
      </c>
      <c r="O351" s="42">
        <v>15040</v>
      </c>
      <c r="P351" s="31" t="s">
        <v>296</v>
      </c>
      <c r="Q351" s="31" t="s">
        <v>274</v>
      </c>
      <c r="R351" s="32" t="s">
        <v>248</v>
      </c>
      <c r="S351" s="37">
        <v>100</v>
      </c>
      <c r="T351" s="78" t="s">
        <v>174</v>
      </c>
      <c r="U351" s="80">
        <v>3</v>
      </c>
    </row>
    <row r="352" spans="1:21" ht="51">
      <c r="A352" s="69">
        <v>337</v>
      </c>
      <c r="B352" s="39" t="s">
        <v>76</v>
      </c>
      <c r="C352" s="31" t="s">
        <v>77</v>
      </c>
      <c r="D352" s="31" t="s">
        <v>1007</v>
      </c>
      <c r="E352" s="34" t="s">
        <v>5</v>
      </c>
      <c r="F352" s="34" t="s">
        <v>5</v>
      </c>
      <c r="G352" s="34" t="s">
        <v>1008</v>
      </c>
      <c r="H352" s="34" t="s">
        <v>1009</v>
      </c>
      <c r="I352" s="34" t="s">
        <v>5</v>
      </c>
      <c r="J352" s="34" t="s">
        <v>5</v>
      </c>
      <c r="K352" s="34" t="s">
        <v>270</v>
      </c>
      <c r="L352" s="35" t="s">
        <v>310</v>
      </c>
      <c r="M352" s="37">
        <v>20</v>
      </c>
      <c r="N352" s="42">
        <v>1125</v>
      </c>
      <c r="O352" s="42">
        <v>22500</v>
      </c>
      <c r="P352" s="31" t="s">
        <v>296</v>
      </c>
      <c r="Q352" s="31" t="s">
        <v>274</v>
      </c>
      <c r="R352" s="32" t="s">
        <v>248</v>
      </c>
      <c r="S352" s="37">
        <v>100</v>
      </c>
      <c r="T352" s="78" t="s">
        <v>174</v>
      </c>
      <c r="U352" s="80">
        <v>3</v>
      </c>
    </row>
    <row r="353" spans="1:21" ht="51" customHeight="1">
      <c r="A353" s="31">
        <v>338</v>
      </c>
      <c r="B353" s="39" t="s">
        <v>76</v>
      </c>
      <c r="C353" s="31" t="s">
        <v>77</v>
      </c>
      <c r="D353" s="32" t="s">
        <v>1015</v>
      </c>
      <c r="E353" s="34" t="s">
        <v>1016</v>
      </c>
      <c r="F353" s="34" t="s">
        <v>1017</v>
      </c>
      <c r="G353" s="34" t="s">
        <v>1018</v>
      </c>
      <c r="H353" s="34" t="s">
        <v>1019</v>
      </c>
      <c r="I353" s="34" t="s">
        <v>43</v>
      </c>
      <c r="J353" s="34" t="s">
        <v>43</v>
      </c>
      <c r="K353" s="34" t="s">
        <v>270</v>
      </c>
      <c r="L353" s="35" t="s">
        <v>310</v>
      </c>
      <c r="M353" s="37">
        <v>28</v>
      </c>
      <c r="N353" s="42">
        <v>321</v>
      </c>
      <c r="O353" s="42">
        <v>8988</v>
      </c>
      <c r="P353" s="31" t="s">
        <v>296</v>
      </c>
      <c r="Q353" s="31" t="s">
        <v>274</v>
      </c>
      <c r="R353" s="32" t="s">
        <v>248</v>
      </c>
      <c r="S353" s="37">
        <v>100</v>
      </c>
      <c r="T353" s="78" t="s">
        <v>174</v>
      </c>
      <c r="U353" s="80">
        <v>3</v>
      </c>
    </row>
    <row r="354" spans="1:21" ht="51">
      <c r="A354" s="69">
        <v>339</v>
      </c>
      <c r="B354" s="39" t="s">
        <v>76</v>
      </c>
      <c r="C354" s="31" t="s">
        <v>77</v>
      </c>
      <c r="D354" s="38" t="s">
        <v>1042</v>
      </c>
      <c r="E354" s="34" t="s">
        <v>1043</v>
      </c>
      <c r="F354" s="34" t="s">
        <v>73</v>
      </c>
      <c r="G354" s="34" t="s">
        <v>1044</v>
      </c>
      <c r="H354" s="34" t="s">
        <v>1045</v>
      </c>
      <c r="I354" s="34" t="s">
        <v>1043</v>
      </c>
      <c r="J354" s="34" t="s">
        <v>73</v>
      </c>
      <c r="K354" s="34" t="s">
        <v>270</v>
      </c>
      <c r="L354" s="35" t="s">
        <v>310</v>
      </c>
      <c r="M354" s="37">
        <v>112</v>
      </c>
      <c r="N354" s="42">
        <v>80</v>
      </c>
      <c r="O354" s="42">
        <v>8960</v>
      </c>
      <c r="P354" s="31" t="s">
        <v>296</v>
      </c>
      <c r="Q354" s="31" t="s">
        <v>274</v>
      </c>
      <c r="R354" s="32" t="s">
        <v>248</v>
      </c>
      <c r="S354" s="37">
        <v>100</v>
      </c>
      <c r="T354" s="78" t="s">
        <v>174</v>
      </c>
      <c r="U354" s="80">
        <v>3</v>
      </c>
    </row>
    <row r="355" spans="1:21" ht="51" customHeight="1">
      <c r="A355" s="31">
        <v>340</v>
      </c>
      <c r="B355" s="39" t="s">
        <v>76</v>
      </c>
      <c r="C355" s="31" t="s">
        <v>77</v>
      </c>
      <c r="D355" s="38" t="s">
        <v>1060</v>
      </c>
      <c r="E355" s="34" t="s">
        <v>1061</v>
      </c>
      <c r="F355" s="34" t="s">
        <v>1062</v>
      </c>
      <c r="G355" s="34" t="s">
        <v>1063</v>
      </c>
      <c r="H355" s="34" t="s">
        <v>1064</v>
      </c>
      <c r="I355" s="34" t="s">
        <v>1065</v>
      </c>
      <c r="J355" s="34" t="s">
        <v>12</v>
      </c>
      <c r="K355" s="34" t="s">
        <v>270</v>
      </c>
      <c r="L355" s="35" t="s">
        <v>310</v>
      </c>
      <c r="M355" s="37">
        <v>50</v>
      </c>
      <c r="N355" s="42">
        <v>50</v>
      </c>
      <c r="O355" s="42">
        <v>2500</v>
      </c>
      <c r="P355" s="31" t="s">
        <v>296</v>
      </c>
      <c r="Q355" s="31" t="s">
        <v>274</v>
      </c>
      <c r="R355" s="32" t="s">
        <v>248</v>
      </c>
      <c r="S355" s="37">
        <v>100</v>
      </c>
      <c r="T355" s="78" t="s">
        <v>174</v>
      </c>
      <c r="U355" s="80">
        <v>3</v>
      </c>
    </row>
    <row r="356" spans="1:21" ht="51" customHeight="1">
      <c r="A356" s="69">
        <v>341</v>
      </c>
      <c r="B356" s="39" t="s">
        <v>76</v>
      </c>
      <c r="C356" s="31" t="s">
        <v>77</v>
      </c>
      <c r="D356" s="38" t="s">
        <v>1046</v>
      </c>
      <c r="E356" s="34" t="s">
        <v>1047</v>
      </c>
      <c r="F356" s="34" t="s">
        <v>13</v>
      </c>
      <c r="G356" s="34" t="s">
        <v>1048</v>
      </c>
      <c r="H356" s="34" t="s">
        <v>1049</v>
      </c>
      <c r="I356" s="34" t="s">
        <v>1047</v>
      </c>
      <c r="J356" s="34" t="s">
        <v>13</v>
      </c>
      <c r="K356" s="34" t="s">
        <v>270</v>
      </c>
      <c r="L356" s="32" t="s">
        <v>989</v>
      </c>
      <c r="M356" s="37">
        <v>20</v>
      </c>
      <c r="N356" s="42">
        <v>188</v>
      </c>
      <c r="O356" s="42">
        <v>3760</v>
      </c>
      <c r="P356" s="31" t="s">
        <v>296</v>
      </c>
      <c r="Q356" s="31" t="s">
        <v>274</v>
      </c>
      <c r="R356" s="32" t="s">
        <v>248</v>
      </c>
      <c r="S356" s="37">
        <v>100</v>
      </c>
      <c r="T356" s="78" t="s">
        <v>174</v>
      </c>
      <c r="U356" s="80">
        <v>3</v>
      </c>
    </row>
    <row r="357" spans="1:21" ht="140.25" customHeight="1">
      <c r="A357" s="31">
        <v>342</v>
      </c>
      <c r="B357" s="39" t="s">
        <v>76</v>
      </c>
      <c r="C357" s="31" t="s">
        <v>77</v>
      </c>
      <c r="D357" s="31" t="s">
        <v>1050</v>
      </c>
      <c r="E357" s="34" t="s">
        <v>14</v>
      </c>
      <c r="F357" s="34" t="s">
        <v>14</v>
      </c>
      <c r="G357" s="34" t="s">
        <v>1051</v>
      </c>
      <c r="H357" s="34" t="s">
        <v>1052</v>
      </c>
      <c r="I357" s="34" t="s">
        <v>14</v>
      </c>
      <c r="J357" s="34" t="s">
        <v>14</v>
      </c>
      <c r="K357" s="34" t="s">
        <v>270</v>
      </c>
      <c r="L357" s="35" t="s">
        <v>310</v>
      </c>
      <c r="M357" s="37">
        <v>3</v>
      </c>
      <c r="N357" s="42">
        <v>3333</v>
      </c>
      <c r="O357" s="42">
        <v>9999</v>
      </c>
      <c r="P357" s="31" t="s">
        <v>296</v>
      </c>
      <c r="Q357" s="31" t="s">
        <v>274</v>
      </c>
      <c r="R357" s="32" t="s">
        <v>248</v>
      </c>
      <c r="S357" s="37">
        <v>100</v>
      </c>
      <c r="T357" s="78" t="s">
        <v>174</v>
      </c>
      <c r="U357" s="80">
        <v>3</v>
      </c>
    </row>
    <row r="358" spans="1:21" ht="51" customHeight="1">
      <c r="A358" s="69">
        <v>343</v>
      </c>
      <c r="B358" s="39" t="s">
        <v>76</v>
      </c>
      <c r="C358" s="31" t="s">
        <v>77</v>
      </c>
      <c r="D358" s="31" t="s">
        <v>1412</v>
      </c>
      <c r="E358" s="33" t="s">
        <v>991</v>
      </c>
      <c r="F358" s="33" t="s">
        <v>992</v>
      </c>
      <c r="G358" s="33" t="s">
        <v>1413</v>
      </c>
      <c r="H358" s="33" t="s">
        <v>1413</v>
      </c>
      <c r="I358" s="33" t="s">
        <v>991</v>
      </c>
      <c r="J358" s="53" t="s">
        <v>992</v>
      </c>
      <c r="K358" s="34" t="s">
        <v>270</v>
      </c>
      <c r="L358" s="35" t="s">
        <v>310</v>
      </c>
      <c r="M358" s="37">
        <v>420</v>
      </c>
      <c r="N358" s="42">
        <v>36</v>
      </c>
      <c r="O358" s="42">
        <v>15120</v>
      </c>
      <c r="P358" s="31" t="s">
        <v>296</v>
      </c>
      <c r="Q358" s="31" t="s">
        <v>274</v>
      </c>
      <c r="R358" s="32" t="s">
        <v>248</v>
      </c>
      <c r="S358" s="37">
        <v>100</v>
      </c>
      <c r="T358" s="78" t="s">
        <v>174</v>
      </c>
      <c r="U358" s="80">
        <v>3</v>
      </c>
    </row>
    <row r="359" spans="1:21" ht="51" customHeight="1">
      <c r="A359" s="31">
        <v>344</v>
      </c>
      <c r="B359" s="39" t="s">
        <v>76</v>
      </c>
      <c r="C359" s="31" t="s">
        <v>77</v>
      </c>
      <c r="D359" s="31" t="s">
        <v>1020</v>
      </c>
      <c r="E359" s="34" t="s">
        <v>1021</v>
      </c>
      <c r="F359" s="34" t="s">
        <v>15</v>
      </c>
      <c r="G359" s="34" t="s">
        <v>1022</v>
      </c>
      <c r="H359" s="34" t="s">
        <v>1023</v>
      </c>
      <c r="I359" s="34" t="s">
        <v>1021</v>
      </c>
      <c r="J359" s="34" t="s">
        <v>15</v>
      </c>
      <c r="K359" s="34" t="s">
        <v>270</v>
      </c>
      <c r="L359" s="35" t="s">
        <v>310</v>
      </c>
      <c r="M359" s="37">
        <v>12</v>
      </c>
      <c r="N359" s="42">
        <v>885</v>
      </c>
      <c r="O359" s="42">
        <v>10620</v>
      </c>
      <c r="P359" s="31" t="s">
        <v>296</v>
      </c>
      <c r="Q359" s="31" t="s">
        <v>274</v>
      </c>
      <c r="R359" s="32" t="s">
        <v>248</v>
      </c>
      <c r="S359" s="37">
        <v>100</v>
      </c>
      <c r="T359" s="78" t="s">
        <v>174</v>
      </c>
      <c r="U359" s="80">
        <v>3</v>
      </c>
    </row>
    <row r="360" spans="1:21" ht="51" customHeight="1">
      <c r="A360" s="69">
        <v>345</v>
      </c>
      <c r="B360" s="39" t="s">
        <v>76</v>
      </c>
      <c r="C360" s="31" t="s">
        <v>77</v>
      </c>
      <c r="D360" s="38" t="s">
        <v>1024</v>
      </c>
      <c r="E360" s="34" t="s">
        <v>1025</v>
      </c>
      <c r="F360" s="34" t="s">
        <v>16</v>
      </c>
      <c r="G360" s="34" t="s">
        <v>1026</v>
      </c>
      <c r="H360" s="34" t="s">
        <v>1027</v>
      </c>
      <c r="I360" s="34" t="s">
        <v>1025</v>
      </c>
      <c r="J360" s="34" t="s">
        <v>16</v>
      </c>
      <c r="K360" s="34" t="s">
        <v>270</v>
      </c>
      <c r="L360" s="31" t="s">
        <v>837</v>
      </c>
      <c r="M360" s="37">
        <v>60</v>
      </c>
      <c r="N360" s="42">
        <v>675</v>
      </c>
      <c r="O360" s="42">
        <v>40500</v>
      </c>
      <c r="P360" s="31" t="s">
        <v>296</v>
      </c>
      <c r="Q360" s="31" t="s">
        <v>274</v>
      </c>
      <c r="R360" s="32" t="s">
        <v>248</v>
      </c>
      <c r="S360" s="37">
        <v>100</v>
      </c>
      <c r="T360" s="78" t="s">
        <v>174</v>
      </c>
      <c r="U360" s="80">
        <v>3</v>
      </c>
    </row>
    <row r="361" spans="1:21" ht="51" customHeight="1">
      <c r="A361" s="31">
        <v>346</v>
      </c>
      <c r="B361" s="39" t="s">
        <v>76</v>
      </c>
      <c r="C361" s="31" t="s">
        <v>77</v>
      </c>
      <c r="D361" s="35" t="s">
        <v>1382</v>
      </c>
      <c r="E361" s="34" t="s">
        <v>37</v>
      </c>
      <c r="F361" s="34" t="s">
        <v>37</v>
      </c>
      <c r="G361" s="34" t="s">
        <v>1383</v>
      </c>
      <c r="H361" s="34" t="s">
        <v>1384</v>
      </c>
      <c r="I361" s="34" t="s">
        <v>37</v>
      </c>
      <c r="J361" s="34" t="s">
        <v>37</v>
      </c>
      <c r="K361" s="34" t="s">
        <v>270</v>
      </c>
      <c r="L361" s="35" t="s">
        <v>310</v>
      </c>
      <c r="M361" s="37">
        <v>130</v>
      </c>
      <c r="N361" s="42">
        <v>66</v>
      </c>
      <c r="O361" s="42">
        <v>8580</v>
      </c>
      <c r="P361" s="31" t="s">
        <v>296</v>
      </c>
      <c r="Q361" s="31" t="s">
        <v>274</v>
      </c>
      <c r="R361" s="32" t="s">
        <v>248</v>
      </c>
      <c r="S361" s="37">
        <v>100</v>
      </c>
      <c r="T361" s="78" t="s">
        <v>174</v>
      </c>
      <c r="U361" s="80">
        <v>3</v>
      </c>
    </row>
    <row r="362" spans="1:21" ht="51" customHeight="1">
      <c r="A362" s="69">
        <v>347</v>
      </c>
      <c r="B362" s="39" t="s">
        <v>76</v>
      </c>
      <c r="C362" s="31" t="s">
        <v>77</v>
      </c>
      <c r="D362" s="45" t="s">
        <v>983</v>
      </c>
      <c r="E362" s="34" t="s">
        <v>984</v>
      </c>
      <c r="F362" s="34" t="s">
        <v>985</v>
      </c>
      <c r="G362" s="34" t="s">
        <v>986</v>
      </c>
      <c r="H362" s="34" t="s">
        <v>987</v>
      </c>
      <c r="I362" s="34" t="s">
        <v>988</v>
      </c>
      <c r="J362" s="34" t="s">
        <v>42</v>
      </c>
      <c r="K362" s="34" t="s">
        <v>270</v>
      </c>
      <c r="L362" s="32" t="s">
        <v>989</v>
      </c>
      <c r="M362" s="37">
        <v>336</v>
      </c>
      <c r="N362" s="42">
        <v>670</v>
      </c>
      <c r="O362" s="42">
        <v>225120</v>
      </c>
      <c r="P362" s="31" t="s">
        <v>296</v>
      </c>
      <c r="Q362" s="31" t="s">
        <v>274</v>
      </c>
      <c r="R362" s="32" t="s">
        <v>250</v>
      </c>
      <c r="S362" s="37">
        <v>30</v>
      </c>
      <c r="T362" s="78" t="s">
        <v>179</v>
      </c>
      <c r="U362" s="16">
        <v>3</v>
      </c>
    </row>
    <row r="363" spans="1:21" ht="51">
      <c r="A363" s="31">
        <v>348</v>
      </c>
      <c r="B363" s="39" t="s">
        <v>76</v>
      </c>
      <c r="C363" s="31" t="s">
        <v>77</v>
      </c>
      <c r="D363" s="38" t="s">
        <v>1053</v>
      </c>
      <c r="E363" s="34" t="s">
        <v>1054</v>
      </c>
      <c r="F363" s="34" t="s">
        <v>72</v>
      </c>
      <c r="G363" s="34" t="s">
        <v>1055</v>
      </c>
      <c r="H363" s="34" t="s">
        <v>1056</v>
      </c>
      <c r="I363" s="34" t="s">
        <v>1054</v>
      </c>
      <c r="J363" s="34" t="s">
        <v>72</v>
      </c>
      <c r="K363" s="34" t="s">
        <v>270</v>
      </c>
      <c r="L363" s="32" t="s">
        <v>989</v>
      </c>
      <c r="M363" s="37">
        <v>56</v>
      </c>
      <c r="N363" s="42">
        <v>268</v>
      </c>
      <c r="O363" s="42">
        <v>15008</v>
      </c>
      <c r="P363" s="31" t="s">
        <v>296</v>
      </c>
      <c r="Q363" s="31" t="s">
        <v>274</v>
      </c>
      <c r="R363" s="32" t="s">
        <v>250</v>
      </c>
      <c r="S363" s="37">
        <v>0</v>
      </c>
      <c r="T363" s="78" t="s">
        <v>179</v>
      </c>
      <c r="U363" s="16">
        <v>3</v>
      </c>
    </row>
    <row r="364" spans="1:21" ht="51" customHeight="1">
      <c r="A364" s="69">
        <v>349</v>
      </c>
      <c r="B364" s="39" t="s">
        <v>76</v>
      </c>
      <c r="C364" s="31" t="s">
        <v>77</v>
      </c>
      <c r="D364" s="32" t="s">
        <v>980</v>
      </c>
      <c r="E364" s="34" t="s">
        <v>886</v>
      </c>
      <c r="F364" s="34" t="s">
        <v>6</v>
      </c>
      <c r="G364" s="34" t="s">
        <v>981</v>
      </c>
      <c r="H364" s="34" t="s">
        <v>982</v>
      </c>
      <c r="I364" s="34" t="s">
        <v>886</v>
      </c>
      <c r="J364" s="34" t="s">
        <v>6</v>
      </c>
      <c r="K364" s="34" t="s">
        <v>270</v>
      </c>
      <c r="L364" s="31" t="s">
        <v>837</v>
      </c>
      <c r="M364" s="37">
        <v>56</v>
      </c>
      <c r="N364" s="42">
        <v>223</v>
      </c>
      <c r="O364" s="42">
        <v>12488</v>
      </c>
      <c r="P364" s="31" t="s">
        <v>296</v>
      </c>
      <c r="Q364" s="31" t="s">
        <v>274</v>
      </c>
      <c r="R364" s="32" t="s">
        <v>250</v>
      </c>
      <c r="S364" s="37">
        <v>0</v>
      </c>
      <c r="T364" s="78" t="s">
        <v>179</v>
      </c>
      <c r="U364" s="16">
        <v>3</v>
      </c>
    </row>
    <row r="365" spans="1:21" ht="51" customHeight="1">
      <c r="A365" s="31">
        <v>350</v>
      </c>
      <c r="B365" s="39" t="s">
        <v>76</v>
      </c>
      <c r="C365" s="31" t="s">
        <v>77</v>
      </c>
      <c r="D365" s="32" t="s">
        <v>1033</v>
      </c>
      <c r="E365" s="34" t="s">
        <v>124</v>
      </c>
      <c r="F365" s="34" t="s">
        <v>124</v>
      </c>
      <c r="G365" s="34" t="s">
        <v>1034</v>
      </c>
      <c r="H365" s="34" t="s">
        <v>1035</v>
      </c>
      <c r="I365" s="34" t="s">
        <v>7</v>
      </c>
      <c r="J365" s="34" t="s">
        <v>7</v>
      </c>
      <c r="K365" s="34" t="s">
        <v>270</v>
      </c>
      <c r="L365" s="35" t="s">
        <v>310</v>
      </c>
      <c r="M365" s="37">
        <v>56</v>
      </c>
      <c r="N365" s="42">
        <v>179</v>
      </c>
      <c r="O365" s="42">
        <v>10024</v>
      </c>
      <c r="P365" s="31" t="s">
        <v>296</v>
      </c>
      <c r="Q365" s="31" t="s">
        <v>274</v>
      </c>
      <c r="R365" s="32" t="s">
        <v>250</v>
      </c>
      <c r="S365" s="37">
        <v>0</v>
      </c>
      <c r="T365" s="78" t="s">
        <v>179</v>
      </c>
      <c r="U365" s="16">
        <v>3</v>
      </c>
    </row>
    <row r="366" spans="1:21" ht="51" customHeight="1">
      <c r="A366" s="69">
        <v>351</v>
      </c>
      <c r="B366" s="39" t="s">
        <v>76</v>
      </c>
      <c r="C366" s="31" t="s">
        <v>77</v>
      </c>
      <c r="D366" s="38" t="s">
        <v>1057</v>
      </c>
      <c r="E366" s="34" t="s">
        <v>8</v>
      </c>
      <c r="F366" s="34" t="s">
        <v>8</v>
      </c>
      <c r="G366" s="34" t="s">
        <v>1058</v>
      </c>
      <c r="H366" s="34" t="s">
        <v>1059</v>
      </c>
      <c r="I366" s="34" t="s">
        <v>8</v>
      </c>
      <c r="J366" s="34" t="s">
        <v>8</v>
      </c>
      <c r="K366" s="34" t="s">
        <v>270</v>
      </c>
      <c r="L366" s="35" t="s">
        <v>310</v>
      </c>
      <c r="M366" s="37">
        <v>14</v>
      </c>
      <c r="N366" s="42">
        <v>1964</v>
      </c>
      <c r="O366" s="42">
        <v>27496</v>
      </c>
      <c r="P366" s="31" t="s">
        <v>296</v>
      </c>
      <c r="Q366" s="31" t="s">
        <v>274</v>
      </c>
      <c r="R366" s="32" t="s">
        <v>250</v>
      </c>
      <c r="S366" s="37">
        <v>0</v>
      </c>
      <c r="T366" s="78" t="s">
        <v>179</v>
      </c>
      <c r="U366" s="16">
        <v>3</v>
      </c>
    </row>
    <row r="367" spans="1:21" ht="51">
      <c r="A367" s="31">
        <v>352</v>
      </c>
      <c r="B367" s="39" t="s">
        <v>76</v>
      </c>
      <c r="C367" s="31" t="s">
        <v>77</v>
      </c>
      <c r="D367" s="38" t="s">
        <v>1036</v>
      </c>
      <c r="E367" s="34" t="s">
        <v>1037</v>
      </c>
      <c r="F367" s="34" t="s">
        <v>1038</v>
      </c>
      <c r="G367" s="34" t="s">
        <v>1039</v>
      </c>
      <c r="H367" s="34" t="s">
        <v>1040</v>
      </c>
      <c r="I367" s="34" t="s">
        <v>1041</v>
      </c>
      <c r="J367" s="34" t="s">
        <v>9</v>
      </c>
      <c r="K367" s="34" t="s">
        <v>270</v>
      </c>
      <c r="L367" s="31" t="s">
        <v>837</v>
      </c>
      <c r="M367" s="37">
        <v>14</v>
      </c>
      <c r="N367" s="42">
        <v>643</v>
      </c>
      <c r="O367" s="42">
        <v>9002</v>
      </c>
      <c r="P367" s="31" t="s">
        <v>296</v>
      </c>
      <c r="Q367" s="31" t="s">
        <v>274</v>
      </c>
      <c r="R367" s="32" t="s">
        <v>250</v>
      </c>
      <c r="S367" s="37">
        <v>0</v>
      </c>
      <c r="T367" s="78" t="s">
        <v>179</v>
      </c>
      <c r="U367" s="16">
        <v>3</v>
      </c>
    </row>
    <row r="368" spans="1:21" ht="51" customHeight="1">
      <c r="A368" s="69">
        <v>353</v>
      </c>
      <c r="B368" s="39" t="s">
        <v>76</v>
      </c>
      <c r="C368" s="31" t="s">
        <v>77</v>
      </c>
      <c r="D368" s="31" t="s">
        <v>995</v>
      </c>
      <c r="E368" s="34" t="s">
        <v>996</v>
      </c>
      <c r="F368" s="34" t="s">
        <v>997</v>
      </c>
      <c r="G368" s="34" t="s">
        <v>998</v>
      </c>
      <c r="H368" s="34" t="s">
        <v>999</v>
      </c>
      <c r="I368" s="34" t="s">
        <v>996</v>
      </c>
      <c r="J368" s="34" t="s">
        <v>997</v>
      </c>
      <c r="K368" s="34" t="s">
        <v>270</v>
      </c>
      <c r="L368" s="35" t="s">
        <v>310</v>
      </c>
      <c r="M368" s="37">
        <v>160</v>
      </c>
      <c r="N368" s="42">
        <v>375</v>
      </c>
      <c r="O368" s="42">
        <v>60000</v>
      </c>
      <c r="P368" s="31" t="s">
        <v>296</v>
      </c>
      <c r="Q368" s="31" t="s">
        <v>274</v>
      </c>
      <c r="R368" s="32" t="s">
        <v>250</v>
      </c>
      <c r="S368" s="37">
        <v>0</v>
      </c>
      <c r="T368" s="78" t="s">
        <v>179</v>
      </c>
      <c r="U368" s="16">
        <v>3</v>
      </c>
    </row>
    <row r="369" spans="1:21" ht="50.25" customHeight="1">
      <c r="A369" s="31">
        <v>354</v>
      </c>
      <c r="B369" s="39" t="s">
        <v>76</v>
      </c>
      <c r="C369" s="31" t="s">
        <v>77</v>
      </c>
      <c r="D369" s="38" t="s">
        <v>1000</v>
      </c>
      <c r="E369" s="34" t="s">
        <v>1001</v>
      </c>
      <c r="F369" s="34" t="s">
        <v>10</v>
      </c>
      <c r="G369" s="34" t="s">
        <v>1002</v>
      </c>
      <c r="H369" s="34" t="s">
        <v>1003</v>
      </c>
      <c r="I369" s="34" t="s">
        <v>1001</v>
      </c>
      <c r="J369" s="34" t="s">
        <v>10</v>
      </c>
      <c r="K369" s="34" t="s">
        <v>270</v>
      </c>
      <c r="L369" s="35" t="s">
        <v>310</v>
      </c>
      <c r="M369" s="37">
        <v>160</v>
      </c>
      <c r="N369" s="42">
        <v>141</v>
      </c>
      <c r="O369" s="42">
        <v>22560</v>
      </c>
      <c r="P369" s="31" t="s">
        <v>296</v>
      </c>
      <c r="Q369" s="31" t="s">
        <v>274</v>
      </c>
      <c r="R369" s="32" t="s">
        <v>250</v>
      </c>
      <c r="S369" s="37">
        <v>0</v>
      </c>
      <c r="T369" s="78" t="s">
        <v>179</v>
      </c>
      <c r="U369" s="16">
        <v>3</v>
      </c>
    </row>
    <row r="370" spans="1:21" ht="51">
      <c r="A370" s="69">
        <v>355</v>
      </c>
      <c r="B370" s="39" t="s">
        <v>76</v>
      </c>
      <c r="C370" s="31" t="s">
        <v>77</v>
      </c>
      <c r="D370" s="38" t="s">
        <v>1004</v>
      </c>
      <c r="E370" s="34" t="s">
        <v>11</v>
      </c>
      <c r="F370" s="34" t="s">
        <v>11</v>
      </c>
      <c r="G370" s="34" t="s">
        <v>1005</v>
      </c>
      <c r="H370" s="34" t="s">
        <v>1006</v>
      </c>
      <c r="I370" s="34" t="s">
        <v>11</v>
      </c>
      <c r="J370" s="34" t="s">
        <v>11</v>
      </c>
      <c r="K370" s="34" t="s">
        <v>270</v>
      </c>
      <c r="L370" s="35" t="s">
        <v>310</v>
      </c>
      <c r="M370" s="37">
        <v>14</v>
      </c>
      <c r="N370" s="42">
        <v>223</v>
      </c>
      <c r="O370" s="42">
        <v>3122</v>
      </c>
      <c r="P370" s="31" t="s">
        <v>296</v>
      </c>
      <c r="Q370" s="31" t="s">
        <v>274</v>
      </c>
      <c r="R370" s="32" t="s">
        <v>250</v>
      </c>
      <c r="S370" s="37">
        <v>0</v>
      </c>
      <c r="T370" s="78" t="s">
        <v>179</v>
      </c>
      <c r="U370" s="16">
        <v>3</v>
      </c>
    </row>
    <row r="371" spans="1:21" ht="51">
      <c r="A371" s="31">
        <v>356</v>
      </c>
      <c r="B371" s="39" t="s">
        <v>76</v>
      </c>
      <c r="C371" s="31" t="s">
        <v>77</v>
      </c>
      <c r="D371" s="31" t="s">
        <v>1028</v>
      </c>
      <c r="E371" s="34" t="s">
        <v>1029</v>
      </c>
      <c r="F371" s="34" t="s">
        <v>1030</v>
      </c>
      <c r="G371" s="34" t="s">
        <v>1031</v>
      </c>
      <c r="H371" s="34" t="s">
        <v>1032</v>
      </c>
      <c r="I371" s="34" t="s">
        <v>1029</v>
      </c>
      <c r="J371" s="34" t="s">
        <v>1030</v>
      </c>
      <c r="K371" s="34" t="s">
        <v>270</v>
      </c>
      <c r="L371" s="31" t="s">
        <v>837</v>
      </c>
      <c r="M371" s="37">
        <v>84</v>
      </c>
      <c r="N371" s="42">
        <v>223</v>
      </c>
      <c r="O371" s="42">
        <v>18732</v>
      </c>
      <c r="P371" s="31" t="s">
        <v>296</v>
      </c>
      <c r="Q371" s="31" t="s">
        <v>274</v>
      </c>
      <c r="R371" s="32" t="s">
        <v>250</v>
      </c>
      <c r="S371" s="37">
        <v>0</v>
      </c>
      <c r="T371" s="78" t="s">
        <v>179</v>
      </c>
      <c r="U371" s="16">
        <v>3</v>
      </c>
    </row>
    <row r="372" spans="1:21" ht="51">
      <c r="A372" s="69">
        <v>357</v>
      </c>
      <c r="B372" s="39" t="s">
        <v>76</v>
      </c>
      <c r="C372" s="31" t="s">
        <v>77</v>
      </c>
      <c r="D372" s="31" t="s">
        <v>1010</v>
      </c>
      <c r="E372" s="34" t="s">
        <v>1011</v>
      </c>
      <c r="F372" s="34" t="s">
        <v>1012</v>
      </c>
      <c r="G372" s="34" t="s">
        <v>1013</v>
      </c>
      <c r="H372" s="34" t="s">
        <v>1014</v>
      </c>
      <c r="I372" s="34" t="s">
        <v>1011</v>
      </c>
      <c r="J372" s="34" t="s">
        <v>1012</v>
      </c>
      <c r="K372" s="34" t="s">
        <v>270</v>
      </c>
      <c r="L372" s="31" t="s">
        <v>837</v>
      </c>
      <c r="M372" s="37">
        <v>84</v>
      </c>
      <c r="N372" s="42">
        <v>179</v>
      </c>
      <c r="O372" s="42">
        <v>15036</v>
      </c>
      <c r="P372" s="31" t="s">
        <v>296</v>
      </c>
      <c r="Q372" s="31" t="s">
        <v>274</v>
      </c>
      <c r="R372" s="32" t="s">
        <v>250</v>
      </c>
      <c r="S372" s="37">
        <v>0</v>
      </c>
      <c r="T372" s="78" t="s">
        <v>179</v>
      </c>
      <c r="U372" s="16">
        <v>3</v>
      </c>
    </row>
    <row r="373" spans="1:21" ht="51">
      <c r="A373" s="31">
        <v>358</v>
      </c>
      <c r="B373" s="39" t="s">
        <v>76</v>
      </c>
      <c r="C373" s="31" t="s">
        <v>77</v>
      </c>
      <c r="D373" s="31" t="s">
        <v>1007</v>
      </c>
      <c r="E373" s="34" t="s">
        <v>5</v>
      </c>
      <c r="F373" s="34" t="s">
        <v>5</v>
      </c>
      <c r="G373" s="34" t="s">
        <v>1008</v>
      </c>
      <c r="H373" s="34" t="s">
        <v>1009</v>
      </c>
      <c r="I373" s="34" t="s">
        <v>5</v>
      </c>
      <c r="J373" s="34" t="s">
        <v>5</v>
      </c>
      <c r="K373" s="34" t="s">
        <v>270</v>
      </c>
      <c r="L373" s="35" t="s">
        <v>310</v>
      </c>
      <c r="M373" s="37">
        <v>28</v>
      </c>
      <c r="N373" s="42">
        <v>804</v>
      </c>
      <c r="O373" s="42">
        <v>22512</v>
      </c>
      <c r="P373" s="31" t="s">
        <v>296</v>
      </c>
      <c r="Q373" s="31" t="s">
        <v>274</v>
      </c>
      <c r="R373" s="32" t="s">
        <v>250</v>
      </c>
      <c r="S373" s="37">
        <v>0</v>
      </c>
      <c r="T373" s="78" t="s">
        <v>179</v>
      </c>
      <c r="U373" s="16">
        <v>3</v>
      </c>
    </row>
    <row r="374" spans="1:21" ht="51" customHeight="1">
      <c r="A374" s="69">
        <v>359</v>
      </c>
      <c r="B374" s="39" t="s">
        <v>76</v>
      </c>
      <c r="C374" s="31" t="s">
        <v>77</v>
      </c>
      <c r="D374" s="32" t="s">
        <v>1015</v>
      </c>
      <c r="E374" s="34" t="s">
        <v>1016</v>
      </c>
      <c r="F374" s="34" t="s">
        <v>1017</v>
      </c>
      <c r="G374" s="34" t="s">
        <v>1018</v>
      </c>
      <c r="H374" s="34" t="s">
        <v>1019</v>
      </c>
      <c r="I374" s="34" t="s">
        <v>43</v>
      </c>
      <c r="J374" s="34" t="s">
        <v>43</v>
      </c>
      <c r="K374" s="34" t="s">
        <v>270</v>
      </c>
      <c r="L374" s="35" t="s">
        <v>310</v>
      </c>
      <c r="M374" s="37">
        <v>56</v>
      </c>
      <c r="N374" s="42">
        <v>161</v>
      </c>
      <c r="O374" s="42">
        <v>9016</v>
      </c>
      <c r="P374" s="31" t="s">
        <v>296</v>
      </c>
      <c r="Q374" s="31" t="s">
        <v>274</v>
      </c>
      <c r="R374" s="32" t="s">
        <v>250</v>
      </c>
      <c r="S374" s="37">
        <v>0</v>
      </c>
      <c r="T374" s="78" t="s">
        <v>179</v>
      </c>
      <c r="U374" s="16">
        <v>3</v>
      </c>
    </row>
    <row r="375" spans="1:21" ht="51">
      <c r="A375" s="31">
        <v>360</v>
      </c>
      <c r="B375" s="39" t="s">
        <v>76</v>
      </c>
      <c r="C375" s="31" t="s">
        <v>77</v>
      </c>
      <c r="D375" s="38" t="s">
        <v>1042</v>
      </c>
      <c r="E375" s="34" t="s">
        <v>1043</v>
      </c>
      <c r="F375" s="34" t="s">
        <v>73</v>
      </c>
      <c r="G375" s="34" t="s">
        <v>1044</v>
      </c>
      <c r="H375" s="34" t="s">
        <v>1045</v>
      </c>
      <c r="I375" s="34" t="s">
        <v>1043</v>
      </c>
      <c r="J375" s="34" t="s">
        <v>73</v>
      </c>
      <c r="K375" s="34" t="s">
        <v>270</v>
      </c>
      <c r="L375" s="35" t="s">
        <v>310</v>
      </c>
      <c r="M375" s="37">
        <v>56</v>
      </c>
      <c r="N375" s="42">
        <v>161</v>
      </c>
      <c r="O375" s="42">
        <v>9016</v>
      </c>
      <c r="P375" s="31" t="s">
        <v>296</v>
      </c>
      <c r="Q375" s="31" t="s">
        <v>274</v>
      </c>
      <c r="R375" s="32" t="s">
        <v>250</v>
      </c>
      <c r="S375" s="37">
        <v>0</v>
      </c>
      <c r="T375" s="78" t="s">
        <v>179</v>
      </c>
      <c r="U375" s="16">
        <v>3</v>
      </c>
    </row>
    <row r="376" spans="1:21" ht="51" customHeight="1">
      <c r="A376" s="69">
        <v>361</v>
      </c>
      <c r="B376" s="39" t="s">
        <v>76</v>
      </c>
      <c r="C376" s="31" t="s">
        <v>77</v>
      </c>
      <c r="D376" s="38" t="s">
        <v>1060</v>
      </c>
      <c r="E376" s="34" t="s">
        <v>1061</v>
      </c>
      <c r="F376" s="34" t="s">
        <v>1062</v>
      </c>
      <c r="G376" s="34" t="s">
        <v>1063</v>
      </c>
      <c r="H376" s="34" t="s">
        <v>1064</v>
      </c>
      <c r="I376" s="34" t="s">
        <v>1065</v>
      </c>
      <c r="J376" s="34" t="s">
        <v>12</v>
      </c>
      <c r="K376" s="34" t="s">
        <v>270</v>
      </c>
      <c r="L376" s="35" t="s">
        <v>310</v>
      </c>
      <c r="M376" s="37">
        <v>56</v>
      </c>
      <c r="N376" s="42">
        <v>45</v>
      </c>
      <c r="O376" s="42">
        <v>2520</v>
      </c>
      <c r="P376" s="31" t="s">
        <v>296</v>
      </c>
      <c r="Q376" s="31" t="s">
        <v>274</v>
      </c>
      <c r="R376" s="32" t="s">
        <v>250</v>
      </c>
      <c r="S376" s="37">
        <v>0</v>
      </c>
      <c r="T376" s="78" t="s">
        <v>179</v>
      </c>
      <c r="U376" s="16">
        <v>3</v>
      </c>
    </row>
    <row r="377" spans="1:21" ht="51" customHeight="1">
      <c r="A377" s="31">
        <v>362</v>
      </c>
      <c r="B377" s="39" t="s">
        <v>76</v>
      </c>
      <c r="C377" s="31" t="s">
        <v>77</v>
      </c>
      <c r="D377" s="38" t="s">
        <v>1046</v>
      </c>
      <c r="E377" s="34" t="s">
        <v>1047</v>
      </c>
      <c r="F377" s="34" t="s">
        <v>13</v>
      </c>
      <c r="G377" s="34" t="s">
        <v>1048</v>
      </c>
      <c r="H377" s="34" t="s">
        <v>1049</v>
      </c>
      <c r="I377" s="34" t="s">
        <v>1047</v>
      </c>
      <c r="J377" s="34" t="s">
        <v>13</v>
      </c>
      <c r="K377" s="34" t="s">
        <v>270</v>
      </c>
      <c r="L377" s="32" t="s">
        <v>989</v>
      </c>
      <c r="M377" s="37">
        <v>28</v>
      </c>
      <c r="N377" s="42">
        <v>134</v>
      </c>
      <c r="O377" s="42">
        <v>3752</v>
      </c>
      <c r="P377" s="31" t="s">
        <v>296</v>
      </c>
      <c r="Q377" s="31" t="s">
        <v>274</v>
      </c>
      <c r="R377" s="32" t="s">
        <v>250</v>
      </c>
      <c r="S377" s="37">
        <v>0</v>
      </c>
      <c r="T377" s="78" t="s">
        <v>179</v>
      </c>
      <c r="U377" s="16">
        <v>3</v>
      </c>
    </row>
    <row r="378" spans="1:21" ht="140.25" customHeight="1">
      <c r="A378" s="69">
        <v>363</v>
      </c>
      <c r="B378" s="39" t="s">
        <v>76</v>
      </c>
      <c r="C378" s="31" t="s">
        <v>77</v>
      </c>
      <c r="D378" s="31" t="s">
        <v>1050</v>
      </c>
      <c r="E378" s="34" t="s">
        <v>14</v>
      </c>
      <c r="F378" s="34" t="s">
        <v>14</v>
      </c>
      <c r="G378" s="34" t="s">
        <v>1051</v>
      </c>
      <c r="H378" s="34" t="s">
        <v>1052</v>
      </c>
      <c r="I378" s="34" t="s">
        <v>14</v>
      </c>
      <c r="J378" s="34" t="s">
        <v>14</v>
      </c>
      <c r="K378" s="34" t="s">
        <v>270</v>
      </c>
      <c r="L378" s="35" t="s">
        <v>310</v>
      </c>
      <c r="M378" s="37">
        <v>14</v>
      </c>
      <c r="N378" s="42">
        <v>714</v>
      </c>
      <c r="O378" s="42">
        <v>9996</v>
      </c>
      <c r="P378" s="31" t="s">
        <v>296</v>
      </c>
      <c r="Q378" s="31" t="s">
        <v>274</v>
      </c>
      <c r="R378" s="32" t="s">
        <v>250</v>
      </c>
      <c r="S378" s="37">
        <v>0</v>
      </c>
      <c r="T378" s="78" t="s">
        <v>179</v>
      </c>
      <c r="U378" s="16">
        <v>3</v>
      </c>
    </row>
    <row r="379" spans="1:21" ht="51" customHeight="1">
      <c r="A379" s="31">
        <v>364</v>
      </c>
      <c r="B379" s="39" t="s">
        <v>76</v>
      </c>
      <c r="C379" s="31" t="s">
        <v>77</v>
      </c>
      <c r="D379" s="31" t="s">
        <v>1412</v>
      </c>
      <c r="E379" s="33" t="s">
        <v>991</v>
      </c>
      <c r="F379" s="33" t="s">
        <v>992</v>
      </c>
      <c r="G379" s="33" t="s">
        <v>1413</v>
      </c>
      <c r="H379" s="33" t="s">
        <v>1413</v>
      </c>
      <c r="I379" s="33" t="s">
        <v>991</v>
      </c>
      <c r="J379" s="53" t="s">
        <v>992</v>
      </c>
      <c r="K379" s="34" t="s">
        <v>270</v>
      </c>
      <c r="L379" s="35" t="s">
        <v>310</v>
      </c>
      <c r="M379" s="37">
        <v>336</v>
      </c>
      <c r="N379" s="42">
        <v>45</v>
      </c>
      <c r="O379" s="42">
        <v>15120</v>
      </c>
      <c r="P379" s="31" t="s">
        <v>296</v>
      </c>
      <c r="Q379" s="31" t="s">
        <v>274</v>
      </c>
      <c r="R379" s="32" t="s">
        <v>250</v>
      </c>
      <c r="S379" s="37">
        <v>0</v>
      </c>
      <c r="T379" s="78" t="s">
        <v>179</v>
      </c>
      <c r="U379" s="16">
        <v>3</v>
      </c>
    </row>
    <row r="380" spans="1:21" ht="51" customHeight="1">
      <c r="A380" s="69">
        <v>365</v>
      </c>
      <c r="B380" s="39" t="s">
        <v>76</v>
      </c>
      <c r="C380" s="31" t="s">
        <v>77</v>
      </c>
      <c r="D380" s="31" t="s">
        <v>1020</v>
      </c>
      <c r="E380" s="34" t="s">
        <v>1021</v>
      </c>
      <c r="F380" s="34" t="s">
        <v>15</v>
      </c>
      <c r="G380" s="34" t="s">
        <v>1022</v>
      </c>
      <c r="H380" s="34" t="s">
        <v>1023</v>
      </c>
      <c r="I380" s="34" t="s">
        <v>1021</v>
      </c>
      <c r="J380" s="34" t="s">
        <v>15</v>
      </c>
      <c r="K380" s="34" t="s">
        <v>270</v>
      </c>
      <c r="L380" s="35" t="s">
        <v>310</v>
      </c>
      <c r="M380" s="37">
        <v>14</v>
      </c>
      <c r="N380" s="42">
        <v>759</v>
      </c>
      <c r="O380" s="42">
        <v>10626</v>
      </c>
      <c r="P380" s="31" t="s">
        <v>296</v>
      </c>
      <c r="Q380" s="31" t="s">
        <v>274</v>
      </c>
      <c r="R380" s="32" t="s">
        <v>250</v>
      </c>
      <c r="S380" s="37">
        <v>0</v>
      </c>
      <c r="T380" s="78" t="s">
        <v>179</v>
      </c>
      <c r="U380" s="16">
        <v>3</v>
      </c>
    </row>
    <row r="381" spans="1:21" ht="51" customHeight="1">
      <c r="A381" s="31">
        <v>366</v>
      </c>
      <c r="B381" s="39" t="s">
        <v>76</v>
      </c>
      <c r="C381" s="31" t="s">
        <v>77</v>
      </c>
      <c r="D381" s="38" t="s">
        <v>1024</v>
      </c>
      <c r="E381" s="34" t="s">
        <v>1025</v>
      </c>
      <c r="F381" s="34" t="s">
        <v>16</v>
      </c>
      <c r="G381" s="34" t="s">
        <v>1026</v>
      </c>
      <c r="H381" s="34" t="s">
        <v>1027</v>
      </c>
      <c r="I381" s="34" t="s">
        <v>1025</v>
      </c>
      <c r="J381" s="34" t="s">
        <v>16</v>
      </c>
      <c r="K381" s="34" t="s">
        <v>270</v>
      </c>
      <c r="L381" s="31" t="s">
        <v>837</v>
      </c>
      <c r="M381" s="37">
        <v>168</v>
      </c>
      <c r="N381" s="42">
        <v>241</v>
      </c>
      <c r="O381" s="42">
        <v>40488</v>
      </c>
      <c r="P381" s="31" t="s">
        <v>296</v>
      </c>
      <c r="Q381" s="31" t="s">
        <v>274</v>
      </c>
      <c r="R381" s="32" t="s">
        <v>250</v>
      </c>
      <c r="S381" s="37">
        <v>0</v>
      </c>
      <c r="T381" s="78" t="s">
        <v>179</v>
      </c>
      <c r="U381" s="16">
        <v>3</v>
      </c>
    </row>
    <row r="382" spans="1:21" ht="51" customHeight="1">
      <c r="A382" s="69">
        <v>367</v>
      </c>
      <c r="B382" s="39" t="s">
        <v>76</v>
      </c>
      <c r="C382" s="31" t="s">
        <v>77</v>
      </c>
      <c r="D382" s="35" t="s">
        <v>1382</v>
      </c>
      <c r="E382" s="34" t="s">
        <v>37</v>
      </c>
      <c r="F382" s="34" t="s">
        <v>37</v>
      </c>
      <c r="G382" s="34" t="s">
        <v>1383</v>
      </c>
      <c r="H382" s="34" t="s">
        <v>1384</v>
      </c>
      <c r="I382" s="34" t="s">
        <v>37</v>
      </c>
      <c r="J382" s="34" t="s">
        <v>37</v>
      </c>
      <c r="K382" s="34" t="s">
        <v>270</v>
      </c>
      <c r="L382" s="35" t="s">
        <v>310</v>
      </c>
      <c r="M382" s="37">
        <v>84</v>
      </c>
      <c r="N382" s="42">
        <v>103</v>
      </c>
      <c r="O382" s="42">
        <v>8652</v>
      </c>
      <c r="P382" s="31" t="s">
        <v>296</v>
      </c>
      <c r="Q382" s="31" t="s">
        <v>274</v>
      </c>
      <c r="R382" s="32" t="s">
        <v>250</v>
      </c>
      <c r="S382" s="37">
        <v>0</v>
      </c>
      <c r="T382" s="78" t="s">
        <v>179</v>
      </c>
      <c r="U382" s="16">
        <v>3</v>
      </c>
    </row>
    <row r="383" spans="1:21" ht="63.75" customHeight="1">
      <c r="A383" s="31">
        <v>368</v>
      </c>
      <c r="B383" s="39" t="s">
        <v>76</v>
      </c>
      <c r="C383" s="31" t="s">
        <v>77</v>
      </c>
      <c r="D383" s="45" t="s">
        <v>983</v>
      </c>
      <c r="E383" s="34" t="s">
        <v>984</v>
      </c>
      <c r="F383" s="34" t="s">
        <v>985</v>
      </c>
      <c r="G383" s="34" t="s">
        <v>986</v>
      </c>
      <c r="H383" s="34" t="s">
        <v>987</v>
      </c>
      <c r="I383" s="34" t="s">
        <v>988</v>
      </c>
      <c r="J383" s="34" t="s">
        <v>42</v>
      </c>
      <c r="K383" s="34" t="s">
        <v>270</v>
      </c>
      <c r="L383" s="32" t="s">
        <v>989</v>
      </c>
      <c r="M383" s="37">
        <v>365</v>
      </c>
      <c r="N383" s="42">
        <v>660</v>
      </c>
      <c r="O383" s="42">
        <v>240900</v>
      </c>
      <c r="P383" s="31" t="s">
        <v>296</v>
      </c>
      <c r="Q383" s="31" t="s">
        <v>1326</v>
      </c>
      <c r="R383" s="32" t="s">
        <v>249</v>
      </c>
      <c r="S383" s="37">
        <v>100</v>
      </c>
      <c r="T383" s="78" t="s">
        <v>180</v>
      </c>
      <c r="U383" s="16">
        <v>3</v>
      </c>
    </row>
    <row r="384" spans="1:21" ht="63.75" customHeight="1">
      <c r="A384" s="69">
        <v>369</v>
      </c>
      <c r="B384" s="39" t="s">
        <v>76</v>
      </c>
      <c r="C384" s="31" t="s">
        <v>77</v>
      </c>
      <c r="D384" s="31" t="s">
        <v>1348</v>
      </c>
      <c r="E384" s="33" t="s">
        <v>1349</v>
      </c>
      <c r="F384" s="33" t="s">
        <v>186</v>
      </c>
      <c r="G384" s="33" t="s">
        <v>1350</v>
      </c>
      <c r="H384" s="33" t="s">
        <v>1351</v>
      </c>
      <c r="I384" s="33" t="s">
        <v>1349</v>
      </c>
      <c r="J384" s="53" t="s">
        <v>186</v>
      </c>
      <c r="K384" s="31" t="s">
        <v>270</v>
      </c>
      <c r="L384" s="32" t="s">
        <v>805</v>
      </c>
      <c r="M384" s="37">
        <v>36</v>
      </c>
      <c r="N384" s="42">
        <v>335</v>
      </c>
      <c r="O384" s="42">
        <v>12060</v>
      </c>
      <c r="P384" s="31" t="s">
        <v>296</v>
      </c>
      <c r="Q384" s="31" t="s">
        <v>1326</v>
      </c>
      <c r="R384" s="32" t="s">
        <v>249</v>
      </c>
      <c r="S384" s="37">
        <v>30</v>
      </c>
      <c r="T384" s="78" t="s">
        <v>180</v>
      </c>
      <c r="U384" s="16">
        <v>3</v>
      </c>
    </row>
    <row r="385" spans="1:21" ht="63.75">
      <c r="A385" s="31">
        <v>370</v>
      </c>
      <c r="B385" s="39" t="s">
        <v>76</v>
      </c>
      <c r="C385" s="31" t="s">
        <v>77</v>
      </c>
      <c r="D385" s="38" t="s">
        <v>1053</v>
      </c>
      <c r="E385" s="34" t="s">
        <v>1054</v>
      </c>
      <c r="F385" s="34" t="s">
        <v>72</v>
      </c>
      <c r="G385" s="34" t="s">
        <v>1055</v>
      </c>
      <c r="H385" s="34" t="s">
        <v>1056</v>
      </c>
      <c r="I385" s="34" t="s">
        <v>1054</v>
      </c>
      <c r="J385" s="34" t="s">
        <v>72</v>
      </c>
      <c r="K385" s="34" t="s">
        <v>270</v>
      </c>
      <c r="L385" s="32" t="s">
        <v>989</v>
      </c>
      <c r="M385" s="37">
        <v>71</v>
      </c>
      <c r="N385" s="42">
        <v>226</v>
      </c>
      <c r="O385" s="42">
        <v>16046</v>
      </c>
      <c r="P385" s="31" t="s">
        <v>296</v>
      </c>
      <c r="Q385" s="31" t="s">
        <v>1326</v>
      </c>
      <c r="R385" s="32" t="s">
        <v>249</v>
      </c>
      <c r="S385" s="37">
        <v>30</v>
      </c>
      <c r="T385" s="78" t="s">
        <v>180</v>
      </c>
      <c r="U385" s="16">
        <v>3</v>
      </c>
    </row>
    <row r="386" spans="1:21" ht="63.75" customHeight="1">
      <c r="A386" s="69">
        <v>371</v>
      </c>
      <c r="B386" s="39" t="s">
        <v>76</v>
      </c>
      <c r="C386" s="31" t="s">
        <v>77</v>
      </c>
      <c r="D386" s="32" t="s">
        <v>980</v>
      </c>
      <c r="E386" s="34" t="s">
        <v>886</v>
      </c>
      <c r="F386" s="34" t="s">
        <v>6</v>
      </c>
      <c r="G386" s="34" t="s">
        <v>981</v>
      </c>
      <c r="H386" s="34" t="s">
        <v>982</v>
      </c>
      <c r="I386" s="34" t="s">
        <v>886</v>
      </c>
      <c r="J386" s="34" t="s">
        <v>6</v>
      </c>
      <c r="K386" s="34" t="s">
        <v>270</v>
      </c>
      <c r="L386" s="31" t="s">
        <v>837</v>
      </c>
      <c r="M386" s="37">
        <v>65</v>
      </c>
      <c r="N386" s="42">
        <v>206</v>
      </c>
      <c r="O386" s="42">
        <v>13390</v>
      </c>
      <c r="P386" s="31" t="s">
        <v>296</v>
      </c>
      <c r="Q386" s="31" t="s">
        <v>1326</v>
      </c>
      <c r="R386" s="32" t="s">
        <v>249</v>
      </c>
      <c r="S386" s="37">
        <v>30</v>
      </c>
      <c r="T386" s="78" t="s">
        <v>180</v>
      </c>
      <c r="U386" s="16">
        <v>3</v>
      </c>
    </row>
    <row r="387" spans="1:21" ht="63.75" customHeight="1">
      <c r="A387" s="31">
        <v>372</v>
      </c>
      <c r="B387" s="39" t="s">
        <v>76</v>
      </c>
      <c r="C387" s="31" t="s">
        <v>77</v>
      </c>
      <c r="D387" s="31" t="s">
        <v>1457</v>
      </c>
      <c r="E387" s="33" t="s">
        <v>7</v>
      </c>
      <c r="F387" s="33" t="s">
        <v>7</v>
      </c>
      <c r="G387" s="33" t="s">
        <v>1458</v>
      </c>
      <c r="H387" s="33" t="s">
        <v>1459</v>
      </c>
      <c r="I387" s="33" t="s">
        <v>7</v>
      </c>
      <c r="J387" s="53" t="s">
        <v>7</v>
      </c>
      <c r="K387" s="33" t="s">
        <v>270</v>
      </c>
      <c r="L387" s="32" t="s">
        <v>310</v>
      </c>
      <c r="M387" s="37">
        <v>96</v>
      </c>
      <c r="N387" s="42">
        <v>112</v>
      </c>
      <c r="O387" s="42">
        <v>10752</v>
      </c>
      <c r="P387" s="31" t="s">
        <v>296</v>
      </c>
      <c r="Q387" s="31" t="s">
        <v>1326</v>
      </c>
      <c r="R387" s="32" t="s">
        <v>249</v>
      </c>
      <c r="S387" s="37">
        <v>30</v>
      </c>
      <c r="T387" s="78" t="s">
        <v>180</v>
      </c>
      <c r="U387" s="16">
        <v>3</v>
      </c>
    </row>
    <row r="388" spans="1:21" ht="63.75" customHeight="1">
      <c r="A388" s="69">
        <v>373</v>
      </c>
      <c r="B388" s="39" t="s">
        <v>76</v>
      </c>
      <c r="C388" s="31" t="s">
        <v>77</v>
      </c>
      <c r="D388" s="38" t="s">
        <v>1057</v>
      </c>
      <c r="E388" s="34" t="s">
        <v>8</v>
      </c>
      <c r="F388" s="34" t="s">
        <v>8</v>
      </c>
      <c r="G388" s="34" t="s">
        <v>1058</v>
      </c>
      <c r="H388" s="34" t="s">
        <v>1059</v>
      </c>
      <c r="I388" s="34" t="s">
        <v>8</v>
      </c>
      <c r="J388" s="34" t="s">
        <v>8</v>
      </c>
      <c r="K388" s="34" t="s">
        <v>270</v>
      </c>
      <c r="L388" s="35" t="s">
        <v>310</v>
      </c>
      <c r="M388" s="37">
        <v>14</v>
      </c>
      <c r="N388" s="42">
        <v>2105</v>
      </c>
      <c r="O388" s="42">
        <v>29470</v>
      </c>
      <c r="P388" s="31" t="s">
        <v>296</v>
      </c>
      <c r="Q388" s="31" t="s">
        <v>1326</v>
      </c>
      <c r="R388" s="32" t="s">
        <v>249</v>
      </c>
      <c r="S388" s="37">
        <v>30</v>
      </c>
      <c r="T388" s="78" t="s">
        <v>180</v>
      </c>
      <c r="U388" s="16">
        <v>3</v>
      </c>
    </row>
    <row r="389" spans="1:21" ht="63.75">
      <c r="A389" s="31">
        <v>374</v>
      </c>
      <c r="B389" s="39" t="s">
        <v>76</v>
      </c>
      <c r="C389" s="31" t="s">
        <v>77</v>
      </c>
      <c r="D389" s="38" t="s">
        <v>1036</v>
      </c>
      <c r="E389" s="34" t="s">
        <v>1037</v>
      </c>
      <c r="F389" s="34" t="s">
        <v>1038</v>
      </c>
      <c r="G389" s="34" t="s">
        <v>1039</v>
      </c>
      <c r="H389" s="34" t="s">
        <v>1040</v>
      </c>
      <c r="I389" s="34" t="s">
        <v>1041</v>
      </c>
      <c r="J389" s="34" t="s">
        <v>9</v>
      </c>
      <c r="K389" s="34" t="s">
        <v>270</v>
      </c>
      <c r="L389" s="31" t="s">
        <v>837</v>
      </c>
      <c r="M389" s="37">
        <v>600</v>
      </c>
      <c r="N389" s="42">
        <v>16</v>
      </c>
      <c r="O389" s="42">
        <v>9600</v>
      </c>
      <c r="P389" s="31" t="s">
        <v>296</v>
      </c>
      <c r="Q389" s="31" t="s">
        <v>1326</v>
      </c>
      <c r="R389" s="32" t="s">
        <v>249</v>
      </c>
      <c r="S389" s="37">
        <v>30</v>
      </c>
      <c r="T389" s="78" t="s">
        <v>180</v>
      </c>
      <c r="U389" s="16">
        <v>3</v>
      </c>
    </row>
    <row r="390" spans="1:21" ht="63.75">
      <c r="A390" s="69">
        <v>375</v>
      </c>
      <c r="B390" s="39" t="s">
        <v>76</v>
      </c>
      <c r="C390" s="31" t="s">
        <v>77</v>
      </c>
      <c r="D390" s="31" t="s">
        <v>995</v>
      </c>
      <c r="E390" s="34" t="s">
        <v>996</v>
      </c>
      <c r="F390" s="34" t="s">
        <v>997</v>
      </c>
      <c r="G390" s="34" t="s">
        <v>998</v>
      </c>
      <c r="H390" s="34" t="s">
        <v>999</v>
      </c>
      <c r="I390" s="34" t="s">
        <v>996</v>
      </c>
      <c r="J390" s="34" t="s">
        <v>997</v>
      </c>
      <c r="K390" s="34" t="s">
        <v>270</v>
      </c>
      <c r="L390" s="35" t="s">
        <v>310</v>
      </c>
      <c r="M390" s="37">
        <v>138</v>
      </c>
      <c r="N390" s="42">
        <v>466</v>
      </c>
      <c r="O390" s="42">
        <v>64308</v>
      </c>
      <c r="P390" s="31" t="s">
        <v>296</v>
      </c>
      <c r="Q390" s="31" t="s">
        <v>1326</v>
      </c>
      <c r="R390" s="32" t="s">
        <v>249</v>
      </c>
      <c r="S390" s="37">
        <v>30</v>
      </c>
      <c r="T390" s="78" t="s">
        <v>180</v>
      </c>
      <c r="U390" s="16">
        <v>3</v>
      </c>
    </row>
    <row r="391" spans="1:21" ht="63.75">
      <c r="A391" s="31">
        <v>376</v>
      </c>
      <c r="B391" s="39" t="s">
        <v>76</v>
      </c>
      <c r="C391" s="31" t="s">
        <v>77</v>
      </c>
      <c r="D391" s="38" t="s">
        <v>1000</v>
      </c>
      <c r="E391" s="34" t="s">
        <v>1001</v>
      </c>
      <c r="F391" s="34" t="s">
        <v>10</v>
      </c>
      <c r="G391" s="34" t="s">
        <v>1002</v>
      </c>
      <c r="H391" s="34" t="s">
        <v>1003</v>
      </c>
      <c r="I391" s="34" t="s">
        <v>1001</v>
      </c>
      <c r="J391" s="34" t="s">
        <v>10</v>
      </c>
      <c r="K391" s="34" t="s">
        <v>270</v>
      </c>
      <c r="L391" s="35" t="s">
        <v>310</v>
      </c>
      <c r="M391" s="37">
        <v>104</v>
      </c>
      <c r="N391" s="42">
        <v>232</v>
      </c>
      <c r="O391" s="42">
        <v>24128</v>
      </c>
      <c r="P391" s="31" t="s">
        <v>296</v>
      </c>
      <c r="Q391" s="31" t="s">
        <v>1326</v>
      </c>
      <c r="R391" s="32" t="s">
        <v>249</v>
      </c>
      <c r="S391" s="37">
        <v>30</v>
      </c>
      <c r="T391" s="78" t="s">
        <v>180</v>
      </c>
      <c r="U391" s="16">
        <v>3</v>
      </c>
    </row>
    <row r="392" spans="1:21" ht="63.75">
      <c r="A392" s="69">
        <v>377</v>
      </c>
      <c r="B392" s="39" t="s">
        <v>76</v>
      </c>
      <c r="C392" s="31" t="s">
        <v>77</v>
      </c>
      <c r="D392" s="38" t="s">
        <v>1004</v>
      </c>
      <c r="E392" s="34" t="s">
        <v>11</v>
      </c>
      <c r="F392" s="34" t="s">
        <v>11</v>
      </c>
      <c r="G392" s="34" t="s">
        <v>1005</v>
      </c>
      <c r="H392" s="34" t="s">
        <v>1006</v>
      </c>
      <c r="I392" s="34" t="s">
        <v>11</v>
      </c>
      <c r="J392" s="34" t="s">
        <v>11</v>
      </c>
      <c r="K392" s="34" t="s">
        <v>270</v>
      </c>
      <c r="L392" s="35" t="s">
        <v>310</v>
      </c>
      <c r="M392" s="37">
        <v>14</v>
      </c>
      <c r="N392" s="42">
        <v>239</v>
      </c>
      <c r="O392" s="42">
        <v>3346</v>
      </c>
      <c r="P392" s="31" t="s">
        <v>296</v>
      </c>
      <c r="Q392" s="31" t="s">
        <v>1326</v>
      </c>
      <c r="R392" s="32" t="s">
        <v>249</v>
      </c>
      <c r="S392" s="37">
        <v>30</v>
      </c>
      <c r="T392" s="78" t="s">
        <v>180</v>
      </c>
      <c r="U392" s="16">
        <v>3</v>
      </c>
    </row>
    <row r="393" spans="1:21" ht="63.75">
      <c r="A393" s="31">
        <v>378</v>
      </c>
      <c r="B393" s="39" t="s">
        <v>76</v>
      </c>
      <c r="C393" s="31" t="s">
        <v>77</v>
      </c>
      <c r="D393" s="31" t="s">
        <v>1028</v>
      </c>
      <c r="E393" s="34" t="s">
        <v>1029</v>
      </c>
      <c r="F393" s="34" t="s">
        <v>1030</v>
      </c>
      <c r="G393" s="34" t="s">
        <v>1031</v>
      </c>
      <c r="H393" s="34" t="s">
        <v>1032</v>
      </c>
      <c r="I393" s="34" t="s">
        <v>1029</v>
      </c>
      <c r="J393" s="34" t="s">
        <v>1030</v>
      </c>
      <c r="K393" s="34" t="s">
        <v>270</v>
      </c>
      <c r="L393" s="31" t="s">
        <v>837</v>
      </c>
      <c r="M393" s="37">
        <v>98</v>
      </c>
      <c r="N393" s="42">
        <v>205</v>
      </c>
      <c r="O393" s="42">
        <v>20090</v>
      </c>
      <c r="P393" s="31" t="s">
        <v>296</v>
      </c>
      <c r="Q393" s="31" t="s">
        <v>1326</v>
      </c>
      <c r="R393" s="32" t="s">
        <v>249</v>
      </c>
      <c r="S393" s="37">
        <v>30</v>
      </c>
      <c r="T393" s="78" t="s">
        <v>180</v>
      </c>
      <c r="U393" s="16">
        <v>3</v>
      </c>
    </row>
    <row r="394" spans="1:21" ht="63.75">
      <c r="A394" s="69">
        <v>379</v>
      </c>
      <c r="B394" s="39" t="s">
        <v>76</v>
      </c>
      <c r="C394" s="31" t="s">
        <v>77</v>
      </c>
      <c r="D394" s="31" t="s">
        <v>1010</v>
      </c>
      <c r="E394" s="34" t="s">
        <v>1011</v>
      </c>
      <c r="F394" s="34" t="s">
        <v>1012</v>
      </c>
      <c r="G394" s="34" t="s">
        <v>1013</v>
      </c>
      <c r="H394" s="34" t="s">
        <v>1014</v>
      </c>
      <c r="I394" s="34" t="s">
        <v>1011</v>
      </c>
      <c r="J394" s="34" t="s">
        <v>1012</v>
      </c>
      <c r="K394" s="34" t="s">
        <v>270</v>
      </c>
      <c r="L394" s="31" t="s">
        <v>837</v>
      </c>
      <c r="M394" s="37">
        <v>97</v>
      </c>
      <c r="N394" s="42">
        <v>166</v>
      </c>
      <c r="O394" s="42">
        <v>16102</v>
      </c>
      <c r="P394" s="31" t="s">
        <v>296</v>
      </c>
      <c r="Q394" s="31" t="s">
        <v>1326</v>
      </c>
      <c r="R394" s="32" t="s">
        <v>249</v>
      </c>
      <c r="S394" s="37">
        <v>30</v>
      </c>
      <c r="T394" s="78" t="s">
        <v>180</v>
      </c>
      <c r="U394" s="16">
        <v>3</v>
      </c>
    </row>
    <row r="395" spans="1:21" ht="63.75">
      <c r="A395" s="31">
        <v>380</v>
      </c>
      <c r="B395" s="39" t="s">
        <v>76</v>
      </c>
      <c r="C395" s="31" t="s">
        <v>77</v>
      </c>
      <c r="D395" s="31" t="s">
        <v>1007</v>
      </c>
      <c r="E395" s="34" t="s">
        <v>5</v>
      </c>
      <c r="F395" s="34" t="s">
        <v>5</v>
      </c>
      <c r="G395" s="34" t="s">
        <v>1008</v>
      </c>
      <c r="H395" s="34" t="s">
        <v>1009</v>
      </c>
      <c r="I395" s="34" t="s">
        <v>5</v>
      </c>
      <c r="J395" s="34" t="s">
        <v>5</v>
      </c>
      <c r="K395" s="34" t="s">
        <v>270</v>
      </c>
      <c r="L395" s="35" t="s">
        <v>310</v>
      </c>
      <c r="M395" s="37">
        <v>28</v>
      </c>
      <c r="N395" s="42">
        <v>861</v>
      </c>
      <c r="O395" s="42">
        <v>24108</v>
      </c>
      <c r="P395" s="31" t="s">
        <v>296</v>
      </c>
      <c r="Q395" s="31" t="s">
        <v>1326</v>
      </c>
      <c r="R395" s="32" t="s">
        <v>249</v>
      </c>
      <c r="S395" s="37">
        <v>30</v>
      </c>
      <c r="T395" s="78" t="s">
        <v>180</v>
      </c>
      <c r="U395" s="16">
        <v>3</v>
      </c>
    </row>
    <row r="396" spans="1:21" ht="63.75" customHeight="1">
      <c r="A396" s="69">
        <v>381</v>
      </c>
      <c r="B396" s="39" t="s">
        <v>76</v>
      </c>
      <c r="C396" s="31" t="s">
        <v>77</v>
      </c>
      <c r="D396" s="32" t="s">
        <v>1015</v>
      </c>
      <c r="E396" s="34" t="s">
        <v>1016</v>
      </c>
      <c r="F396" s="34" t="s">
        <v>1017</v>
      </c>
      <c r="G396" s="34" t="s">
        <v>1018</v>
      </c>
      <c r="H396" s="34" t="s">
        <v>1019</v>
      </c>
      <c r="I396" s="34" t="s">
        <v>43</v>
      </c>
      <c r="J396" s="34" t="s">
        <v>43</v>
      </c>
      <c r="K396" s="34" t="s">
        <v>270</v>
      </c>
      <c r="L396" s="35" t="s">
        <v>310</v>
      </c>
      <c r="M396" s="37">
        <v>47</v>
      </c>
      <c r="N396" s="42">
        <v>205</v>
      </c>
      <c r="O396" s="42">
        <v>9635</v>
      </c>
      <c r="P396" s="31" t="s">
        <v>296</v>
      </c>
      <c r="Q396" s="31" t="s">
        <v>1326</v>
      </c>
      <c r="R396" s="32" t="s">
        <v>249</v>
      </c>
      <c r="S396" s="37">
        <v>30</v>
      </c>
      <c r="T396" s="78" t="s">
        <v>180</v>
      </c>
      <c r="U396" s="16">
        <v>3</v>
      </c>
    </row>
    <row r="397" spans="1:21" ht="63.75">
      <c r="A397" s="31">
        <v>382</v>
      </c>
      <c r="B397" s="39" t="s">
        <v>76</v>
      </c>
      <c r="C397" s="31" t="s">
        <v>77</v>
      </c>
      <c r="D397" s="38" t="s">
        <v>1042</v>
      </c>
      <c r="E397" s="34" t="s">
        <v>1043</v>
      </c>
      <c r="F397" s="34" t="s">
        <v>73</v>
      </c>
      <c r="G397" s="34" t="s">
        <v>1044</v>
      </c>
      <c r="H397" s="34" t="s">
        <v>1045</v>
      </c>
      <c r="I397" s="34" t="s">
        <v>1043</v>
      </c>
      <c r="J397" s="34" t="s">
        <v>73</v>
      </c>
      <c r="K397" s="34" t="s">
        <v>270</v>
      </c>
      <c r="L397" s="35" t="s">
        <v>310</v>
      </c>
      <c r="M397" s="37">
        <v>62</v>
      </c>
      <c r="N397" s="42">
        <v>156</v>
      </c>
      <c r="O397" s="42">
        <v>9672</v>
      </c>
      <c r="P397" s="31" t="s">
        <v>296</v>
      </c>
      <c r="Q397" s="31" t="s">
        <v>1326</v>
      </c>
      <c r="R397" s="32" t="s">
        <v>249</v>
      </c>
      <c r="S397" s="37">
        <v>30</v>
      </c>
      <c r="T397" s="78" t="s">
        <v>180</v>
      </c>
      <c r="U397" s="16">
        <v>3</v>
      </c>
    </row>
    <row r="398" spans="1:21" ht="63.75" customHeight="1">
      <c r="A398" s="69">
        <v>383</v>
      </c>
      <c r="B398" s="39" t="s">
        <v>76</v>
      </c>
      <c r="C398" s="31" t="s">
        <v>77</v>
      </c>
      <c r="D398" s="38" t="s">
        <v>1060</v>
      </c>
      <c r="E398" s="34" t="s">
        <v>1061</v>
      </c>
      <c r="F398" s="34" t="s">
        <v>1062</v>
      </c>
      <c r="G398" s="34" t="s">
        <v>1063</v>
      </c>
      <c r="H398" s="34" t="s">
        <v>1064</v>
      </c>
      <c r="I398" s="34" t="s">
        <v>1065</v>
      </c>
      <c r="J398" s="34" t="s">
        <v>12</v>
      </c>
      <c r="K398" s="34" t="s">
        <v>270</v>
      </c>
      <c r="L398" s="35" t="s">
        <v>310</v>
      </c>
      <c r="M398" s="37">
        <v>50</v>
      </c>
      <c r="N398" s="42">
        <v>54</v>
      </c>
      <c r="O398" s="42">
        <v>2700</v>
      </c>
      <c r="P398" s="31" t="s">
        <v>296</v>
      </c>
      <c r="Q398" s="31" t="s">
        <v>1326</v>
      </c>
      <c r="R398" s="32" t="s">
        <v>249</v>
      </c>
      <c r="S398" s="37">
        <v>30</v>
      </c>
      <c r="T398" s="78" t="s">
        <v>180</v>
      </c>
      <c r="U398" s="16">
        <v>3</v>
      </c>
    </row>
    <row r="399" spans="1:21" ht="63.75" customHeight="1">
      <c r="A399" s="31">
        <v>384</v>
      </c>
      <c r="B399" s="39" t="s">
        <v>76</v>
      </c>
      <c r="C399" s="31" t="s">
        <v>77</v>
      </c>
      <c r="D399" s="38" t="s">
        <v>1046</v>
      </c>
      <c r="E399" s="34" t="s">
        <v>1047</v>
      </c>
      <c r="F399" s="34" t="s">
        <v>13</v>
      </c>
      <c r="G399" s="34" t="s">
        <v>1048</v>
      </c>
      <c r="H399" s="34" t="s">
        <v>1049</v>
      </c>
      <c r="I399" s="34" t="s">
        <v>1047</v>
      </c>
      <c r="J399" s="34" t="s">
        <v>13</v>
      </c>
      <c r="K399" s="34" t="s">
        <v>270</v>
      </c>
      <c r="L399" s="32" t="s">
        <v>989</v>
      </c>
      <c r="M399" s="37">
        <v>30</v>
      </c>
      <c r="N399" s="42">
        <v>134</v>
      </c>
      <c r="O399" s="42">
        <v>4020</v>
      </c>
      <c r="P399" s="31" t="s">
        <v>296</v>
      </c>
      <c r="Q399" s="31" t="s">
        <v>1326</v>
      </c>
      <c r="R399" s="32" t="s">
        <v>249</v>
      </c>
      <c r="S399" s="37">
        <v>30</v>
      </c>
      <c r="T399" s="78" t="s">
        <v>180</v>
      </c>
      <c r="U399" s="16">
        <v>3</v>
      </c>
    </row>
    <row r="400" spans="1:21" ht="140.25" customHeight="1">
      <c r="A400" s="69">
        <v>385</v>
      </c>
      <c r="B400" s="39" t="s">
        <v>76</v>
      </c>
      <c r="C400" s="31" t="s">
        <v>77</v>
      </c>
      <c r="D400" s="31" t="s">
        <v>1050</v>
      </c>
      <c r="E400" s="34" t="s">
        <v>14</v>
      </c>
      <c r="F400" s="34" t="s">
        <v>14</v>
      </c>
      <c r="G400" s="34" t="s">
        <v>1051</v>
      </c>
      <c r="H400" s="34" t="s">
        <v>1052</v>
      </c>
      <c r="I400" s="34" t="s">
        <v>14</v>
      </c>
      <c r="J400" s="34" t="s">
        <v>14</v>
      </c>
      <c r="K400" s="34" t="s">
        <v>270</v>
      </c>
      <c r="L400" s="35" t="s">
        <v>310</v>
      </c>
      <c r="M400" s="37">
        <v>3</v>
      </c>
      <c r="N400" s="42">
        <v>3571</v>
      </c>
      <c r="O400" s="42">
        <v>10713</v>
      </c>
      <c r="P400" s="31" t="s">
        <v>296</v>
      </c>
      <c r="Q400" s="31" t="s">
        <v>1326</v>
      </c>
      <c r="R400" s="32" t="s">
        <v>249</v>
      </c>
      <c r="S400" s="37">
        <v>30</v>
      </c>
      <c r="T400" s="78" t="s">
        <v>180</v>
      </c>
      <c r="U400" s="16">
        <v>3</v>
      </c>
    </row>
    <row r="401" spans="1:21" ht="63.75" customHeight="1">
      <c r="A401" s="31">
        <v>386</v>
      </c>
      <c r="B401" s="39" t="s">
        <v>76</v>
      </c>
      <c r="C401" s="31" t="s">
        <v>77</v>
      </c>
      <c r="D401" s="31" t="s">
        <v>1412</v>
      </c>
      <c r="E401" s="33" t="s">
        <v>991</v>
      </c>
      <c r="F401" s="33" t="s">
        <v>992</v>
      </c>
      <c r="G401" s="33" t="s">
        <v>1413</v>
      </c>
      <c r="H401" s="33" t="s">
        <v>1413</v>
      </c>
      <c r="I401" s="33" t="s">
        <v>991</v>
      </c>
      <c r="J401" s="53" t="s">
        <v>992</v>
      </c>
      <c r="K401" s="34" t="s">
        <v>270</v>
      </c>
      <c r="L401" s="35" t="s">
        <v>310</v>
      </c>
      <c r="M401" s="37">
        <v>277</v>
      </c>
      <c r="N401" s="42">
        <v>58</v>
      </c>
      <c r="O401" s="42">
        <v>16066</v>
      </c>
      <c r="P401" s="31" t="s">
        <v>296</v>
      </c>
      <c r="Q401" s="31" t="s">
        <v>1326</v>
      </c>
      <c r="R401" s="32" t="s">
        <v>249</v>
      </c>
      <c r="S401" s="37">
        <v>30</v>
      </c>
      <c r="T401" s="78" t="s">
        <v>180</v>
      </c>
      <c r="U401" s="16">
        <v>3</v>
      </c>
    </row>
    <row r="402" spans="1:21" ht="63.75" customHeight="1">
      <c r="A402" s="69">
        <v>387</v>
      </c>
      <c r="B402" s="39" t="s">
        <v>76</v>
      </c>
      <c r="C402" s="31" t="s">
        <v>77</v>
      </c>
      <c r="D402" s="31" t="s">
        <v>1020</v>
      </c>
      <c r="E402" s="34" t="s">
        <v>1021</v>
      </c>
      <c r="F402" s="34" t="s">
        <v>15</v>
      </c>
      <c r="G402" s="34" t="s">
        <v>1022</v>
      </c>
      <c r="H402" s="34" t="s">
        <v>1023</v>
      </c>
      <c r="I402" s="34" t="s">
        <v>1021</v>
      </c>
      <c r="J402" s="34" t="s">
        <v>15</v>
      </c>
      <c r="K402" s="34" t="s">
        <v>270</v>
      </c>
      <c r="L402" s="35" t="s">
        <v>310</v>
      </c>
      <c r="M402" s="37">
        <v>16</v>
      </c>
      <c r="N402" s="42">
        <v>711</v>
      </c>
      <c r="O402" s="42">
        <v>11376</v>
      </c>
      <c r="P402" s="31" t="s">
        <v>296</v>
      </c>
      <c r="Q402" s="31" t="s">
        <v>1326</v>
      </c>
      <c r="R402" s="32" t="s">
        <v>249</v>
      </c>
      <c r="S402" s="37">
        <v>30</v>
      </c>
      <c r="T402" s="78" t="s">
        <v>180</v>
      </c>
      <c r="U402" s="16">
        <v>3</v>
      </c>
    </row>
    <row r="403" spans="1:21" ht="63.75" customHeight="1">
      <c r="A403" s="31">
        <v>388</v>
      </c>
      <c r="B403" s="39" t="s">
        <v>76</v>
      </c>
      <c r="C403" s="31" t="s">
        <v>77</v>
      </c>
      <c r="D403" s="38" t="s">
        <v>1024</v>
      </c>
      <c r="E403" s="34" t="s">
        <v>1025</v>
      </c>
      <c r="F403" s="34" t="s">
        <v>16</v>
      </c>
      <c r="G403" s="34" t="s">
        <v>1026</v>
      </c>
      <c r="H403" s="34" t="s">
        <v>1027</v>
      </c>
      <c r="I403" s="34" t="s">
        <v>1025</v>
      </c>
      <c r="J403" s="34" t="s">
        <v>16</v>
      </c>
      <c r="K403" s="34" t="s">
        <v>270</v>
      </c>
      <c r="L403" s="31" t="s">
        <v>837</v>
      </c>
      <c r="M403" s="37">
        <v>191</v>
      </c>
      <c r="N403" s="42">
        <v>227</v>
      </c>
      <c r="O403" s="42">
        <v>43357</v>
      </c>
      <c r="P403" s="31" t="s">
        <v>296</v>
      </c>
      <c r="Q403" s="31" t="s">
        <v>1326</v>
      </c>
      <c r="R403" s="32" t="s">
        <v>249</v>
      </c>
      <c r="S403" s="37">
        <v>30</v>
      </c>
      <c r="T403" s="78" t="s">
        <v>180</v>
      </c>
      <c r="U403" s="16">
        <v>3</v>
      </c>
    </row>
    <row r="404" spans="1:21" ht="63.75" customHeight="1">
      <c r="A404" s="69">
        <v>389</v>
      </c>
      <c r="B404" s="39" t="s">
        <v>76</v>
      </c>
      <c r="C404" s="31" t="s">
        <v>77</v>
      </c>
      <c r="D404" s="35" t="s">
        <v>1382</v>
      </c>
      <c r="E404" s="34" t="s">
        <v>37</v>
      </c>
      <c r="F404" s="34" t="s">
        <v>37</v>
      </c>
      <c r="G404" s="34" t="s">
        <v>1383</v>
      </c>
      <c r="H404" s="34" t="s">
        <v>1384</v>
      </c>
      <c r="I404" s="34" t="s">
        <v>37</v>
      </c>
      <c r="J404" s="34" t="s">
        <v>37</v>
      </c>
      <c r="K404" s="34" t="s">
        <v>270</v>
      </c>
      <c r="L404" s="35" t="s">
        <v>310</v>
      </c>
      <c r="M404" s="37">
        <v>86</v>
      </c>
      <c r="N404" s="42">
        <v>107</v>
      </c>
      <c r="O404" s="42">
        <v>9202</v>
      </c>
      <c r="P404" s="31" t="s">
        <v>296</v>
      </c>
      <c r="Q404" s="31" t="s">
        <v>1326</v>
      </c>
      <c r="R404" s="32" t="s">
        <v>249</v>
      </c>
      <c r="S404" s="37">
        <v>30</v>
      </c>
      <c r="T404" s="78" t="s">
        <v>180</v>
      </c>
      <c r="U404" s="16">
        <v>3</v>
      </c>
    </row>
    <row r="405" spans="1:21" ht="51" customHeight="1">
      <c r="A405" s="31">
        <v>390</v>
      </c>
      <c r="B405" s="39" t="s">
        <v>76</v>
      </c>
      <c r="C405" s="31" t="s">
        <v>77</v>
      </c>
      <c r="D405" s="45" t="s">
        <v>983</v>
      </c>
      <c r="E405" s="34" t="s">
        <v>984</v>
      </c>
      <c r="F405" s="34" t="s">
        <v>985</v>
      </c>
      <c r="G405" s="34" t="s">
        <v>986</v>
      </c>
      <c r="H405" s="34" t="s">
        <v>987</v>
      </c>
      <c r="I405" s="34" t="s">
        <v>988</v>
      </c>
      <c r="J405" s="34" t="s">
        <v>42</v>
      </c>
      <c r="K405" s="34" t="s">
        <v>270</v>
      </c>
      <c r="L405" s="32" t="s">
        <v>989</v>
      </c>
      <c r="M405" s="37">
        <v>456</v>
      </c>
      <c r="N405" s="42">
        <v>670</v>
      </c>
      <c r="O405" s="42">
        <v>305520</v>
      </c>
      <c r="P405" s="31" t="s">
        <v>283</v>
      </c>
      <c r="Q405" s="31" t="s">
        <v>274</v>
      </c>
      <c r="R405" s="32" t="s">
        <v>247</v>
      </c>
      <c r="S405" s="37">
        <v>30</v>
      </c>
      <c r="T405" s="78" t="s">
        <v>175</v>
      </c>
      <c r="U405" s="16">
        <v>3</v>
      </c>
    </row>
    <row r="406" spans="1:21" ht="63.75" customHeight="1">
      <c r="A406" s="69">
        <v>391</v>
      </c>
      <c r="B406" s="39" t="s">
        <v>76</v>
      </c>
      <c r="C406" s="31" t="s">
        <v>77</v>
      </c>
      <c r="D406" s="31" t="s">
        <v>1348</v>
      </c>
      <c r="E406" s="33" t="s">
        <v>1349</v>
      </c>
      <c r="F406" s="33" t="s">
        <v>186</v>
      </c>
      <c r="G406" s="33" t="s">
        <v>1350</v>
      </c>
      <c r="H406" s="33" t="s">
        <v>1351</v>
      </c>
      <c r="I406" s="33" t="s">
        <v>1349</v>
      </c>
      <c r="J406" s="53" t="s">
        <v>186</v>
      </c>
      <c r="K406" s="31" t="s">
        <v>270</v>
      </c>
      <c r="L406" s="32" t="s">
        <v>805</v>
      </c>
      <c r="M406" s="37">
        <v>25</v>
      </c>
      <c r="N406" s="42">
        <v>611</v>
      </c>
      <c r="O406" s="42">
        <v>15275</v>
      </c>
      <c r="P406" s="31" t="s">
        <v>283</v>
      </c>
      <c r="Q406" s="31" t="s">
        <v>283</v>
      </c>
      <c r="R406" s="32" t="s">
        <v>247</v>
      </c>
      <c r="S406" s="37">
        <v>30</v>
      </c>
      <c r="T406" s="78" t="s">
        <v>175</v>
      </c>
      <c r="U406" s="16">
        <v>3</v>
      </c>
    </row>
    <row r="407" spans="1:21" ht="25.5">
      <c r="A407" s="31">
        <v>392</v>
      </c>
      <c r="B407" s="39" t="s">
        <v>76</v>
      </c>
      <c r="C407" s="31" t="s">
        <v>77</v>
      </c>
      <c r="D407" s="38" t="s">
        <v>1053</v>
      </c>
      <c r="E407" s="34" t="s">
        <v>1054</v>
      </c>
      <c r="F407" s="34" t="s">
        <v>72</v>
      </c>
      <c r="G407" s="34" t="s">
        <v>1055</v>
      </c>
      <c r="H407" s="34" t="s">
        <v>1056</v>
      </c>
      <c r="I407" s="34" t="s">
        <v>1054</v>
      </c>
      <c r="J407" s="34" t="s">
        <v>72</v>
      </c>
      <c r="K407" s="34" t="s">
        <v>270</v>
      </c>
      <c r="L407" s="32" t="s">
        <v>989</v>
      </c>
      <c r="M407" s="37">
        <v>76</v>
      </c>
      <c r="N407" s="42">
        <v>268</v>
      </c>
      <c r="O407" s="42">
        <v>20368</v>
      </c>
      <c r="P407" s="31" t="s">
        <v>283</v>
      </c>
      <c r="Q407" s="31" t="s">
        <v>283</v>
      </c>
      <c r="R407" s="32" t="s">
        <v>247</v>
      </c>
      <c r="S407" s="37">
        <v>30</v>
      </c>
      <c r="T407" s="78" t="s">
        <v>175</v>
      </c>
      <c r="U407" s="16">
        <v>3</v>
      </c>
    </row>
    <row r="408" spans="1:21" ht="25.5" customHeight="1">
      <c r="A408" s="69">
        <v>393</v>
      </c>
      <c r="B408" s="39" t="s">
        <v>76</v>
      </c>
      <c r="C408" s="31" t="s">
        <v>77</v>
      </c>
      <c r="D408" s="32" t="s">
        <v>980</v>
      </c>
      <c r="E408" s="34" t="s">
        <v>886</v>
      </c>
      <c r="F408" s="34" t="s">
        <v>6</v>
      </c>
      <c r="G408" s="34" t="s">
        <v>981</v>
      </c>
      <c r="H408" s="34" t="s">
        <v>982</v>
      </c>
      <c r="I408" s="34" t="s">
        <v>886</v>
      </c>
      <c r="J408" s="34" t="s">
        <v>6</v>
      </c>
      <c r="K408" s="34" t="s">
        <v>270</v>
      </c>
      <c r="L408" s="31" t="s">
        <v>837</v>
      </c>
      <c r="M408" s="37">
        <v>5</v>
      </c>
      <c r="N408" s="42">
        <v>3393</v>
      </c>
      <c r="O408" s="42">
        <v>16965</v>
      </c>
      <c r="P408" s="31" t="s">
        <v>283</v>
      </c>
      <c r="Q408" s="31" t="s">
        <v>283</v>
      </c>
      <c r="R408" s="32" t="s">
        <v>247</v>
      </c>
      <c r="S408" s="37">
        <v>30</v>
      </c>
      <c r="T408" s="78" t="s">
        <v>175</v>
      </c>
      <c r="U408" s="16">
        <v>3</v>
      </c>
    </row>
    <row r="409" spans="1:21" ht="38.25" customHeight="1">
      <c r="A409" s="31">
        <v>394</v>
      </c>
      <c r="B409" s="39" t="s">
        <v>76</v>
      </c>
      <c r="C409" s="31" t="s">
        <v>77</v>
      </c>
      <c r="D409" s="32" t="s">
        <v>1033</v>
      </c>
      <c r="E409" s="34" t="s">
        <v>124</v>
      </c>
      <c r="F409" s="34" t="s">
        <v>124</v>
      </c>
      <c r="G409" s="34" t="s">
        <v>1034</v>
      </c>
      <c r="H409" s="34" t="s">
        <v>1035</v>
      </c>
      <c r="I409" s="34" t="s">
        <v>7</v>
      </c>
      <c r="J409" s="34" t="s">
        <v>7</v>
      </c>
      <c r="K409" s="34" t="s">
        <v>270</v>
      </c>
      <c r="L409" s="35" t="s">
        <v>310</v>
      </c>
      <c r="M409" s="37">
        <v>76</v>
      </c>
      <c r="N409" s="42">
        <v>179</v>
      </c>
      <c r="O409" s="42">
        <v>13604</v>
      </c>
      <c r="P409" s="31" t="s">
        <v>283</v>
      </c>
      <c r="Q409" s="31" t="s">
        <v>283</v>
      </c>
      <c r="R409" s="32" t="s">
        <v>247</v>
      </c>
      <c r="S409" s="37">
        <v>30</v>
      </c>
      <c r="T409" s="78" t="s">
        <v>175</v>
      </c>
      <c r="U409" s="16">
        <v>3</v>
      </c>
    </row>
    <row r="410" spans="1:21" ht="38.25" customHeight="1">
      <c r="A410" s="69">
        <v>395</v>
      </c>
      <c r="B410" s="39" t="s">
        <v>76</v>
      </c>
      <c r="C410" s="31" t="s">
        <v>77</v>
      </c>
      <c r="D410" s="38" t="s">
        <v>1057</v>
      </c>
      <c r="E410" s="34" t="s">
        <v>8</v>
      </c>
      <c r="F410" s="34" t="s">
        <v>8</v>
      </c>
      <c r="G410" s="34" t="s">
        <v>1058</v>
      </c>
      <c r="H410" s="34" t="s">
        <v>1059</v>
      </c>
      <c r="I410" s="34" t="s">
        <v>8</v>
      </c>
      <c r="J410" s="34" t="s">
        <v>8</v>
      </c>
      <c r="K410" s="34" t="s">
        <v>270</v>
      </c>
      <c r="L410" s="35" t="s">
        <v>310</v>
      </c>
      <c r="M410" s="37">
        <v>19</v>
      </c>
      <c r="N410" s="42">
        <v>1964</v>
      </c>
      <c r="O410" s="42">
        <v>37316</v>
      </c>
      <c r="P410" s="31" t="s">
        <v>283</v>
      </c>
      <c r="Q410" s="31" t="s">
        <v>283</v>
      </c>
      <c r="R410" s="32" t="s">
        <v>247</v>
      </c>
      <c r="S410" s="37">
        <v>30</v>
      </c>
      <c r="T410" s="78" t="s">
        <v>175</v>
      </c>
      <c r="U410" s="16">
        <v>3</v>
      </c>
    </row>
    <row r="411" spans="1:21" ht="38.25">
      <c r="A411" s="31">
        <v>396</v>
      </c>
      <c r="B411" s="39" t="s">
        <v>76</v>
      </c>
      <c r="C411" s="31" t="s">
        <v>77</v>
      </c>
      <c r="D411" s="38" t="s">
        <v>1036</v>
      </c>
      <c r="E411" s="34" t="s">
        <v>1037</v>
      </c>
      <c r="F411" s="34" t="s">
        <v>1038</v>
      </c>
      <c r="G411" s="34" t="s">
        <v>1039</v>
      </c>
      <c r="H411" s="34" t="s">
        <v>1040</v>
      </c>
      <c r="I411" s="34" t="s">
        <v>1041</v>
      </c>
      <c r="J411" s="34" t="s">
        <v>9</v>
      </c>
      <c r="K411" s="34" t="s">
        <v>270</v>
      </c>
      <c r="L411" s="31" t="s">
        <v>837</v>
      </c>
      <c r="M411" s="37">
        <v>456</v>
      </c>
      <c r="N411" s="42">
        <v>27</v>
      </c>
      <c r="O411" s="42">
        <v>12312</v>
      </c>
      <c r="P411" s="31" t="s">
        <v>283</v>
      </c>
      <c r="Q411" s="31" t="s">
        <v>283</v>
      </c>
      <c r="R411" s="32" t="s">
        <v>247</v>
      </c>
      <c r="S411" s="37">
        <v>30</v>
      </c>
      <c r="T411" s="78" t="s">
        <v>175</v>
      </c>
      <c r="U411" s="16">
        <v>3</v>
      </c>
    </row>
    <row r="412" spans="1:21" ht="38.25" customHeight="1">
      <c r="A412" s="69">
        <v>397</v>
      </c>
      <c r="B412" s="39" t="s">
        <v>76</v>
      </c>
      <c r="C412" s="31" t="s">
        <v>77</v>
      </c>
      <c r="D412" s="31" t="s">
        <v>995</v>
      </c>
      <c r="E412" s="34" t="s">
        <v>996</v>
      </c>
      <c r="F412" s="34" t="s">
        <v>997</v>
      </c>
      <c r="G412" s="34" t="s">
        <v>998</v>
      </c>
      <c r="H412" s="34" t="s">
        <v>999</v>
      </c>
      <c r="I412" s="34" t="s">
        <v>996</v>
      </c>
      <c r="J412" s="34" t="s">
        <v>997</v>
      </c>
      <c r="K412" s="34" t="s">
        <v>270</v>
      </c>
      <c r="L412" s="35" t="s">
        <v>310</v>
      </c>
      <c r="M412" s="37">
        <v>114</v>
      </c>
      <c r="N412" s="42">
        <v>714</v>
      </c>
      <c r="O412" s="42">
        <v>81396</v>
      </c>
      <c r="P412" s="31" t="s">
        <v>283</v>
      </c>
      <c r="Q412" s="31" t="s">
        <v>283</v>
      </c>
      <c r="R412" s="32" t="s">
        <v>247</v>
      </c>
      <c r="S412" s="37">
        <v>30</v>
      </c>
      <c r="T412" s="78" t="s">
        <v>175</v>
      </c>
      <c r="U412" s="16">
        <v>3</v>
      </c>
    </row>
    <row r="413" spans="1:21" ht="38.25">
      <c r="A413" s="31">
        <v>398</v>
      </c>
      <c r="B413" s="39" t="s">
        <v>76</v>
      </c>
      <c r="C413" s="31" t="s">
        <v>77</v>
      </c>
      <c r="D413" s="38" t="s">
        <v>1000</v>
      </c>
      <c r="E413" s="34" t="s">
        <v>1001</v>
      </c>
      <c r="F413" s="34" t="s">
        <v>10</v>
      </c>
      <c r="G413" s="34" t="s">
        <v>1002</v>
      </c>
      <c r="H413" s="34" t="s">
        <v>1003</v>
      </c>
      <c r="I413" s="34" t="s">
        <v>1001</v>
      </c>
      <c r="J413" s="34" t="s">
        <v>10</v>
      </c>
      <c r="K413" s="34" t="s">
        <v>270</v>
      </c>
      <c r="L413" s="35" t="s">
        <v>310</v>
      </c>
      <c r="M413" s="37">
        <v>114</v>
      </c>
      <c r="N413" s="42">
        <v>268</v>
      </c>
      <c r="O413" s="42">
        <v>30552</v>
      </c>
      <c r="P413" s="31" t="s">
        <v>283</v>
      </c>
      <c r="Q413" s="31" t="s">
        <v>283</v>
      </c>
      <c r="R413" s="32" t="s">
        <v>247</v>
      </c>
      <c r="S413" s="37">
        <v>30</v>
      </c>
      <c r="T413" s="78" t="s">
        <v>175</v>
      </c>
      <c r="U413" s="16">
        <v>3</v>
      </c>
    </row>
    <row r="414" spans="1:21" ht="25.5">
      <c r="A414" s="69">
        <v>399</v>
      </c>
      <c r="B414" s="39" t="s">
        <v>76</v>
      </c>
      <c r="C414" s="31" t="s">
        <v>77</v>
      </c>
      <c r="D414" s="38" t="s">
        <v>1004</v>
      </c>
      <c r="E414" s="34" t="s">
        <v>11</v>
      </c>
      <c r="F414" s="34" t="s">
        <v>11</v>
      </c>
      <c r="G414" s="34" t="s">
        <v>1005</v>
      </c>
      <c r="H414" s="34" t="s">
        <v>1006</v>
      </c>
      <c r="I414" s="34" t="s">
        <v>11</v>
      </c>
      <c r="J414" s="34" t="s">
        <v>11</v>
      </c>
      <c r="K414" s="34" t="s">
        <v>270</v>
      </c>
      <c r="L414" s="35" t="s">
        <v>310</v>
      </c>
      <c r="M414" s="37">
        <v>19</v>
      </c>
      <c r="N414" s="42">
        <v>223</v>
      </c>
      <c r="O414" s="42">
        <v>4237</v>
      </c>
      <c r="P414" s="31" t="s">
        <v>283</v>
      </c>
      <c r="Q414" s="31" t="s">
        <v>283</v>
      </c>
      <c r="R414" s="32" t="s">
        <v>247</v>
      </c>
      <c r="S414" s="37">
        <v>30</v>
      </c>
      <c r="T414" s="78" t="s">
        <v>175</v>
      </c>
      <c r="U414" s="16">
        <v>3</v>
      </c>
    </row>
    <row r="415" spans="1:21" ht="25.5">
      <c r="A415" s="31">
        <v>400</v>
      </c>
      <c r="B415" s="39" t="s">
        <v>76</v>
      </c>
      <c r="C415" s="31" t="s">
        <v>77</v>
      </c>
      <c r="D415" s="31" t="s">
        <v>1028</v>
      </c>
      <c r="E415" s="34" t="s">
        <v>1029</v>
      </c>
      <c r="F415" s="34" t="s">
        <v>1030</v>
      </c>
      <c r="G415" s="34" t="s">
        <v>1031</v>
      </c>
      <c r="H415" s="34" t="s">
        <v>1032</v>
      </c>
      <c r="I415" s="34" t="s">
        <v>1029</v>
      </c>
      <c r="J415" s="34" t="s">
        <v>1030</v>
      </c>
      <c r="K415" s="34" t="s">
        <v>270</v>
      </c>
      <c r="L415" s="31" t="s">
        <v>837</v>
      </c>
      <c r="M415" s="37">
        <v>114</v>
      </c>
      <c r="N415" s="42">
        <v>223</v>
      </c>
      <c r="O415" s="42">
        <v>25422</v>
      </c>
      <c r="P415" s="31" t="s">
        <v>283</v>
      </c>
      <c r="Q415" s="31" t="s">
        <v>283</v>
      </c>
      <c r="R415" s="32" t="s">
        <v>247</v>
      </c>
      <c r="S415" s="37">
        <v>30</v>
      </c>
      <c r="T415" s="78" t="s">
        <v>175</v>
      </c>
      <c r="U415" s="16">
        <v>3</v>
      </c>
    </row>
    <row r="416" spans="1:21" ht="25.5">
      <c r="A416" s="69">
        <v>401</v>
      </c>
      <c r="B416" s="39" t="s">
        <v>76</v>
      </c>
      <c r="C416" s="31" t="s">
        <v>77</v>
      </c>
      <c r="D416" s="31" t="s">
        <v>1010</v>
      </c>
      <c r="E416" s="34" t="s">
        <v>1011</v>
      </c>
      <c r="F416" s="34" t="s">
        <v>1012</v>
      </c>
      <c r="G416" s="34" t="s">
        <v>1013</v>
      </c>
      <c r="H416" s="34" t="s">
        <v>1014</v>
      </c>
      <c r="I416" s="34" t="s">
        <v>1011</v>
      </c>
      <c r="J416" s="34" t="s">
        <v>1012</v>
      </c>
      <c r="K416" s="34" t="s">
        <v>270</v>
      </c>
      <c r="L416" s="31" t="s">
        <v>837</v>
      </c>
      <c r="M416" s="37">
        <v>114</v>
      </c>
      <c r="N416" s="42">
        <v>179</v>
      </c>
      <c r="O416" s="42">
        <v>20406</v>
      </c>
      <c r="P416" s="31" t="s">
        <v>283</v>
      </c>
      <c r="Q416" s="31" t="s">
        <v>283</v>
      </c>
      <c r="R416" s="32" t="s">
        <v>247</v>
      </c>
      <c r="S416" s="37">
        <v>30</v>
      </c>
      <c r="T416" s="78" t="s">
        <v>175</v>
      </c>
      <c r="U416" s="16">
        <v>3</v>
      </c>
    </row>
    <row r="417" spans="1:21" ht="51">
      <c r="A417" s="31">
        <v>402</v>
      </c>
      <c r="B417" s="39" t="s">
        <v>76</v>
      </c>
      <c r="C417" s="31" t="s">
        <v>77</v>
      </c>
      <c r="D417" s="31" t="s">
        <v>1007</v>
      </c>
      <c r="E417" s="34" t="s">
        <v>5</v>
      </c>
      <c r="F417" s="34" t="s">
        <v>5</v>
      </c>
      <c r="G417" s="34" t="s">
        <v>1008</v>
      </c>
      <c r="H417" s="34" t="s">
        <v>1009</v>
      </c>
      <c r="I417" s="34" t="s">
        <v>5</v>
      </c>
      <c r="J417" s="34" t="s">
        <v>5</v>
      </c>
      <c r="K417" s="34" t="s">
        <v>270</v>
      </c>
      <c r="L417" s="35" t="s">
        <v>310</v>
      </c>
      <c r="M417" s="37">
        <v>38</v>
      </c>
      <c r="N417" s="42">
        <v>804</v>
      </c>
      <c r="O417" s="42">
        <v>30552</v>
      </c>
      <c r="P417" s="31" t="s">
        <v>283</v>
      </c>
      <c r="Q417" s="31" t="s">
        <v>283</v>
      </c>
      <c r="R417" s="32" t="s">
        <v>247</v>
      </c>
      <c r="S417" s="37">
        <v>30</v>
      </c>
      <c r="T417" s="78" t="s">
        <v>175</v>
      </c>
      <c r="U417" s="16">
        <v>3</v>
      </c>
    </row>
    <row r="418" spans="1:21" ht="25.5" customHeight="1">
      <c r="A418" s="69">
        <v>403</v>
      </c>
      <c r="B418" s="39" t="s">
        <v>76</v>
      </c>
      <c r="C418" s="31" t="s">
        <v>77</v>
      </c>
      <c r="D418" s="32" t="s">
        <v>1015</v>
      </c>
      <c r="E418" s="34" t="s">
        <v>1016</v>
      </c>
      <c r="F418" s="34" t="s">
        <v>1017</v>
      </c>
      <c r="G418" s="34" t="s">
        <v>1018</v>
      </c>
      <c r="H418" s="34" t="s">
        <v>1019</v>
      </c>
      <c r="I418" s="34" t="s">
        <v>43</v>
      </c>
      <c r="J418" s="34" t="s">
        <v>43</v>
      </c>
      <c r="K418" s="34" t="s">
        <v>270</v>
      </c>
      <c r="L418" s="35" t="s">
        <v>310</v>
      </c>
      <c r="M418" s="37">
        <v>76</v>
      </c>
      <c r="N418" s="42">
        <v>161</v>
      </c>
      <c r="O418" s="42">
        <v>12236</v>
      </c>
      <c r="P418" s="31" t="s">
        <v>283</v>
      </c>
      <c r="Q418" s="31" t="s">
        <v>283</v>
      </c>
      <c r="R418" s="32" t="s">
        <v>247</v>
      </c>
      <c r="S418" s="37">
        <v>30</v>
      </c>
      <c r="T418" s="78" t="s">
        <v>175</v>
      </c>
      <c r="U418" s="16">
        <v>3</v>
      </c>
    </row>
    <row r="419" spans="1:21" ht="25.5">
      <c r="A419" s="31">
        <v>404</v>
      </c>
      <c r="B419" s="39" t="s">
        <v>76</v>
      </c>
      <c r="C419" s="31" t="s">
        <v>77</v>
      </c>
      <c r="D419" s="38" t="s">
        <v>1042</v>
      </c>
      <c r="E419" s="34" t="s">
        <v>1043</v>
      </c>
      <c r="F419" s="34" t="s">
        <v>73</v>
      </c>
      <c r="G419" s="34" t="s">
        <v>1044</v>
      </c>
      <c r="H419" s="34" t="s">
        <v>1045</v>
      </c>
      <c r="I419" s="34" t="s">
        <v>1043</v>
      </c>
      <c r="J419" s="34" t="s">
        <v>73</v>
      </c>
      <c r="K419" s="34" t="s">
        <v>270</v>
      </c>
      <c r="L419" s="35" t="s">
        <v>310</v>
      </c>
      <c r="M419" s="37">
        <v>76</v>
      </c>
      <c r="N419" s="42">
        <v>161</v>
      </c>
      <c r="O419" s="42">
        <v>12236</v>
      </c>
      <c r="P419" s="31" t="s">
        <v>283</v>
      </c>
      <c r="Q419" s="31" t="s">
        <v>283</v>
      </c>
      <c r="R419" s="32" t="s">
        <v>247</v>
      </c>
      <c r="S419" s="37">
        <v>30</v>
      </c>
      <c r="T419" s="78" t="s">
        <v>175</v>
      </c>
      <c r="U419" s="16">
        <v>3</v>
      </c>
    </row>
    <row r="420" spans="1:21" ht="25.5" customHeight="1">
      <c r="A420" s="69">
        <v>405</v>
      </c>
      <c r="B420" s="39" t="s">
        <v>76</v>
      </c>
      <c r="C420" s="31" t="s">
        <v>77</v>
      </c>
      <c r="D420" s="38" t="s">
        <v>1060</v>
      </c>
      <c r="E420" s="34" t="s">
        <v>1061</v>
      </c>
      <c r="F420" s="34" t="s">
        <v>1062</v>
      </c>
      <c r="G420" s="34" t="s">
        <v>1063</v>
      </c>
      <c r="H420" s="34" t="s">
        <v>1064</v>
      </c>
      <c r="I420" s="34" t="s">
        <v>1065</v>
      </c>
      <c r="J420" s="34" t="s">
        <v>12</v>
      </c>
      <c r="K420" s="34" t="s">
        <v>270</v>
      </c>
      <c r="L420" s="35" t="s">
        <v>310</v>
      </c>
      <c r="M420" s="37">
        <v>76</v>
      </c>
      <c r="N420" s="42">
        <v>45</v>
      </c>
      <c r="O420" s="42">
        <v>3420</v>
      </c>
      <c r="P420" s="31" t="s">
        <v>283</v>
      </c>
      <c r="Q420" s="31" t="s">
        <v>283</v>
      </c>
      <c r="R420" s="32" t="s">
        <v>247</v>
      </c>
      <c r="S420" s="37">
        <v>30</v>
      </c>
      <c r="T420" s="78" t="s">
        <v>175</v>
      </c>
      <c r="U420" s="16">
        <v>3</v>
      </c>
    </row>
    <row r="421" spans="1:21" ht="25.5" customHeight="1">
      <c r="A421" s="31">
        <v>406</v>
      </c>
      <c r="B421" s="39" t="s">
        <v>76</v>
      </c>
      <c r="C421" s="31" t="s">
        <v>77</v>
      </c>
      <c r="D421" s="38" t="s">
        <v>1046</v>
      </c>
      <c r="E421" s="34" t="s">
        <v>1047</v>
      </c>
      <c r="F421" s="34" t="s">
        <v>13</v>
      </c>
      <c r="G421" s="34" t="s">
        <v>1048</v>
      </c>
      <c r="H421" s="34" t="s">
        <v>1049</v>
      </c>
      <c r="I421" s="34" t="s">
        <v>1047</v>
      </c>
      <c r="J421" s="34" t="s">
        <v>13</v>
      </c>
      <c r="K421" s="34" t="s">
        <v>270</v>
      </c>
      <c r="L421" s="32" t="s">
        <v>989</v>
      </c>
      <c r="M421" s="37">
        <v>38</v>
      </c>
      <c r="N421" s="42">
        <v>134</v>
      </c>
      <c r="O421" s="42">
        <v>5092</v>
      </c>
      <c r="P421" s="31" t="s">
        <v>283</v>
      </c>
      <c r="Q421" s="31" t="s">
        <v>283</v>
      </c>
      <c r="R421" s="32" t="s">
        <v>247</v>
      </c>
      <c r="S421" s="37">
        <v>30</v>
      </c>
      <c r="T421" s="78" t="s">
        <v>175</v>
      </c>
      <c r="U421" s="16">
        <v>3</v>
      </c>
    </row>
    <row r="422" spans="1:21" ht="140.25" customHeight="1">
      <c r="A422" s="69">
        <v>407</v>
      </c>
      <c r="B422" s="39" t="s">
        <v>76</v>
      </c>
      <c r="C422" s="31" t="s">
        <v>77</v>
      </c>
      <c r="D422" s="31" t="s">
        <v>1050</v>
      </c>
      <c r="E422" s="34" t="s">
        <v>14</v>
      </c>
      <c r="F422" s="34" t="s">
        <v>14</v>
      </c>
      <c r="G422" s="34" t="s">
        <v>1051</v>
      </c>
      <c r="H422" s="34" t="s">
        <v>1052</v>
      </c>
      <c r="I422" s="34" t="s">
        <v>14</v>
      </c>
      <c r="J422" s="34" t="s">
        <v>14</v>
      </c>
      <c r="K422" s="34" t="s">
        <v>270</v>
      </c>
      <c r="L422" s="35" t="s">
        <v>310</v>
      </c>
      <c r="M422" s="37">
        <v>3</v>
      </c>
      <c r="N422" s="42">
        <v>4524</v>
      </c>
      <c r="O422" s="42">
        <v>13572</v>
      </c>
      <c r="P422" s="31" t="s">
        <v>283</v>
      </c>
      <c r="Q422" s="31" t="s">
        <v>283</v>
      </c>
      <c r="R422" s="32" t="s">
        <v>247</v>
      </c>
      <c r="S422" s="37">
        <v>30</v>
      </c>
      <c r="T422" s="78" t="s">
        <v>175</v>
      </c>
      <c r="U422" s="16">
        <v>3</v>
      </c>
    </row>
    <row r="423" spans="1:21" ht="25.5" customHeight="1">
      <c r="A423" s="31">
        <v>408</v>
      </c>
      <c r="B423" s="39" t="s">
        <v>76</v>
      </c>
      <c r="C423" s="31" t="s">
        <v>77</v>
      </c>
      <c r="D423" s="31" t="s">
        <v>1412</v>
      </c>
      <c r="E423" s="33" t="s">
        <v>991</v>
      </c>
      <c r="F423" s="33" t="s">
        <v>992</v>
      </c>
      <c r="G423" s="33" t="s">
        <v>1413</v>
      </c>
      <c r="H423" s="33" t="s">
        <v>1413</v>
      </c>
      <c r="I423" s="33" t="s">
        <v>991</v>
      </c>
      <c r="J423" s="53" t="s">
        <v>992</v>
      </c>
      <c r="K423" s="34" t="s">
        <v>270</v>
      </c>
      <c r="L423" s="35" t="s">
        <v>310</v>
      </c>
      <c r="M423" s="37">
        <v>456</v>
      </c>
      <c r="N423" s="42">
        <v>45</v>
      </c>
      <c r="O423" s="42">
        <v>20520</v>
      </c>
      <c r="P423" s="31" t="s">
        <v>283</v>
      </c>
      <c r="Q423" s="31" t="s">
        <v>283</v>
      </c>
      <c r="R423" s="32" t="s">
        <v>247</v>
      </c>
      <c r="S423" s="37">
        <v>30</v>
      </c>
      <c r="T423" s="78" t="s">
        <v>175</v>
      </c>
      <c r="U423" s="16">
        <v>3</v>
      </c>
    </row>
    <row r="424" spans="1:21" ht="38.25" customHeight="1">
      <c r="A424" s="69">
        <v>409</v>
      </c>
      <c r="B424" s="39" t="s">
        <v>76</v>
      </c>
      <c r="C424" s="31" t="s">
        <v>77</v>
      </c>
      <c r="D424" s="31" t="s">
        <v>1020</v>
      </c>
      <c r="E424" s="34" t="s">
        <v>1021</v>
      </c>
      <c r="F424" s="34" t="s">
        <v>15</v>
      </c>
      <c r="G424" s="34" t="s">
        <v>1022</v>
      </c>
      <c r="H424" s="34" t="s">
        <v>1023</v>
      </c>
      <c r="I424" s="34" t="s">
        <v>1021</v>
      </c>
      <c r="J424" s="34" t="s">
        <v>15</v>
      </c>
      <c r="K424" s="34" t="s">
        <v>270</v>
      </c>
      <c r="L424" s="35" t="s">
        <v>310</v>
      </c>
      <c r="M424" s="37">
        <v>19</v>
      </c>
      <c r="N424" s="42">
        <v>759</v>
      </c>
      <c r="O424" s="42">
        <v>14421</v>
      </c>
      <c r="P424" s="31" t="s">
        <v>283</v>
      </c>
      <c r="Q424" s="31" t="s">
        <v>283</v>
      </c>
      <c r="R424" s="32" t="s">
        <v>247</v>
      </c>
      <c r="S424" s="37">
        <v>30</v>
      </c>
      <c r="T424" s="78" t="s">
        <v>175</v>
      </c>
      <c r="U424" s="16">
        <v>3</v>
      </c>
    </row>
    <row r="425" spans="1:21" ht="25.5" customHeight="1">
      <c r="A425" s="31">
        <v>410</v>
      </c>
      <c r="B425" s="39" t="s">
        <v>76</v>
      </c>
      <c r="C425" s="31" t="s">
        <v>77</v>
      </c>
      <c r="D425" s="38" t="s">
        <v>1024</v>
      </c>
      <c r="E425" s="34" t="s">
        <v>1025</v>
      </c>
      <c r="F425" s="34" t="s">
        <v>16</v>
      </c>
      <c r="G425" s="34" t="s">
        <v>1026</v>
      </c>
      <c r="H425" s="34" t="s">
        <v>1027</v>
      </c>
      <c r="I425" s="34" t="s">
        <v>1025</v>
      </c>
      <c r="J425" s="34" t="s">
        <v>16</v>
      </c>
      <c r="K425" s="34" t="s">
        <v>270</v>
      </c>
      <c r="L425" s="31" t="s">
        <v>837</v>
      </c>
      <c r="M425" s="37">
        <v>228</v>
      </c>
      <c r="N425" s="42">
        <v>241</v>
      </c>
      <c r="O425" s="42">
        <v>54948</v>
      </c>
      <c r="P425" s="31" t="s">
        <v>283</v>
      </c>
      <c r="Q425" s="31" t="s">
        <v>283</v>
      </c>
      <c r="R425" s="32" t="s">
        <v>247</v>
      </c>
      <c r="S425" s="37">
        <v>30</v>
      </c>
      <c r="T425" s="78" t="s">
        <v>175</v>
      </c>
      <c r="U425" s="16">
        <v>3</v>
      </c>
    </row>
    <row r="426" spans="1:21" ht="51" customHeight="1">
      <c r="A426" s="69">
        <v>411</v>
      </c>
      <c r="B426" s="39" t="s">
        <v>76</v>
      </c>
      <c r="C426" s="31" t="s">
        <v>77</v>
      </c>
      <c r="D426" s="35" t="s">
        <v>1382</v>
      </c>
      <c r="E426" s="34" t="s">
        <v>37</v>
      </c>
      <c r="F426" s="34" t="s">
        <v>37</v>
      </c>
      <c r="G426" s="34" t="s">
        <v>1383</v>
      </c>
      <c r="H426" s="34" t="s">
        <v>1384</v>
      </c>
      <c r="I426" s="34" t="s">
        <v>37</v>
      </c>
      <c r="J426" s="34" t="s">
        <v>37</v>
      </c>
      <c r="K426" s="34" t="s">
        <v>270</v>
      </c>
      <c r="L426" s="35" t="s">
        <v>310</v>
      </c>
      <c r="M426" s="37">
        <v>100</v>
      </c>
      <c r="N426" s="42">
        <v>117</v>
      </c>
      <c r="O426" s="42">
        <v>11700</v>
      </c>
      <c r="P426" s="31" t="s">
        <v>283</v>
      </c>
      <c r="Q426" s="31" t="s">
        <v>283</v>
      </c>
      <c r="R426" s="32" t="s">
        <v>247</v>
      </c>
      <c r="S426" s="37">
        <v>30</v>
      </c>
      <c r="T426" s="78" t="s">
        <v>175</v>
      </c>
      <c r="U426" s="16">
        <v>3</v>
      </c>
    </row>
    <row r="427" spans="1:21" ht="51" customHeight="1">
      <c r="A427" s="31">
        <v>412</v>
      </c>
      <c r="B427" s="39" t="s">
        <v>76</v>
      </c>
      <c r="C427" s="31" t="s">
        <v>77</v>
      </c>
      <c r="D427" s="45" t="s">
        <v>983</v>
      </c>
      <c r="E427" s="34" t="s">
        <v>984</v>
      </c>
      <c r="F427" s="34" t="s">
        <v>985</v>
      </c>
      <c r="G427" s="34" t="s">
        <v>986</v>
      </c>
      <c r="H427" s="34" t="s">
        <v>987</v>
      </c>
      <c r="I427" s="34" t="s">
        <v>988</v>
      </c>
      <c r="J427" s="34" t="s">
        <v>42</v>
      </c>
      <c r="K427" s="34" t="s">
        <v>270</v>
      </c>
      <c r="L427" s="32" t="s">
        <v>989</v>
      </c>
      <c r="M427" s="37">
        <f>422-155</f>
        <v>267</v>
      </c>
      <c r="N427" s="42">
        <f>O427/M427</f>
        <v>1500</v>
      </c>
      <c r="O427" s="42">
        <v>400500</v>
      </c>
      <c r="P427" s="31" t="s">
        <v>426</v>
      </c>
      <c r="Q427" s="31" t="s">
        <v>274</v>
      </c>
      <c r="R427" s="36" t="s">
        <v>1935</v>
      </c>
      <c r="S427" s="37">
        <v>30</v>
      </c>
      <c r="T427" s="78" t="s">
        <v>176</v>
      </c>
      <c r="U427" s="16">
        <v>3</v>
      </c>
    </row>
    <row r="428" spans="1:21" ht="63.75" customHeight="1">
      <c r="A428" s="69">
        <v>413</v>
      </c>
      <c r="B428" s="39" t="s">
        <v>76</v>
      </c>
      <c r="C428" s="31" t="s">
        <v>77</v>
      </c>
      <c r="D428" s="31" t="s">
        <v>1348</v>
      </c>
      <c r="E428" s="33" t="s">
        <v>1349</v>
      </c>
      <c r="F428" s="33" t="s">
        <v>186</v>
      </c>
      <c r="G428" s="33" t="s">
        <v>1350</v>
      </c>
      <c r="H428" s="33" t="s">
        <v>1351</v>
      </c>
      <c r="I428" s="33" t="s">
        <v>1349</v>
      </c>
      <c r="J428" s="53" t="s">
        <v>186</v>
      </c>
      <c r="K428" s="31" t="s">
        <v>270</v>
      </c>
      <c r="L428" s="32" t="s">
        <v>805</v>
      </c>
      <c r="M428" s="37">
        <v>72</v>
      </c>
      <c r="N428" s="42">
        <v>279</v>
      </c>
      <c r="O428" s="42">
        <v>20088</v>
      </c>
      <c r="P428" s="31" t="s">
        <v>296</v>
      </c>
      <c r="Q428" s="31" t="s">
        <v>274</v>
      </c>
      <c r="R428" s="36" t="s">
        <v>1935</v>
      </c>
      <c r="S428" s="37">
        <v>0</v>
      </c>
      <c r="T428" s="78" t="s">
        <v>176</v>
      </c>
      <c r="U428" s="16">
        <v>3</v>
      </c>
    </row>
    <row r="429" spans="1:21" ht="51">
      <c r="A429" s="31">
        <v>414</v>
      </c>
      <c r="B429" s="39" t="s">
        <v>76</v>
      </c>
      <c r="C429" s="31" t="s">
        <v>77</v>
      </c>
      <c r="D429" s="38" t="s">
        <v>1053</v>
      </c>
      <c r="E429" s="34" t="s">
        <v>1054</v>
      </c>
      <c r="F429" s="34" t="s">
        <v>72</v>
      </c>
      <c r="G429" s="34" t="s">
        <v>1055</v>
      </c>
      <c r="H429" s="34" t="s">
        <v>1056</v>
      </c>
      <c r="I429" s="34" t="s">
        <v>1054</v>
      </c>
      <c r="J429" s="34" t="s">
        <v>72</v>
      </c>
      <c r="K429" s="34" t="s">
        <v>270</v>
      </c>
      <c r="L429" s="32" t="s">
        <v>989</v>
      </c>
      <c r="M429" s="37">
        <v>102</v>
      </c>
      <c r="N429" s="42">
        <v>263</v>
      </c>
      <c r="O429" s="42">
        <v>26826</v>
      </c>
      <c r="P429" s="31" t="s">
        <v>296</v>
      </c>
      <c r="Q429" s="31" t="s">
        <v>274</v>
      </c>
      <c r="R429" s="36" t="s">
        <v>1935</v>
      </c>
      <c r="S429" s="37">
        <v>0</v>
      </c>
      <c r="T429" s="78" t="s">
        <v>176</v>
      </c>
      <c r="U429" s="16">
        <v>3</v>
      </c>
    </row>
    <row r="430" spans="1:21" ht="51" customHeight="1">
      <c r="A430" s="69">
        <v>415</v>
      </c>
      <c r="B430" s="39" t="s">
        <v>76</v>
      </c>
      <c r="C430" s="31" t="s">
        <v>77</v>
      </c>
      <c r="D430" s="32" t="s">
        <v>980</v>
      </c>
      <c r="E430" s="34" t="s">
        <v>886</v>
      </c>
      <c r="F430" s="34" t="s">
        <v>6</v>
      </c>
      <c r="G430" s="34" t="s">
        <v>981</v>
      </c>
      <c r="H430" s="34" t="s">
        <v>982</v>
      </c>
      <c r="I430" s="34" t="s">
        <v>886</v>
      </c>
      <c r="J430" s="34" t="s">
        <v>6</v>
      </c>
      <c r="K430" s="34" t="s">
        <v>270</v>
      </c>
      <c r="L430" s="31" t="s">
        <v>837</v>
      </c>
      <c r="M430" s="37">
        <v>90</v>
      </c>
      <c r="N430" s="42">
        <v>248</v>
      </c>
      <c r="O430" s="42">
        <v>22320</v>
      </c>
      <c r="P430" s="31" t="s">
        <v>296</v>
      </c>
      <c r="Q430" s="31" t="s">
        <v>274</v>
      </c>
      <c r="R430" s="36" t="s">
        <v>1935</v>
      </c>
      <c r="S430" s="37">
        <v>0</v>
      </c>
      <c r="T430" s="78" t="s">
        <v>176</v>
      </c>
      <c r="U430" s="16">
        <v>3</v>
      </c>
    </row>
    <row r="431" spans="1:21" ht="51" customHeight="1">
      <c r="A431" s="31">
        <v>416</v>
      </c>
      <c r="B431" s="39" t="s">
        <v>76</v>
      </c>
      <c r="C431" s="31" t="s">
        <v>77</v>
      </c>
      <c r="D431" s="32" t="s">
        <v>1033</v>
      </c>
      <c r="E431" s="34" t="s">
        <v>124</v>
      </c>
      <c r="F431" s="34" t="s">
        <v>124</v>
      </c>
      <c r="G431" s="34" t="s">
        <v>1034</v>
      </c>
      <c r="H431" s="34" t="s">
        <v>1035</v>
      </c>
      <c r="I431" s="34" t="s">
        <v>7</v>
      </c>
      <c r="J431" s="34" t="s">
        <v>7</v>
      </c>
      <c r="K431" s="34" t="s">
        <v>270</v>
      </c>
      <c r="L431" s="35" t="s">
        <v>310</v>
      </c>
      <c r="M431" s="37">
        <v>133</v>
      </c>
      <c r="N431" s="42">
        <v>134</v>
      </c>
      <c r="O431" s="42">
        <v>17822</v>
      </c>
      <c r="P431" s="31" t="s">
        <v>296</v>
      </c>
      <c r="Q431" s="31" t="s">
        <v>274</v>
      </c>
      <c r="R431" s="36" t="s">
        <v>1935</v>
      </c>
      <c r="S431" s="37">
        <v>0</v>
      </c>
      <c r="T431" s="78" t="s">
        <v>176</v>
      </c>
      <c r="U431" s="16">
        <v>3</v>
      </c>
    </row>
    <row r="432" spans="1:21" ht="51" customHeight="1">
      <c r="A432" s="69">
        <v>417</v>
      </c>
      <c r="B432" s="39" t="s">
        <v>76</v>
      </c>
      <c r="C432" s="31" t="s">
        <v>77</v>
      </c>
      <c r="D432" s="38" t="s">
        <v>1057</v>
      </c>
      <c r="E432" s="34" t="s">
        <v>8</v>
      </c>
      <c r="F432" s="34" t="s">
        <v>8</v>
      </c>
      <c r="G432" s="34" t="s">
        <v>1058</v>
      </c>
      <c r="H432" s="34" t="s">
        <v>1059</v>
      </c>
      <c r="I432" s="34" t="s">
        <v>8</v>
      </c>
      <c r="J432" s="34" t="s">
        <v>8</v>
      </c>
      <c r="K432" s="34" t="s">
        <v>270</v>
      </c>
      <c r="L432" s="35" t="s">
        <v>310</v>
      </c>
      <c r="M432" s="37">
        <v>18</v>
      </c>
      <c r="N432" s="42">
        <v>2728</v>
      </c>
      <c r="O432" s="42">
        <v>49104</v>
      </c>
      <c r="P432" s="31" t="s">
        <v>296</v>
      </c>
      <c r="Q432" s="31" t="s">
        <v>274</v>
      </c>
      <c r="R432" s="36" t="s">
        <v>1935</v>
      </c>
      <c r="S432" s="37">
        <v>0</v>
      </c>
      <c r="T432" s="78" t="s">
        <v>176</v>
      </c>
      <c r="U432" s="16">
        <v>3</v>
      </c>
    </row>
    <row r="433" spans="1:21" ht="51">
      <c r="A433" s="31">
        <v>418</v>
      </c>
      <c r="B433" s="39" t="s">
        <v>76</v>
      </c>
      <c r="C433" s="31" t="s">
        <v>77</v>
      </c>
      <c r="D433" s="38" t="s">
        <v>1036</v>
      </c>
      <c r="E433" s="34" t="s">
        <v>1037</v>
      </c>
      <c r="F433" s="34" t="s">
        <v>1038</v>
      </c>
      <c r="G433" s="34" t="s">
        <v>1039</v>
      </c>
      <c r="H433" s="34" t="s">
        <v>1040</v>
      </c>
      <c r="I433" s="34" t="s">
        <v>1041</v>
      </c>
      <c r="J433" s="34" t="s">
        <v>9</v>
      </c>
      <c r="K433" s="34" t="s">
        <v>270</v>
      </c>
      <c r="L433" s="31" t="s">
        <v>837</v>
      </c>
      <c r="M433" s="37">
        <v>528</v>
      </c>
      <c r="N433" s="42">
        <v>30</v>
      </c>
      <c r="O433" s="42">
        <v>15840</v>
      </c>
      <c r="P433" s="31" t="s">
        <v>296</v>
      </c>
      <c r="Q433" s="31" t="s">
        <v>274</v>
      </c>
      <c r="R433" s="36" t="s">
        <v>1935</v>
      </c>
      <c r="S433" s="37">
        <v>0</v>
      </c>
      <c r="T433" s="78" t="s">
        <v>176</v>
      </c>
      <c r="U433" s="16">
        <v>3</v>
      </c>
    </row>
    <row r="434" spans="1:21" ht="51" customHeight="1">
      <c r="A434" s="69">
        <v>419</v>
      </c>
      <c r="B434" s="39" t="s">
        <v>76</v>
      </c>
      <c r="C434" s="31" t="s">
        <v>77</v>
      </c>
      <c r="D434" s="31" t="s">
        <v>995</v>
      </c>
      <c r="E434" s="34" t="s">
        <v>996</v>
      </c>
      <c r="F434" s="34" t="s">
        <v>997</v>
      </c>
      <c r="G434" s="34" t="s">
        <v>998</v>
      </c>
      <c r="H434" s="34" t="s">
        <v>999</v>
      </c>
      <c r="I434" s="34" t="s">
        <v>996</v>
      </c>
      <c r="J434" s="34" t="s">
        <v>997</v>
      </c>
      <c r="K434" s="34" t="s">
        <v>270</v>
      </c>
      <c r="L434" s="35" t="s">
        <v>310</v>
      </c>
      <c r="M434" s="37">
        <v>166</v>
      </c>
      <c r="N434" s="42">
        <v>645</v>
      </c>
      <c r="O434" s="42">
        <v>107070</v>
      </c>
      <c r="P434" s="31" t="s">
        <v>296</v>
      </c>
      <c r="Q434" s="31" t="s">
        <v>274</v>
      </c>
      <c r="R434" s="36" t="s">
        <v>1935</v>
      </c>
      <c r="S434" s="37">
        <v>0</v>
      </c>
      <c r="T434" s="78" t="s">
        <v>176</v>
      </c>
      <c r="U434" s="16">
        <v>3</v>
      </c>
    </row>
    <row r="435" spans="1:21" ht="51">
      <c r="A435" s="31">
        <v>420</v>
      </c>
      <c r="B435" s="39" t="s">
        <v>76</v>
      </c>
      <c r="C435" s="31" t="s">
        <v>77</v>
      </c>
      <c r="D435" s="38" t="s">
        <v>1000</v>
      </c>
      <c r="E435" s="34" t="s">
        <v>1001</v>
      </c>
      <c r="F435" s="34" t="s">
        <v>10</v>
      </c>
      <c r="G435" s="34" t="s">
        <v>1002</v>
      </c>
      <c r="H435" s="34" t="s">
        <v>1003</v>
      </c>
      <c r="I435" s="34" t="s">
        <v>1001</v>
      </c>
      <c r="J435" s="34" t="s">
        <v>10</v>
      </c>
      <c r="K435" s="34" t="s">
        <v>270</v>
      </c>
      <c r="L435" s="35" t="s">
        <v>310</v>
      </c>
      <c r="M435" s="37">
        <v>469</v>
      </c>
      <c r="N435" s="42">
        <v>86</v>
      </c>
      <c r="O435" s="42">
        <v>40334</v>
      </c>
      <c r="P435" s="31" t="s">
        <v>296</v>
      </c>
      <c r="Q435" s="31" t="s">
        <v>274</v>
      </c>
      <c r="R435" s="36" t="s">
        <v>1935</v>
      </c>
      <c r="S435" s="37">
        <v>0</v>
      </c>
      <c r="T435" s="78" t="s">
        <v>176</v>
      </c>
      <c r="U435" s="16">
        <v>3</v>
      </c>
    </row>
    <row r="436" spans="1:21" ht="51">
      <c r="A436" s="69">
        <v>421</v>
      </c>
      <c r="B436" s="39" t="s">
        <v>76</v>
      </c>
      <c r="C436" s="31" t="s">
        <v>77</v>
      </c>
      <c r="D436" s="38" t="s">
        <v>1004</v>
      </c>
      <c r="E436" s="34" t="s">
        <v>11</v>
      </c>
      <c r="F436" s="34" t="s">
        <v>11</v>
      </c>
      <c r="G436" s="34" t="s">
        <v>1005</v>
      </c>
      <c r="H436" s="34" t="s">
        <v>1006</v>
      </c>
      <c r="I436" s="34" t="s">
        <v>11</v>
      </c>
      <c r="J436" s="34" t="s">
        <v>11</v>
      </c>
      <c r="K436" s="34" t="s">
        <v>270</v>
      </c>
      <c r="L436" s="35" t="s">
        <v>310</v>
      </c>
      <c r="M436" s="37">
        <v>20</v>
      </c>
      <c r="N436" s="42">
        <v>279</v>
      </c>
      <c r="O436" s="42">
        <v>5580</v>
      </c>
      <c r="P436" s="31" t="s">
        <v>296</v>
      </c>
      <c r="Q436" s="31" t="s">
        <v>274</v>
      </c>
      <c r="R436" s="36" t="s">
        <v>1935</v>
      </c>
      <c r="S436" s="37">
        <v>0</v>
      </c>
      <c r="T436" s="78" t="s">
        <v>176</v>
      </c>
      <c r="U436" s="16">
        <v>3</v>
      </c>
    </row>
    <row r="437" spans="1:21" ht="51">
      <c r="A437" s="31">
        <v>422</v>
      </c>
      <c r="B437" s="39" t="s">
        <v>76</v>
      </c>
      <c r="C437" s="31" t="s">
        <v>77</v>
      </c>
      <c r="D437" s="31" t="s">
        <v>1028</v>
      </c>
      <c r="E437" s="34" t="s">
        <v>1029</v>
      </c>
      <c r="F437" s="34" t="s">
        <v>1030</v>
      </c>
      <c r="G437" s="34" t="s">
        <v>1031</v>
      </c>
      <c r="H437" s="34" t="s">
        <v>1032</v>
      </c>
      <c r="I437" s="34" t="s">
        <v>1029</v>
      </c>
      <c r="J437" s="34" t="s">
        <v>1030</v>
      </c>
      <c r="K437" s="34" t="s">
        <v>270</v>
      </c>
      <c r="L437" s="31" t="s">
        <v>837</v>
      </c>
      <c r="M437" s="37">
        <v>178</v>
      </c>
      <c r="N437" s="42">
        <v>188</v>
      </c>
      <c r="O437" s="42">
        <v>33464</v>
      </c>
      <c r="P437" s="31" t="s">
        <v>296</v>
      </c>
      <c r="Q437" s="31" t="s">
        <v>274</v>
      </c>
      <c r="R437" s="36" t="s">
        <v>1935</v>
      </c>
      <c r="S437" s="37">
        <v>0</v>
      </c>
      <c r="T437" s="78" t="s">
        <v>176</v>
      </c>
      <c r="U437" s="16">
        <v>3</v>
      </c>
    </row>
    <row r="438" spans="1:21" ht="51">
      <c r="A438" s="69">
        <v>423</v>
      </c>
      <c r="B438" s="39" t="s">
        <v>76</v>
      </c>
      <c r="C438" s="31" t="s">
        <v>77</v>
      </c>
      <c r="D438" s="31" t="s">
        <v>1010</v>
      </c>
      <c r="E438" s="34" t="s">
        <v>1011</v>
      </c>
      <c r="F438" s="34" t="s">
        <v>1012</v>
      </c>
      <c r="G438" s="34" t="s">
        <v>1013</v>
      </c>
      <c r="H438" s="34" t="s">
        <v>1014</v>
      </c>
      <c r="I438" s="34" t="s">
        <v>1011</v>
      </c>
      <c r="J438" s="34" t="s">
        <v>1012</v>
      </c>
      <c r="K438" s="34" t="s">
        <v>270</v>
      </c>
      <c r="L438" s="31" t="s">
        <v>837</v>
      </c>
      <c r="M438" s="37">
        <v>250</v>
      </c>
      <c r="N438" s="42">
        <v>107</v>
      </c>
      <c r="O438" s="42">
        <v>26750</v>
      </c>
      <c r="P438" s="31" t="s">
        <v>296</v>
      </c>
      <c r="Q438" s="31" t="s">
        <v>274</v>
      </c>
      <c r="R438" s="36" t="s">
        <v>1935</v>
      </c>
      <c r="S438" s="37">
        <v>0</v>
      </c>
      <c r="T438" s="78" t="s">
        <v>176</v>
      </c>
      <c r="U438" s="16">
        <v>3</v>
      </c>
    </row>
    <row r="439" spans="1:21" ht="51">
      <c r="A439" s="31">
        <v>424</v>
      </c>
      <c r="B439" s="39" t="s">
        <v>76</v>
      </c>
      <c r="C439" s="31" t="s">
        <v>77</v>
      </c>
      <c r="D439" s="31" t="s">
        <v>1007</v>
      </c>
      <c r="E439" s="34" t="s">
        <v>5</v>
      </c>
      <c r="F439" s="34" t="s">
        <v>5</v>
      </c>
      <c r="G439" s="34" t="s">
        <v>1008</v>
      </c>
      <c r="H439" s="34" t="s">
        <v>1009</v>
      </c>
      <c r="I439" s="34" t="s">
        <v>5</v>
      </c>
      <c r="J439" s="34" t="s">
        <v>5</v>
      </c>
      <c r="K439" s="34" t="s">
        <v>270</v>
      </c>
      <c r="L439" s="35" t="s">
        <v>310</v>
      </c>
      <c r="M439" s="37">
        <v>44</v>
      </c>
      <c r="N439" s="42">
        <v>913</v>
      </c>
      <c r="O439" s="42">
        <v>40172</v>
      </c>
      <c r="P439" s="31" t="s">
        <v>296</v>
      </c>
      <c r="Q439" s="31" t="s">
        <v>274</v>
      </c>
      <c r="R439" s="36" t="s">
        <v>1935</v>
      </c>
      <c r="S439" s="37">
        <v>0</v>
      </c>
      <c r="T439" s="78" t="s">
        <v>176</v>
      </c>
      <c r="U439" s="16">
        <v>3</v>
      </c>
    </row>
    <row r="440" spans="1:21" ht="51" customHeight="1">
      <c r="A440" s="69">
        <v>425</v>
      </c>
      <c r="B440" s="39" t="s">
        <v>76</v>
      </c>
      <c r="C440" s="31" t="s">
        <v>77</v>
      </c>
      <c r="D440" s="32" t="s">
        <v>1015</v>
      </c>
      <c r="E440" s="34" t="s">
        <v>1016</v>
      </c>
      <c r="F440" s="34" t="s">
        <v>1017</v>
      </c>
      <c r="G440" s="34" t="s">
        <v>1018</v>
      </c>
      <c r="H440" s="34" t="s">
        <v>1019</v>
      </c>
      <c r="I440" s="34" t="s">
        <v>43</v>
      </c>
      <c r="J440" s="34" t="s">
        <v>43</v>
      </c>
      <c r="K440" s="34" t="s">
        <v>270</v>
      </c>
      <c r="L440" s="35" t="s">
        <v>310</v>
      </c>
      <c r="M440" s="37">
        <v>75</v>
      </c>
      <c r="N440" s="42">
        <v>214</v>
      </c>
      <c r="O440" s="42">
        <v>16050</v>
      </c>
      <c r="P440" s="31" t="s">
        <v>296</v>
      </c>
      <c r="Q440" s="31" t="s">
        <v>274</v>
      </c>
      <c r="R440" s="36" t="s">
        <v>1935</v>
      </c>
      <c r="S440" s="37">
        <v>0</v>
      </c>
      <c r="T440" s="78" t="s">
        <v>176</v>
      </c>
      <c r="U440" s="16">
        <v>3</v>
      </c>
    </row>
    <row r="441" spans="1:21" ht="51">
      <c r="A441" s="31">
        <v>426</v>
      </c>
      <c r="B441" s="39" t="s">
        <v>76</v>
      </c>
      <c r="C441" s="31" t="s">
        <v>77</v>
      </c>
      <c r="D441" s="38" t="s">
        <v>1042</v>
      </c>
      <c r="E441" s="34" t="s">
        <v>1043</v>
      </c>
      <c r="F441" s="34" t="s">
        <v>73</v>
      </c>
      <c r="G441" s="34" t="s">
        <v>1044</v>
      </c>
      <c r="H441" s="34" t="s">
        <v>1045</v>
      </c>
      <c r="I441" s="34" t="s">
        <v>1043</v>
      </c>
      <c r="J441" s="34" t="s">
        <v>73</v>
      </c>
      <c r="K441" s="34" t="s">
        <v>270</v>
      </c>
      <c r="L441" s="35" t="s">
        <v>310</v>
      </c>
      <c r="M441" s="37">
        <v>166</v>
      </c>
      <c r="N441" s="42">
        <v>97</v>
      </c>
      <c r="O441" s="42">
        <v>16102</v>
      </c>
      <c r="P441" s="31" t="s">
        <v>296</v>
      </c>
      <c r="Q441" s="31" t="s">
        <v>274</v>
      </c>
      <c r="R441" s="36" t="s">
        <v>1935</v>
      </c>
      <c r="S441" s="37">
        <v>0</v>
      </c>
      <c r="T441" s="78" t="s">
        <v>176</v>
      </c>
      <c r="U441" s="16">
        <v>3</v>
      </c>
    </row>
    <row r="442" spans="1:21" ht="51" customHeight="1">
      <c r="A442" s="69">
        <v>427</v>
      </c>
      <c r="B442" s="39" t="s">
        <v>76</v>
      </c>
      <c r="C442" s="31" t="s">
        <v>77</v>
      </c>
      <c r="D442" s="38" t="s">
        <v>1060</v>
      </c>
      <c r="E442" s="34" t="s">
        <v>1061</v>
      </c>
      <c r="F442" s="34" t="s">
        <v>1062</v>
      </c>
      <c r="G442" s="34" t="s">
        <v>1063</v>
      </c>
      <c r="H442" s="34" t="s">
        <v>1064</v>
      </c>
      <c r="I442" s="34" t="s">
        <v>1065</v>
      </c>
      <c r="J442" s="34" t="s">
        <v>12</v>
      </c>
      <c r="K442" s="34" t="s">
        <v>270</v>
      </c>
      <c r="L442" s="35" t="s">
        <v>310</v>
      </c>
      <c r="M442" s="37">
        <v>80</v>
      </c>
      <c r="N442" s="42">
        <v>56</v>
      </c>
      <c r="O442" s="42">
        <v>4480</v>
      </c>
      <c r="P442" s="31" t="s">
        <v>296</v>
      </c>
      <c r="Q442" s="31" t="s">
        <v>274</v>
      </c>
      <c r="R442" s="36" t="s">
        <v>1935</v>
      </c>
      <c r="S442" s="37">
        <v>0</v>
      </c>
      <c r="T442" s="78" t="s">
        <v>176</v>
      </c>
      <c r="U442" s="16">
        <v>3</v>
      </c>
    </row>
    <row r="443" spans="1:21" ht="51" customHeight="1">
      <c r="A443" s="31">
        <v>428</v>
      </c>
      <c r="B443" s="39" t="s">
        <v>76</v>
      </c>
      <c r="C443" s="31" t="s">
        <v>77</v>
      </c>
      <c r="D443" s="38" t="s">
        <v>1046</v>
      </c>
      <c r="E443" s="34" t="s">
        <v>1047</v>
      </c>
      <c r="F443" s="34" t="s">
        <v>13</v>
      </c>
      <c r="G443" s="34" t="s">
        <v>1048</v>
      </c>
      <c r="H443" s="34" t="s">
        <v>1049</v>
      </c>
      <c r="I443" s="34" t="s">
        <v>1047</v>
      </c>
      <c r="J443" s="34" t="s">
        <v>13</v>
      </c>
      <c r="K443" s="34" t="s">
        <v>270</v>
      </c>
      <c r="L443" s="32" t="s">
        <v>989</v>
      </c>
      <c r="M443" s="37">
        <v>37</v>
      </c>
      <c r="N443" s="42">
        <v>181</v>
      </c>
      <c r="O443" s="42">
        <v>6697</v>
      </c>
      <c r="P443" s="31" t="s">
        <v>296</v>
      </c>
      <c r="Q443" s="31" t="s">
        <v>274</v>
      </c>
      <c r="R443" s="36" t="s">
        <v>1935</v>
      </c>
      <c r="S443" s="37">
        <v>0</v>
      </c>
      <c r="T443" s="78" t="s">
        <v>176</v>
      </c>
      <c r="U443" s="16">
        <v>3</v>
      </c>
    </row>
    <row r="444" spans="1:21" ht="140.25" customHeight="1">
      <c r="A444" s="69">
        <v>429</v>
      </c>
      <c r="B444" s="39" t="s">
        <v>76</v>
      </c>
      <c r="C444" s="31" t="s">
        <v>77</v>
      </c>
      <c r="D444" s="31" t="s">
        <v>1050</v>
      </c>
      <c r="E444" s="34" t="s">
        <v>14</v>
      </c>
      <c r="F444" s="34" t="s">
        <v>14</v>
      </c>
      <c r="G444" s="34" t="s">
        <v>1051</v>
      </c>
      <c r="H444" s="34" t="s">
        <v>1052</v>
      </c>
      <c r="I444" s="34" t="s">
        <v>14</v>
      </c>
      <c r="J444" s="34" t="s">
        <v>14</v>
      </c>
      <c r="K444" s="34" t="s">
        <v>270</v>
      </c>
      <c r="L444" s="35" t="s">
        <v>310</v>
      </c>
      <c r="M444" s="37">
        <v>5</v>
      </c>
      <c r="N444" s="42">
        <v>3571</v>
      </c>
      <c r="O444" s="42">
        <v>17855</v>
      </c>
      <c r="P444" s="31" t="s">
        <v>296</v>
      </c>
      <c r="Q444" s="31" t="s">
        <v>274</v>
      </c>
      <c r="R444" s="36" t="s">
        <v>1935</v>
      </c>
      <c r="S444" s="37">
        <v>0</v>
      </c>
      <c r="T444" s="78" t="s">
        <v>176</v>
      </c>
      <c r="U444" s="16">
        <v>3</v>
      </c>
    </row>
    <row r="445" spans="1:21" ht="51" customHeight="1">
      <c r="A445" s="31">
        <v>430</v>
      </c>
      <c r="B445" s="39" t="s">
        <v>76</v>
      </c>
      <c r="C445" s="31" t="s">
        <v>77</v>
      </c>
      <c r="D445" s="31" t="s">
        <v>1412</v>
      </c>
      <c r="E445" s="33" t="s">
        <v>991</v>
      </c>
      <c r="F445" s="33" t="s">
        <v>992</v>
      </c>
      <c r="G445" s="33" t="s">
        <v>1413</v>
      </c>
      <c r="H445" s="33" t="s">
        <v>1413</v>
      </c>
      <c r="I445" s="33" t="s">
        <v>991</v>
      </c>
      <c r="J445" s="53" t="s">
        <v>992</v>
      </c>
      <c r="K445" s="34" t="s">
        <v>270</v>
      </c>
      <c r="L445" s="35" t="s">
        <v>310</v>
      </c>
      <c r="M445" s="37">
        <v>536</v>
      </c>
      <c r="N445" s="42">
        <v>50</v>
      </c>
      <c r="O445" s="42">
        <v>26800</v>
      </c>
      <c r="P445" s="31" t="s">
        <v>296</v>
      </c>
      <c r="Q445" s="31" t="s">
        <v>274</v>
      </c>
      <c r="R445" s="36" t="s">
        <v>1935</v>
      </c>
      <c r="S445" s="37">
        <v>0</v>
      </c>
      <c r="T445" s="78" t="s">
        <v>176</v>
      </c>
      <c r="U445" s="16">
        <v>3</v>
      </c>
    </row>
    <row r="446" spans="1:21" ht="51" customHeight="1">
      <c r="A446" s="69">
        <v>431</v>
      </c>
      <c r="B446" s="39" t="s">
        <v>76</v>
      </c>
      <c r="C446" s="31" t="s">
        <v>77</v>
      </c>
      <c r="D446" s="31" t="s">
        <v>1020</v>
      </c>
      <c r="E446" s="34" t="s">
        <v>1021</v>
      </c>
      <c r="F446" s="34" t="s">
        <v>15</v>
      </c>
      <c r="G446" s="34" t="s">
        <v>1022</v>
      </c>
      <c r="H446" s="34" t="s">
        <v>1023</v>
      </c>
      <c r="I446" s="34" t="s">
        <v>1021</v>
      </c>
      <c r="J446" s="34" t="s">
        <v>15</v>
      </c>
      <c r="K446" s="34" t="s">
        <v>270</v>
      </c>
      <c r="L446" s="35" t="s">
        <v>310</v>
      </c>
      <c r="M446" s="37">
        <v>20</v>
      </c>
      <c r="N446" s="42">
        <v>949</v>
      </c>
      <c r="O446" s="42">
        <v>18980</v>
      </c>
      <c r="P446" s="31" t="s">
        <v>296</v>
      </c>
      <c r="Q446" s="31" t="s">
        <v>274</v>
      </c>
      <c r="R446" s="36" t="s">
        <v>1935</v>
      </c>
      <c r="S446" s="37">
        <v>0</v>
      </c>
      <c r="T446" s="78" t="s">
        <v>176</v>
      </c>
      <c r="U446" s="16">
        <v>3</v>
      </c>
    </row>
    <row r="447" spans="1:21" ht="51" customHeight="1">
      <c r="A447" s="31">
        <v>432</v>
      </c>
      <c r="B447" s="39" t="s">
        <v>76</v>
      </c>
      <c r="C447" s="31" t="s">
        <v>77</v>
      </c>
      <c r="D447" s="38" t="s">
        <v>1024</v>
      </c>
      <c r="E447" s="34" t="s">
        <v>1025</v>
      </c>
      <c r="F447" s="34" t="s">
        <v>16</v>
      </c>
      <c r="G447" s="34" t="s">
        <v>1026</v>
      </c>
      <c r="H447" s="34" t="s">
        <v>1027</v>
      </c>
      <c r="I447" s="34" t="s">
        <v>1025</v>
      </c>
      <c r="J447" s="34" t="s">
        <v>16</v>
      </c>
      <c r="K447" s="34" t="s">
        <v>270</v>
      </c>
      <c r="L447" s="31" t="s">
        <v>837</v>
      </c>
      <c r="M447" s="37">
        <v>1931</v>
      </c>
      <c r="N447" s="42">
        <v>37</v>
      </c>
      <c r="O447" s="42">
        <v>71447</v>
      </c>
      <c r="P447" s="31" t="s">
        <v>296</v>
      </c>
      <c r="Q447" s="31" t="s">
        <v>274</v>
      </c>
      <c r="R447" s="36" t="s">
        <v>1935</v>
      </c>
      <c r="S447" s="37">
        <v>0</v>
      </c>
      <c r="T447" s="78" t="s">
        <v>176</v>
      </c>
      <c r="U447" s="16">
        <v>3</v>
      </c>
    </row>
    <row r="448" spans="1:21" ht="51" customHeight="1">
      <c r="A448" s="69">
        <v>433</v>
      </c>
      <c r="B448" s="39" t="s">
        <v>76</v>
      </c>
      <c r="C448" s="31" t="s">
        <v>77</v>
      </c>
      <c r="D448" s="35" t="s">
        <v>1382</v>
      </c>
      <c r="E448" s="34" t="s">
        <v>37</v>
      </c>
      <c r="F448" s="34" t="s">
        <v>37</v>
      </c>
      <c r="G448" s="34" t="s">
        <v>1383</v>
      </c>
      <c r="H448" s="34" t="s">
        <v>1384</v>
      </c>
      <c r="I448" s="34" t="s">
        <v>37</v>
      </c>
      <c r="J448" s="34" t="s">
        <v>37</v>
      </c>
      <c r="K448" s="34" t="s">
        <v>270</v>
      </c>
      <c r="L448" s="35" t="s">
        <v>310</v>
      </c>
      <c r="M448" s="37">
        <v>101</v>
      </c>
      <c r="N448" s="42">
        <v>152</v>
      </c>
      <c r="O448" s="42">
        <v>15352</v>
      </c>
      <c r="P448" s="31" t="s">
        <v>296</v>
      </c>
      <c r="Q448" s="31" t="s">
        <v>274</v>
      </c>
      <c r="R448" s="36" t="s">
        <v>1935</v>
      </c>
      <c r="S448" s="37">
        <v>0</v>
      </c>
      <c r="T448" s="78" t="s">
        <v>176</v>
      </c>
      <c r="U448" s="16">
        <v>3</v>
      </c>
    </row>
    <row r="449" spans="1:21" ht="51" customHeight="1">
      <c r="A449" s="31">
        <v>434</v>
      </c>
      <c r="B449" s="39" t="s">
        <v>76</v>
      </c>
      <c r="C449" s="31" t="s">
        <v>77</v>
      </c>
      <c r="D449" s="45" t="s">
        <v>983</v>
      </c>
      <c r="E449" s="34" t="s">
        <v>984</v>
      </c>
      <c r="F449" s="34" t="s">
        <v>985</v>
      </c>
      <c r="G449" s="34" t="s">
        <v>986</v>
      </c>
      <c r="H449" s="34" t="s">
        <v>987</v>
      </c>
      <c r="I449" s="34" t="s">
        <v>988</v>
      </c>
      <c r="J449" s="34" t="s">
        <v>42</v>
      </c>
      <c r="K449" s="34" t="s">
        <v>270</v>
      </c>
      <c r="L449" s="32" t="s">
        <v>989</v>
      </c>
      <c r="M449" s="37">
        <v>220</v>
      </c>
      <c r="N449" s="42">
        <v>1023</v>
      </c>
      <c r="O449" s="42">
        <v>225060</v>
      </c>
      <c r="P449" s="31" t="s">
        <v>296</v>
      </c>
      <c r="Q449" s="31" t="s">
        <v>274</v>
      </c>
      <c r="R449" s="32" t="s">
        <v>251</v>
      </c>
      <c r="S449" s="37">
        <v>30</v>
      </c>
      <c r="T449" s="78" t="s">
        <v>181</v>
      </c>
      <c r="U449" s="16">
        <v>3</v>
      </c>
    </row>
    <row r="450" spans="1:21" ht="63.75" customHeight="1">
      <c r="A450" s="69">
        <v>435</v>
      </c>
      <c r="B450" s="39" t="s">
        <v>76</v>
      </c>
      <c r="C450" s="31" t="s">
        <v>77</v>
      </c>
      <c r="D450" s="31" t="s">
        <v>1348</v>
      </c>
      <c r="E450" s="33" t="s">
        <v>1349</v>
      </c>
      <c r="F450" s="33" t="s">
        <v>186</v>
      </c>
      <c r="G450" s="33" t="s">
        <v>1350</v>
      </c>
      <c r="H450" s="33" t="s">
        <v>1351</v>
      </c>
      <c r="I450" s="33" t="s">
        <v>1349</v>
      </c>
      <c r="J450" s="53" t="s">
        <v>186</v>
      </c>
      <c r="K450" s="31" t="s">
        <v>270</v>
      </c>
      <c r="L450" s="32" t="s">
        <v>805</v>
      </c>
      <c r="M450" s="37">
        <v>20</v>
      </c>
      <c r="N450" s="42">
        <v>563</v>
      </c>
      <c r="O450" s="42">
        <v>11260</v>
      </c>
      <c r="P450" s="31" t="s">
        <v>296</v>
      </c>
      <c r="Q450" s="31" t="s">
        <v>274</v>
      </c>
      <c r="R450" s="32" t="s">
        <v>251</v>
      </c>
      <c r="S450" s="37">
        <v>100</v>
      </c>
      <c r="T450" s="78" t="s">
        <v>181</v>
      </c>
      <c r="U450" s="16">
        <v>3</v>
      </c>
    </row>
    <row r="451" spans="1:21" ht="51">
      <c r="A451" s="31">
        <v>436</v>
      </c>
      <c r="B451" s="39" t="s">
        <v>76</v>
      </c>
      <c r="C451" s="31" t="s">
        <v>77</v>
      </c>
      <c r="D451" s="38" t="s">
        <v>1053</v>
      </c>
      <c r="E451" s="34" t="s">
        <v>1054</v>
      </c>
      <c r="F451" s="34" t="s">
        <v>72</v>
      </c>
      <c r="G451" s="34" t="s">
        <v>1055</v>
      </c>
      <c r="H451" s="34" t="s">
        <v>1056</v>
      </c>
      <c r="I451" s="34" t="s">
        <v>1054</v>
      </c>
      <c r="J451" s="34" t="s">
        <v>72</v>
      </c>
      <c r="K451" s="34" t="s">
        <v>270</v>
      </c>
      <c r="L451" s="32" t="s">
        <v>989</v>
      </c>
      <c r="M451" s="37">
        <v>88</v>
      </c>
      <c r="N451" s="42">
        <v>170</v>
      </c>
      <c r="O451" s="42">
        <v>14960</v>
      </c>
      <c r="P451" s="31" t="s">
        <v>296</v>
      </c>
      <c r="Q451" s="31" t="s">
        <v>274</v>
      </c>
      <c r="R451" s="32" t="s">
        <v>251</v>
      </c>
      <c r="S451" s="37">
        <v>100</v>
      </c>
      <c r="T451" s="78" t="s">
        <v>181</v>
      </c>
      <c r="U451" s="16">
        <v>3</v>
      </c>
    </row>
    <row r="452" spans="1:21" ht="51" customHeight="1">
      <c r="A452" s="69">
        <v>437</v>
      </c>
      <c r="B452" s="39" t="s">
        <v>76</v>
      </c>
      <c r="C452" s="31" t="s">
        <v>77</v>
      </c>
      <c r="D452" s="32" t="s">
        <v>980</v>
      </c>
      <c r="E452" s="34" t="s">
        <v>886</v>
      </c>
      <c r="F452" s="34" t="s">
        <v>6</v>
      </c>
      <c r="G452" s="34" t="s">
        <v>981</v>
      </c>
      <c r="H452" s="34" t="s">
        <v>982</v>
      </c>
      <c r="I452" s="34" t="s">
        <v>886</v>
      </c>
      <c r="J452" s="34" t="s">
        <v>6</v>
      </c>
      <c r="K452" s="34" t="s">
        <v>270</v>
      </c>
      <c r="L452" s="31" t="s">
        <v>837</v>
      </c>
      <c r="M452" s="37">
        <v>88</v>
      </c>
      <c r="N452" s="42">
        <v>142</v>
      </c>
      <c r="O452" s="42">
        <v>12496</v>
      </c>
      <c r="P452" s="31" t="s">
        <v>296</v>
      </c>
      <c r="Q452" s="31" t="s">
        <v>274</v>
      </c>
      <c r="R452" s="32" t="s">
        <v>251</v>
      </c>
      <c r="S452" s="37">
        <v>100</v>
      </c>
      <c r="T452" s="78" t="s">
        <v>181</v>
      </c>
      <c r="U452" s="16">
        <v>3</v>
      </c>
    </row>
    <row r="453" spans="1:21" ht="51" customHeight="1">
      <c r="A453" s="31">
        <v>438</v>
      </c>
      <c r="B453" s="39" t="s">
        <v>76</v>
      </c>
      <c r="C453" s="31" t="s">
        <v>77</v>
      </c>
      <c r="D453" s="32" t="s">
        <v>1033</v>
      </c>
      <c r="E453" s="34" t="s">
        <v>124</v>
      </c>
      <c r="F453" s="34" t="s">
        <v>124</v>
      </c>
      <c r="G453" s="34" t="s">
        <v>1034</v>
      </c>
      <c r="H453" s="34" t="s">
        <v>1035</v>
      </c>
      <c r="I453" s="34" t="s">
        <v>7</v>
      </c>
      <c r="J453" s="34" t="s">
        <v>7</v>
      </c>
      <c r="K453" s="34" t="s">
        <v>270</v>
      </c>
      <c r="L453" s="35" t="s">
        <v>310</v>
      </c>
      <c r="M453" s="37">
        <v>88</v>
      </c>
      <c r="N453" s="42">
        <v>114</v>
      </c>
      <c r="O453" s="42">
        <v>10032</v>
      </c>
      <c r="P453" s="31" t="s">
        <v>296</v>
      </c>
      <c r="Q453" s="31" t="s">
        <v>274</v>
      </c>
      <c r="R453" s="32" t="s">
        <v>251</v>
      </c>
      <c r="S453" s="37">
        <v>100</v>
      </c>
      <c r="T453" s="78" t="s">
        <v>181</v>
      </c>
      <c r="U453" s="16">
        <v>3</v>
      </c>
    </row>
    <row r="454" spans="1:21" ht="51" customHeight="1">
      <c r="A454" s="69">
        <v>439</v>
      </c>
      <c r="B454" s="39" t="s">
        <v>76</v>
      </c>
      <c r="C454" s="31" t="s">
        <v>77</v>
      </c>
      <c r="D454" s="38" t="s">
        <v>1057</v>
      </c>
      <c r="E454" s="34" t="s">
        <v>8</v>
      </c>
      <c r="F454" s="34" t="s">
        <v>8</v>
      </c>
      <c r="G454" s="34" t="s">
        <v>1058</v>
      </c>
      <c r="H454" s="34" t="s">
        <v>1059</v>
      </c>
      <c r="I454" s="34" t="s">
        <v>8</v>
      </c>
      <c r="J454" s="34" t="s">
        <v>8</v>
      </c>
      <c r="K454" s="34" t="s">
        <v>270</v>
      </c>
      <c r="L454" s="35" t="s">
        <v>310</v>
      </c>
      <c r="M454" s="37">
        <v>14</v>
      </c>
      <c r="N454" s="42">
        <v>1964</v>
      </c>
      <c r="O454" s="42">
        <v>27496</v>
      </c>
      <c r="P454" s="31" t="s">
        <v>296</v>
      </c>
      <c r="Q454" s="31" t="s">
        <v>274</v>
      </c>
      <c r="R454" s="32" t="s">
        <v>251</v>
      </c>
      <c r="S454" s="37">
        <v>100</v>
      </c>
      <c r="T454" s="78" t="s">
        <v>181</v>
      </c>
      <c r="U454" s="16">
        <v>3</v>
      </c>
    </row>
    <row r="455" spans="1:21" ht="51">
      <c r="A455" s="31">
        <v>440</v>
      </c>
      <c r="B455" s="39" t="s">
        <v>76</v>
      </c>
      <c r="C455" s="31" t="s">
        <v>77</v>
      </c>
      <c r="D455" s="38" t="s">
        <v>1036</v>
      </c>
      <c r="E455" s="34" t="s">
        <v>1037</v>
      </c>
      <c r="F455" s="34" t="s">
        <v>1038</v>
      </c>
      <c r="G455" s="34" t="s">
        <v>1039</v>
      </c>
      <c r="H455" s="34" t="s">
        <v>1040</v>
      </c>
      <c r="I455" s="34" t="s">
        <v>1041</v>
      </c>
      <c r="J455" s="34" t="s">
        <v>9</v>
      </c>
      <c r="K455" s="34" t="s">
        <v>270</v>
      </c>
      <c r="L455" s="31" t="s">
        <v>837</v>
      </c>
      <c r="M455" s="37">
        <v>528</v>
      </c>
      <c r="N455" s="42">
        <v>17</v>
      </c>
      <c r="O455" s="42">
        <v>8976</v>
      </c>
      <c r="P455" s="31" t="s">
        <v>296</v>
      </c>
      <c r="Q455" s="31" t="s">
        <v>274</v>
      </c>
      <c r="R455" s="32" t="s">
        <v>251</v>
      </c>
      <c r="S455" s="37">
        <v>100</v>
      </c>
      <c r="T455" s="78" t="s">
        <v>181</v>
      </c>
      <c r="U455" s="16">
        <v>3</v>
      </c>
    </row>
    <row r="456" spans="1:21" ht="51" customHeight="1">
      <c r="A456" s="69">
        <v>441</v>
      </c>
      <c r="B456" s="39" t="s">
        <v>76</v>
      </c>
      <c r="C456" s="31" t="s">
        <v>77</v>
      </c>
      <c r="D456" s="31" t="s">
        <v>995</v>
      </c>
      <c r="E456" s="34" t="s">
        <v>996</v>
      </c>
      <c r="F456" s="34" t="s">
        <v>997</v>
      </c>
      <c r="G456" s="34" t="s">
        <v>998</v>
      </c>
      <c r="H456" s="34" t="s">
        <v>999</v>
      </c>
      <c r="I456" s="34" t="s">
        <v>996</v>
      </c>
      <c r="J456" s="34" t="s">
        <v>997</v>
      </c>
      <c r="K456" s="34" t="s">
        <v>270</v>
      </c>
      <c r="L456" s="35" t="s">
        <v>310</v>
      </c>
      <c r="M456" s="37">
        <v>132</v>
      </c>
      <c r="N456" s="42">
        <v>455</v>
      </c>
      <c r="O456" s="42">
        <v>60060</v>
      </c>
      <c r="P456" s="31" t="s">
        <v>296</v>
      </c>
      <c r="Q456" s="31" t="s">
        <v>274</v>
      </c>
      <c r="R456" s="32" t="s">
        <v>251</v>
      </c>
      <c r="S456" s="37">
        <v>100</v>
      </c>
      <c r="T456" s="78" t="s">
        <v>181</v>
      </c>
      <c r="U456" s="16">
        <v>3</v>
      </c>
    </row>
    <row r="457" spans="1:21" ht="51">
      <c r="A457" s="31">
        <v>442</v>
      </c>
      <c r="B457" s="39" t="s">
        <v>76</v>
      </c>
      <c r="C457" s="31" t="s">
        <v>77</v>
      </c>
      <c r="D457" s="38" t="s">
        <v>1000</v>
      </c>
      <c r="E457" s="34" t="s">
        <v>1001</v>
      </c>
      <c r="F457" s="34" t="s">
        <v>10</v>
      </c>
      <c r="G457" s="34" t="s">
        <v>1002</v>
      </c>
      <c r="H457" s="34" t="s">
        <v>1003</v>
      </c>
      <c r="I457" s="34" t="s">
        <v>1001</v>
      </c>
      <c r="J457" s="34" t="s">
        <v>10</v>
      </c>
      <c r="K457" s="34" t="s">
        <v>270</v>
      </c>
      <c r="L457" s="35" t="s">
        <v>310</v>
      </c>
      <c r="M457" s="37">
        <v>132</v>
      </c>
      <c r="N457" s="42">
        <v>170</v>
      </c>
      <c r="O457" s="42">
        <v>22440</v>
      </c>
      <c r="P457" s="31" t="s">
        <v>296</v>
      </c>
      <c r="Q457" s="31" t="s">
        <v>274</v>
      </c>
      <c r="R457" s="32" t="s">
        <v>251</v>
      </c>
      <c r="S457" s="37">
        <v>100</v>
      </c>
      <c r="T457" s="78" t="s">
        <v>181</v>
      </c>
      <c r="U457" s="16">
        <v>3</v>
      </c>
    </row>
    <row r="458" spans="1:21" ht="51">
      <c r="A458" s="69">
        <v>443</v>
      </c>
      <c r="B458" s="39" t="s">
        <v>76</v>
      </c>
      <c r="C458" s="31" t="s">
        <v>77</v>
      </c>
      <c r="D458" s="38" t="s">
        <v>1004</v>
      </c>
      <c r="E458" s="34" t="s">
        <v>11</v>
      </c>
      <c r="F458" s="34" t="s">
        <v>11</v>
      </c>
      <c r="G458" s="34" t="s">
        <v>1005</v>
      </c>
      <c r="H458" s="34" t="s">
        <v>1006</v>
      </c>
      <c r="I458" s="34" t="s">
        <v>11</v>
      </c>
      <c r="J458" s="34" t="s">
        <v>11</v>
      </c>
      <c r="K458" s="34" t="s">
        <v>270</v>
      </c>
      <c r="L458" s="35" t="s">
        <v>310</v>
      </c>
      <c r="M458" s="37">
        <v>14</v>
      </c>
      <c r="N458" s="42">
        <v>223</v>
      </c>
      <c r="O458" s="42">
        <v>3122</v>
      </c>
      <c r="P458" s="31" t="s">
        <v>296</v>
      </c>
      <c r="Q458" s="31" t="s">
        <v>274</v>
      </c>
      <c r="R458" s="32" t="s">
        <v>251</v>
      </c>
      <c r="S458" s="37">
        <v>100</v>
      </c>
      <c r="T458" s="78" t="s">
        <v>181</v>
      </c>
      <c r="U458" s="16">
        <v>3</v>
      </c>
    </row>
    <row r="459" spans="1:21" ht="51">
      <c r="A459" s="31">
        <v>444</v>
      </c>
      <c r="B459" s="39" t="s">
        <v>76</v>
      </c>
      <c r="C459" s="31" t="s">
        <v>77</v>
      </c>
      <c r="D459" s="31" t="s">
        <v>1028</v>
      </c>
      <c r="E459" s="34" t="s">
        <v>1029</v>
      </c>
      <c r="F459" s="34" t="s">
        <v>1030</v>
      </c>
      <c r="G459" s="34" t="s">
        <v>1031</v>
      </c>
      <c r="H459" s="34" t="s">
        <v>1032</v>
      </c>
      <c r="I459" s="34" t="s">
        <v>1029</v>
      </c>
      <c r="J459" s="34" t="s">
        <v>1030</v>
      </c>
      <c r="K459" s="34" t="s">
        <v>270</v>
      </c>
      <c r="L459" s="31" t="s">
        <v>837</v>
      </c>
      <c r="M459" s="37">
        <v>24</v>
      </c>
      <c r="N459" s="42">
        <v>781</v>
      </c>
      <c r="O459" s="42">
        <v>18744</v>
      </c>
      <c r="P459" s="31" t="s">
        <v>296</v>
      </c>
      <c r="Q459" s="31" t="s">
        <v>274</v>
      </c>
      <c r="R459" s="32" t="s">
        <v>251</v>
      </c>
      <c r="S459" s="37">
        <v>100</v>
      </c>
      <c r="T459" s="78" t="s">
        <v>181</v>
      </c>
      <c r="U459" s="16">
        <v>3</v>
      </c>
    </row>
    <row r="460" spans="1:21" ht="51">
      <c r="A460" s="69">
        <v>445</v>
      </c>
      <c r="B460" s="39" t="s">
        <v>76</v>
      </c>
      <c r="C460" s="31" t="s">
        <v>77</v>
      </c>
      <c r="D460" s="31" t="s">
        <v>1010</v>
      </c>
      <c r="E460" s="34" t="s">
        <v>1011</v>
      </c>
      <c r="F460" s="34" t="s">
        <v>1012</v>
      </c>
      <c r="G460" s="34" t="s">
        <v>1013</v>
      </c>
      <c r="H460" s="34" t="s">
        <v>1014</v>
      </c>
      <c r="I460" s="34" t="s">
        <v>1011</v>
      </c>
      <c r="J460" s="34" t="s">
        <v>1012</v>
      </c>
      <c r="K460" s="34" t="s">
        <v>270</v>
      </c>
      <c r="L460" s="31" t="s">
        <v>837</v>
      </c>
      <c r="M460" s="37">
        <v>132</v>
      </c>
      <c r="N460" s="42">
        <v>114</v>
      </c>
      <c r="O460" s="42">
        <v>15048</v>
      </c>
      <c r="P460" s="31" t="s">
        <v>296</v>
      </c>
      <c r="Q460" s="31" t="s">
        <v>274</v>
      </c>
      <c r="R460" s="32" t="s">
        <v>251</v>
      </c>
      <c r="S460" s="37">
        <v>100</v>
      </c>
      <c r="T460" s="78" t="s">
        <v>181</v>
      </c>
      <c r="U460" s="16">
        <v>3</v>
      </c>
    </row>
    <row r="461" spans="1:21" ht="51">
      <c r="A461" s="31">
        <v>446</v>
      </c>
      <c r="B461" s="39" t="s">
        <v>76</v>
      </c>
      <c r="C461" s="31" t="s">
        <v>77</v>
      </c>
      <c r="D461" s="31" t="s">
        <v>1007</v>
      </c>
      <c r="E461" s="34" t="s">
        <v>5</v>
      </c>
      <c r="F461" s="34" t="s">
        <v>5</v>
      </c>
      <c r="G461" s="34" t="s">
        <v>1008</v>
      </c>
      <c r="H461" s="34" t="s">
        <v>1009</v>
      </c>
      <c r="I461" s="34" t="s">
        <v>5</v>
      </c>
      <c r="J461" s="34" t="s">
        <v>5</v>
      </c>
      <c r="K461" s="34" t="s">
        <v>270</v>
      </c>
      <c r="L461" s="35" t="s">
        <v>310</v>
      </c>
      <c r="M461" s="37">
        <v>24</v>
      </c>
      <c r="N461" s="42">
        <v>938</v>
      </c>
      <c r="O461" s="42">
        <v>22512</v>
      </c>
      <c r="P461" s="31" t="s">
        <v>296</v>
      </c>
      <c r="Q461" s="31" t="s">
        <v>274</v>
      </c>
      <c r="R461" s="32" t="s">
        <v>251</v>
      </c>
      <c r="S461" s="37">
        <v>100</v>
      </c>
      <c r="T461" s="78" t="s">
        <v>181</v>
      </c>
      <c r="U461" s="16">
        <v>3</v>
      </c>
    </row>
    <row r="462" spans="1:21" ht="51" customHeight="1">
      <c r="A462" s="69">
        <v>447</v>
      </c>
      <c r="B462" s="39" t="s">
        <v>76</v>
      </c>
      <c r="C462" s="31" t="s">
        <v>77</v>
      </c>
      <c r="D462" s="32" t="s">
        <v>1015</v>
      </c>
      <c r="E462" s="34" t="s">
        <v>1016</v>
      </c>
      <c r="F462" s="34" t="s">
        <v>1017</v>
      </c>
      <c r="G462" s="34" t="s">
        <v>1018</v>
      </c>
      <c r="H462" s="34" t="s">
        <v>1019</v>
      </c>
      <c r="I462" s="34" t="s">
        <v>43</v>
      </c>
      <c r="J462" s="34" t="s">
        <v>43</v>
      </c>
      <c r="K462" s="34" t="s">
        <v>270</v>
      </c>
      <c r="L462" s="35" t="s">
        <v>310</v>
      </c>
      <c r="M462" s="37">
        <v>88</v>
      </c>
      <c r="N462" s="42">
        <v>102</v>
      </c>
      <c r="O462" s="42">
        <v>8976</v>
      </c>
      <c r="P462" s="31" t="s">
        <v>296</v>
      </c>
      <c r="Q462" s="31" t="s">
        <v>274</v>
      </c>
      <c r="R462" s="32" t="s">
        <v>251</v>
      </c>
      <c r="S462" s="37">
        <v>100</v>
      </c>
      <c r="T462" s="78" t="s">
        <v>181</v>
      </c>
      <c r="U462" s="16">
        <v>3</v>
      </c>
    </row>
    <row r="463" spans="1:21" ht="51">
      <c r="A463" s="31">
        <v>448</v>
      </c>
      <c r="B463" s="39" t="s">
        <v>76</v>
      </c>
      <c r="C463" s="31" t="s">
        <v>77</v>
      </c>
      <c r="D463" s="38" t="s">
        <v>1042</v>
      </c>
      <c r="E463" s="34" t="s">
        <v>1043</v>
      </c>
      <c r="F463" s="34" t="s">
        <v>73</v>
      </c>
      <c r="G463" s="34" t="s">
        <v>1044</v>
      </c>
      <c r="H463" s="34" t="s">
        <v>1045</v>
      </c>
      <c r="I463" s="34" t="s">
        <v>1043</v>
      </c>
      <c r="J463" s="34" t="s">
        <v>73</v>
      </c>
      <c r="K463" s="34" t="s">
        <v>270</v>
      </c>
      <c r="L463" s="35" t="s">
        <v>310</v>
      </c>
      <c r="M463" s="37">
        <v>88</v>
      </c>
      <c r="N463" s="42">
        <v>102</v>
      </c>
      <c r="O463" s="42">
        <v>8976</v>
      </c>
      <c r="P463" s="31" t="s">
        <v>296</v>
      </c>
      <c r="Q463" s="31" t="s">
        <v>274</v>
      </c>
      <c r="R463" s="32" t="s">
        <v>251</v>
      </c>
      <c r="S463" s="37">
        <v>100</v>
      </c>
      <c r="T463" s="78" t="s">
        <v>181</v>
      </c>
      <c r="U463" s="16">
        <v>3</v>
      </c>
    </row>
    <row r="464" spans="1:21" ht="51" customHeight="1">
      <c r="A464" s="69">
        <v>449</v>
      </c>
      <c r="B464" s="39" t="s">
        <v>76</v>
      </c>
      <c r="C464" s="31" t="s">
        <v>77</v>
      </c>
      <c r="D464" s="38" t="s">
        <v>1060</v>
      </c>
      <c r="E464" s="34" t="s">
        <v>1061</v>
      </c>
      <c r="F464" s="34" t="s">
        <v>1062</v>
      </c>
      <c r="G464" s="34" t="s">
        <v>1063</v>
      </c>
      <c r="H464" s="34" t="s">
        <v>1064</v>
      </c>
      <c r="I464" s="34" t="s">
        <v>1065</v>
      </c>
      <c r="J464" s="34" t="s">
        <v>12</v>
      </c>
      <c r="K464" s="34" t="s">
        <v>270</v>
      </c>
      <c r="L464" s="35" t="s">
        <v>310</v>
      </c>
      <c r="M464" s="37">
        <v>88</v>
      </c>
      <c r="N464" s="42">
        <v>28</v>
      </c>
      <c r="O464" s="42">
        <v>2464</v>
      </c>
      <c r="P464" s="31" t="s">
        <v>296</v>
      </c>
      <c r="Q464" s="31" t="s">
        <v>274</v>
      </c>
      <c r="R464" s="32" t="s">
        <v>251</v>
      </c>
      <c r="S464" s="37">
        <v>100</v>
      </c>
      <c r="T464" s="78" t="s">
        <v>181</v>
      </c>
      <c r="U464" s="16">
        <v>3</v>
      </c>
    </row>
    <row r="465" spans="1:21" ht="51" customHeight="1">
      <c r="A465" s="31">
        <v>450</v>
      </c>
      <c r="B465" s="39" t="s">
        <v>76</v>
      </c>
      <c r="C465" s="31" t="s">
        <v>77</v>
      </c>
      <c r="D465" s="38" t="s">
        <v>1046</v>
      </c>
      <c r="E465" s="34" t="s">
        <v>1047</v>
      </c>
      <c r="F465" s="34" t="s">
        <v>13</v>
      </c>
      <c r="G465" s="34" t="s">
        <v>1048</v>
      </c>
      <c r="H465" s="34" t="s">
        <v>1049</v>
      </c>
      <c r="I465" s="34" t="s">
        <v>1047</v>
      </c>
      <c r="J465" s="34" t="s">
        <v>13</v>
      </c>
      <c r="K465" s="34" t="s">
        <v>270</v>
      </c>
      <c r="L465" s="32" t="s">
        <v>989</v>
      </c>
      <c r="M465" s="37">
        <v>44</v>
      </c>
      <c r="N465" s="42">
        <v>85</v>
      </c>
      <c r="O465" s="42">
        <v>3740</v>
      </c>
      <c r="P465" s="31" t="s">
        <v>296</v>
      </c>
      <c r="Q465" s="31" t="s">
        <v>274</v>
      </c>
      <c r="R465" s="32" t="s">
        <v>251</v>
      </c>
      <c r="S465" s="37">
        <v>100</v>
      </c>
      <c r="T465" s="78" t="s">
        <v>181</v>
      </c>
      <c r="U465" s="16">
        <v>3</v>
      </c>
    </row>
    <row r="466" spans="1:21" ht="140.25" customHeight="1">
      <c r="A466" s="69">
        <v>451</v>
      </c>
      <c r="B466" s="39" t="s">
        <v>76</v>
      </c>
      <c r="C466" s="31" t="s">
        <v>77</v>
      </c>
      <c r="D466" s="31" t="s">
        <v>1050</v>
      </c>
      <c r="E466" s="34" t="s">
        <v>14</v>
      </c>
      <c r="F466" s="34" t="s">
        <v>14</v>
      </c>
      <c r="G466" s="34" t="s">
        <v>1051</v>
      </c>
      <c r="H466" s="34" t="s">
        <v>1052</v>
      </c>
      <c r="I466" s="34" t="s">
        <v>14</v>
      </c>
      <c r="J466" s="34" t="s">
        <v>14</v>
      </c>
      <c r="K466" s="34" t="s">
        <v>270</v>
      </c>
      <c r="L466" s="35" t="s">
        <v>310</v>
      </c>
      <c r="M466" s="37">
        <v>12</v>
      </c>
      <c r="N466" s="42">
        <v>833</v>
      </c>
      <c r="O466" s="42">
        <v>9996</v>
      </c>
      <c r="P466" s="31" t="s">
        <v>296</v>
      </c>
      <c r="Q466" s="31" t="s">
        <v>274</v>
      </c>
      <c r="R466" s="32" t="s">
        <v>251</v>
      </c>
      <c r="S466" s="37">
        <v>100</v>
      </c>
      <c r="T466" s="78" t="s">
        <v>181</v>
      </c>
      <c r="U466" s="16">
        <v>3</v>
      </c>
    </row>
    <row r="467" spans="1:21" ht="51" customHeight="1">
      <c r="A467" s="31">
        <v>452</v>
      </c>
      <c r="B467" s="39" t="s">
        <v>76</v>
      </c>
      <c r="C467" s="31" t="s">
        <v>77</v>
      </c>
      <c r="D467" s="31" t="s">
        <v>1412</v>
      </c>
      <c r="E467" s="33" t="s">
        <v>991</v>
      </c>
      <c r="F467" s="33" t="s">
        <v>992</v>
      </c>
      <c r="G467" s="33" t="s">
        <v>1413</v>
      </c>
      <c r="H467" s="33" t="s">
        <v>1413</v>
      </c>
      <c r="I467" s="33" t="s">
        <v>991</v>
      </c>
      <c r="J467" s="53" t="s">
        <v>992</v>
      </c>
      <c r="K467" s="34" t="s">
        <v>270</v>
      </c>
      <c r="L467" s="35" t="s">
        <v>310</v>
      </c>
      <c r="M467" s="37">
        <v>88</v>
      </c>
      <c r="N467" s="42">
        <v>170</v>
      </c>
      <c r="O467" s="42">
        <v>14960</v>
      </c>
      <c r="P467" s="31" t="s">
        <v>296</v>
      </c>
      <c r="Q467" s="31" t="s">
        <v>274</v>
      </c>
      <c r="R467" s="32" t="s">
        <v>251</v>
      </c>
      <c r="S467" s="37">
        <v>100</v>
      </c>
      <c r="T467" s="78" t="s">
        <v>181</v>
      </c>
      <c r="U467" s="16">
        <v>3</v>
      </c>
    </row>
    <row r="468" spans="1:21" ht="51" customHeight="1">
      <c r="A468" s="69">
        <v>453</v>
      </c>
      <c r="B468" s="39" t="s">
        <v>76</v>
      </c>
      <c r="C468" s="31" t="s">
        <v>77</v>
      </c>
      <c r="D468" s="31" t="s">
        <v>1020</v>
      </c>
      <c r="E468" s="34" t="s">
        <v>1021</v>
      </c>
      <c r="F468" s="34" t="s">
        <v>15</v>
      </c>
      <c r="G468" s="34" t="s">
        <v>1022</v>
      </c>
      <c r="H468" s="34" t="s">
        <v>1023</v>
      </c>
      <c r="I468" s="34" t="s">
        <v>1021</v>
      </c>
      <c r="J468" s="34" t="s">
        <v>15</v>
      </c>
      <c r="K468" s="34" t="s">
        <v>270</v>
      </c>
      <c r="L468" s="35" t="s">
        <v>310</v>
      </c>
      <c r="M468" s="37">
        <v>12</v>
      </c>
      <c r="N468" s="42">
        <v>885</v>
      </c>
      <c r="O468" s="42">
        <v>10620</v>
      </c>
      <c r="P468" s="31" t="s">
        <v>296</v>
      </c>
      <c r="Q468" s="31" t="s">
        <v>274</v>
      </c>
      <c r="R468" s="32" t="s">
        <v>251</v>
      </c>
      <c r="S468" s="37">
        <v>100</v>
      </c>
      <c r="T468" s="78" t="s">
        <v>181</v>
      </c>
      <c r="U468" s="16">
        <v>3</v>
      </c>
    </row>
    <row r="469" spans="1:21" ht="51" customHeight="1">
      <c r="A469" s="31">
        <v>454</v>
      </c>
      <c r="B469" s="39" t="s">
        <v>76</v>
      </c>
      <c r="C469" s="31" t="s">
        <v>77</v>
      </c>
      <c r="D469" s="38" t="s">
        <v>1024</v>
      </c>
      <c r="E469" s="34" t="s">
        <v>1025</v>
      </c>
      <c r="F469" s="34" t="s">
        <v>16</v>
      </c>
      <c r="G469" s="34" t="s">
        <v>1026</v>
      </c>
      <c r="H469" s="34" t="s">
        <v>1027</v>
      </c>
      <c r="I469" s="34" t="s">
        <v>1025</v>
      </c>
      <c r="J469" s="34" t="s">
        <v>16</v>
      </c>
      <c r="K469" s="34" t="s">
        <v>270</v>
      </c>
      <c r="L469" s="31" t="s">
        <v>837</v>
      </c>
      <c r="M469" s="37">
        <v>264</v>
      </c>
      <c r="N469" s="42">
        <v>153</v>
      </c>
      <c r="O469" s="42">
        <v>40392</v>
      </c>
      <c r="P469" s="31" t="s">
        <v>296</v>
      </c>
      <c r="Q469" s="31" t="s">
        <v>274</v>
      </c>
      <c r="R469" s="32" t="s">
        <v>251</v>
      </c>
      <c r="S469" s="37">
        <v>100</v>
      </c>
      <c r="T469" s="78" t="s">
        <v>181</v>
      </c>
      <c r="U469" s="16">
        <v>3</v>
      </c>
    </row>
    <row r="470" spans="1:21" ht="51" customHeight="1">
      <c r="A470" s="69">
        <v>455</v>
      </c>
      <c r="B470" s="39" t="s">
        <v>76</v>
      </c>
      <c r="C470" s="31" t="s">
        <v>77</v>
      </c>
      <c r="D470" s="35" t="s">
        <v>1382</v>
      </c>
      <c r="E470" s="34" t="s">
        <v>37</v>
      </c>
      <c r="F470" s="34" t="s">
        <v>37</v>
      </c>
      <c r="G470" s="34" t="s">
        <v>1383</v>
      </c>
      <c r="H470" s="34" t="s">
        <v>1384</v>
      </c>
      <c r="I470" s="34" t="s">
        <v>37</v>
      </c>
      <c r="J470" s="34" t="s">
        <v>37</v>
      </c>
      <c r="K470" s="34" t="s">
        <v>270</v>
      </c>
      <c r="L470" s="35" t="s">
        <v>310</v>
      </c>
      <c r="M470" s="37">
        <v>120</v>
      </c>
      <c r="N470" s="42">
        <v>72</v>
      </c>
      <c r="O470" s="42">
        <v>8640</v>
      </c>
      <c r="P470" s="31" t="s">
        <v>296</v>
      </c>
      <c r="Q470" s="31" t="s">
        <v>274</v>
      </c>
      <c r="R470" s="32" t="s">
        <v>251</v>
      </c>
      <c r="S470" s="37">
        <v>100</v>
      </c>
      <c r="T470" s="78" t="s">
        <v>181</v>
      </c>
      <c r="U470" s="16">
        <v>3</v>
      </c>
    </row>
    <row r="471" spans="1:21" ht="51" customHeight="1">
      <c r="A471" s="31">
        <v>456</v>
      </c>
      <c r="B471" s="39" t="s">
        <v>76</v>
      </c>
      <c r="C471" s="31" t="s">
        <v>77</v>
      </c>
      <c r="D471" s="45" t="s">
        <v>983</v>
      </c>
      <c r="E471" s="34" t="s">
        <v>984</v>
      </c>
      <c r="F471" s="34" t="s">
        <v>985</v>
      </c>
      <c r="G471" s="34" t="s">
        <v>986</v>
      </c>
      <c r="H471" s="34" t="s">
        <v>987</v>
      </c>
      <c r="I471" s="34" t="s">
        <v>988</v>
      </c>
      <c r="J471" s="34" t="s">
        <v>42</v>
      </c>
      <c r="K471" s="34" t="s">
        <v>270</v>
      </c>
      <c r="L471" s="32" t="s">
        <v>989</v>
      </c>
      <c r="M471" s="37">
        <v>384</v>
      </c>
      <c r="N471" s="42">
        <v>670</v>
      </c>
      <c r="O471" s="42">
        <v>257280</v>
      </c>
      <c r="P471" s="31" t="s">
        <v>296</v>
      </c>
      <c r="Q471" s="31" t="s">
        <v>274</v>
      </c>
      <c r="R471" s="36" t="s">
        <v>252</v>
      </c>
      <c r="S471" s="37">
        <v>30</v>
      </c>
      <c r="T471" s="78" t="s">
        <v>96</v>
      </c>
      <c r="U471" s="16">
        <v>3</v>
      </c>
    </row>
    <row r="472" spans="1:21" ht="63.75" customHeight="1">
      <c r="A472" s="69">
        <v>457</v>
      </c>
      <c r="B472" s="39" t="s">
        <v>76</v>
      </c>
      <c r="C472" s="31" t="s">
        <v>77</v>
      </c>
      <c r="D472" s="31" t="s">
        <v>1348</v>
      </c>
      <c r="E472" s="33" t="s">
        <v>1349</v>
      </c>
      <c r="F472" s="33" t="s">
        <v>186</v>
      </c>
      <c r="G472" s="33" t="s">
        <v>1350</v>
      </c>
      <c r="H472" s="33" t="s">
        <v>1351</v>
      </c>
      <c r="I472" s="33" t="s">
        <v>1349</v>
      </c>
      <c r="J472" s="53" t="s">
        <v>186</v>
      </c>
      <c r="K472" s="31" t="s">
        <v>270</v>
      </c>
      <c r="L472" s="32" t="s">
        <v>805</v>
      </c>
      <c r="M472" s="37">
        <v>30</v>
      </c>
      <c r="N472" s="42">
        <v>429</v>
      </c>
      <c r="O472" s="42">
        <v>12870</v>
      </c>
      <c r="P472" s="31" t="s">
        <v>426</v>
      </c>
      <c r="Q472" s="31" t="s">
        <v>274</v>
      </c>
      <c r="R472" s="36" t="s">
        <v>252</v>
      </c>
      <c r="S472" s="37">
        <v>0</v>
      </c>
      <c r="T472" s="78" t="s">
        <v>96</v>
      </c>
      <c r="U472" s="16">
        <v>3</v>
      </c>
    </row>
    <row r="473" spans="1:21" ht="51">
      <c r="A473" s="31">
        <v>458</v>
      </c>
      <c r="B473" s="39" t="s">
        <v>76</v>
      </c>
      <c r="C473" s="31" t="s">
        <v>77</v>
      </c>
      <c r="D473" s="38" t="s">
        <v>1053</v>
      </c>
      <c r="E473" s="34" t="s">
        <v>1054</v>
      </c>
      <c r="F473" s="34" t="s">
        <v>72</v>
      </c>
      <c r="G473" s="34" t="s">
        <v>1055</v>
      </c>
      <c r="H473" s="34" t="s">
        <v>1056</v>
      </c>
      <c r="I473" s="34" t="s">
        <v>1054</v>
      </c>
      <c r="J473" s="34" t="s">
        <v>72</v>
      </c>
      <c r="K473" s="34" t="s">
        <v>270</v>
      </c>
      <c r="L473" s="32" t="s">
        <v>989</v>
      </c>
      <c r="M473" s="37">
        <v>64</v>
      </c>
      <c r="N473" s="42">
        <v>268</v>
      </c>
      <c r="O473" s="42">
        <v>17152</v>
      </c>
      <c r="P473" s="31" t="s">
        <v>296</v>
      </c>
      <c r="Q473" s="31" t="s">
        <v>274</v>
      </c>
      <c r="R473" s="36" t="s">
        <v>252</v>
      </c>
      <c r="S473" s="37">
        <v>0</v>
      </c>
      <c r="T473" s="78" t="s">
        <v>96</v>
      </c>
      <c r="U473" s="16">
        <v>3</v>
      </c>
    </row>
    <row r="474" spans="1:21" ht="51" customHeight="1">
      <c r="A474" s="69">
        <v>459</v>
      </c>
      <c r="B474" s="39" t="s">
        <v>76</v>
      </c>
      <c r="C474" s="31" t="s">
        <v>77</v>
      </c>
      <c r="D474" s="32" t="s">
        <v>980</v>
      </c>
      <c r="E474" s="34" t="s">
        <v>886</v>
      </c>
      <c r="F474" s="34" t="s">
        <v>6</v>
      </c>
      <c r="G474" s="34" t="s">
        <v>981</v>
      </c>
      <c r="H474" s="34" t="s">
        <v>982</v>
      </c>
      <c r="I474" s="34" t="s">
        <v>886</v>
      </c>
      <c r="J474" s="34" t="s">
        <v>6</v>
      </c>
      <c r="K474" s="34" t="s">
        <v>270</v>
      </c>
      <c r="L474" s="31" t="s">
        <v>837</v>
      </c>
      <c r="M474" s="37">
        <v>4</v>
      </c>
      <c r="N474" s="42">
        <v>3571</v>
      </c>
      <c r="O474" s="42">
        <v>14284</v>
      </c>
      <c r="P474" s="31" t="s">
        <v>296</v>
      </c>
      <c r="Q474" s="31" t="s">
        <v>274</v>
      </c>
      <c r="R474" s="36" t="s">
        <v>252</v>
      </c>
      <c r="S474" s="37">
        <v>0</v>
      </c>
      <c r="T474" s="78" t="s">
        <v>96</v>
      </c>
      <c r="U474" s="16">
        <v>3</v>
      </c>
    </row>
    <row r="475" spans="1:21" ht="51" customHeight="1">
      <c r="A475" s="31">
        <v>460</v>
      </c>
      <c r="B475" s="39" t="s">
        <v>76</v>
      </c>
      <c r="C475" s="31" t="s">
        <v>77</v>
      </c>
      <c r="D475" s="32" t="s">
        <v>1033</v>
      </c>
      <c r="E475" s="34" t="s">
        <v>124</v>
      </c>
      <c r="F475" s="34" t="s">
        <v>124</v>
      </c>
      <c r="G475" s="34" t="s">
        <v>1034</v>
      </c>
      <c r="H475" s="34" t="s">
        <v>1035</v>
      </c>
      <c r="I475" s="34" t="s">
        <v>7</v>
      </c>
      <c r="J475" s="34" t="s">
        <v>7</v>
      </c>
      <c r="K475" s="34" t="s">
        <v>270</v>
      </c>
      <c r="L475" s="35" t="s">
        <v>310</v>
      </c>
      <c r="M475" s="37">
        <v>64</v>
      </c>
      <c r="N475" s="42">
        <v>179</v>
      </c>
      <c r="O475" s="42">
        <v>11456</v>
      </c>
      <c r="P475" s="31" t="s">
        <v>296</v>
      </c>
      <c r="Q475" s="31" t="s">
        <v>274</v>
      </c>
      <c r="R475" s="36" t="s">
        <v>252</v>
      </c>
      <c r="S475" s="37">
        <v>0</v>
      </c>
      <c r="T475" s="78" t="s">
        <v>96</v>
      </c>
      <c r="U475" s="16">
        <v>3</v>
      </c>
    </row>
    <row r="476" spans="1:21" ht="51" customHeight="1">
      <c r="A476" s="69">
        <v>461</v>
      </c>
      <c r="B476" s="39" t="s">
        <v>76</v>
      </c>
      <c r="C476" s="31" t="s">
        <v>77</v>
      </c>
      <c r="D476" s="38" t="s">
        <v>1057</v>
      </c>
      <c r="E476" s="34" t="s">
        <v>8</v>
      </c>
      <c r="F476" s="34" t="s">
        <v>8</v>
      </c>
      <c r="G476" s="34" t="s">
        <v>1058</v>
      </c>
      <c r="H476" s="34" t="s">
        <v>1059</v>
      </c>
      <c r="I476" s="34" t="s">
        <v>8</v>
      </c>
      <c r="J476" s="34" t="s">
        <v>8</v>
      </c>
      <c r="K476" s="34" t="s">
        <v>270</v>
      </c>
      <c r="L476" s="35" t="s">
        <v>310</v>
      </c>
      <c r="M476" s="37">
        <v>16</v>
      </c>
      <c r="N476" s="42">
        <v>1964</v>
      </c>
      <c r="O476" s="42">
        <v>31424</v>
      </c>
      <c r="P476" s="31" t="s">
        <v>296</v>
      </c>
      <c r="Q476" s="31" t="s">
        <v>274</v>
      </c>
      <c r="R476" s="36" t="s">
        <v>252</v>
      </c>
      <c r="S476" s="37">
        <v>0</v>
      </c>
      <c r="T476" s="78" t="s">
        <v>96</v>
      </c>
      <c r="U476" s="16">
        <v>3</v>
      </c>
    </row>
    <row r="477" spans="1:21" ht="51">
      <c r="A477" s="31">
        <v>462</v>
      </c>
      <c r="B477" s="39" t="s">
        <v>76</v>
      </c>
      <c r="C477" s="31" t="s">
        <v>77</v>
      </c>
      <c r="D477" s="38" t="s">
        <v>1036</v>
      </c>
      <c r="E477" s="34" t="s">
        <v>1037</v>
      </c>
      <c r="F477" s="34" t="s">
        <v>1038</v>
      </c>
      <c r="G477" s="34" t="s">
        <v>1039</v>
      </c>
      <c r="H477" s="34" t="s">
        <v>1040</v>
      </c>
      <c r="I477" s="34" t="s">
        <v>1041</v>
      </c>
      <c r="J477" s="34" t="s">
        <v>9</v>
      </c>
      <c r="K477" s="34" t="s">
        <v>270</v>
      </c>
      <c r="L477" s="31" t="s">
        <v>837</v>
      </c>
      <c r="M477" s="37">
        <v>384</v>
      </c>
      <c r="N477" s="42">
        <v>27</v>
      </c>
      <c r="O477" s="42">
        <v>10368</v>
      </c>
      <c r="P477" s="31" t="s">
        <v>296</v>
      </c>
      <c r="Q477" s="31" t="s">
        <v>274</v>
      </c>
      <c r="R477" s="36" t="s">
        <v>252</v>
      </c>
      <c r="S477" s="37">
        <v>0</v>
      </c>
      <c r="T477" s="78" t="s">
        <v>96</v>
      </c>
      <c r="U477" s="16">
        <v>3</v>
      </c>
    </row>
    <row r="478" spans="1:21" ht="51" customHeight="1">
      <c r="A478" s="69">
        <v>463</v>
      </c>
      <c r="B478" s="39" t="s">
        <v>76</v>
      </c>
      <c r="C478" s="31" t="s">
        <v>77</v>
      </c>
      <c r="D478" s="31" t="s">
        <v>995</v>
      </c>
      <c r="E478" s="34" t="s">
        <v>996</v>
      </c>
      <c r="F478" s="34" t="s">
        <v>997</v>
      </c>
      <c r="G478" s="34" t="s">
        <v>998</v>
      </c>
      <c r="H478" s="34" t="s">
        <v>999</v>
      </c>
      <c r="I478" s="34" t="s">
        <v>996</v>
      </c>
      <c r="J478" s="34" t="s">
        <v>997</v>
      </c>
      <c r="K478" s="34" t="s">
        <v>270</v>
      </c>
      <c r="L478" s="35" t="s">
        <v>310</v>
      </c>
      <c r="M478" s="37">
        <v>96</v>
      </c>
      <c r="N478" s="42">
        <v>714</v>
      </c>
      <c r="O478" s="42">
        <v>68544</v>
      </c>
      <c r="P478" s="31" t="s">
        <v>296</v>
      </c>
      <c r="Q478" s="31" t="s">
        <v>274</v>
      </c>
      <c r="R478" s="36" t="s">
        <v>252</v>
      </c>
      <c r="S478" s="37">
        <v>0</v>
      </c>
      <c r="T478" s="78" t="s">
        <v>96</v>
      </c>
      <c r="U478" s="16">
        <v>3</v>
      </c>
    </row>
    <row r="479" spans="1:21" ht="51">
      <c r="A479" s="31">
        <v>464</v>
      </c>
      <c r="B479" s="39" t="s">
        <v>76</v>
      </c>
      <c r="C479" s="31" t="s">
        <v>77</v>
      </c>
      <c r="D479" s="38" t="s">
        <v>1000</v>
      </c>
      <c r="E479" s="34" t="s">
        <v>1001</v>
      </c>
      <c r="F479" s="34" t="s">
        <v>10</v>
      </c>
      <c r="G479" s="34" t="s">
        <v>1002</v>
      </c>
      <c r="H479" s="34" t="s">
        <v>1003</v>
      </c>
      <c r="I479" s="34" t="s">
        <v>1001</v>
      </c>
      <c r="J479" s="34" t="s">
        <v>10</v>
      </c>
      <c r="K479" s="34" t="s">
        <v>270</v>
      </c>
      <c r="L479" s="35" t="s">
        <v>310</v>
      </c>
      <c r="M479" s="37">
        <v>96</v>
      </c>
      <c r="N479" s="42">
        <v>268</v>
      </c>
      <c r="O479" s="42">
        <v>25728</v>
      </c>
      <c r="P479" s="31" t="s">
        <v>296</v>
      </c>
      <c r="Q479" s="31" t="s">
        <v>274</v>
      </c>
      <c r="R479" s="36" t="s">
        <v>252</v>
      </c>
      <c r="S479" s="37">
        <v>0</v>
      </c>
      <c r="T479" s="78" t="s">
        <v>96</v>
      </c>
      <c r="U479" s="16">
        <v>3</v>
      </c>
    </row>
    <row r="480" spans="1:21" ht="51">
      <c r="A480" s="69">
        <v>465</v>
      </c>
      <c r="B480" s="39" t="s">
        <v>76</v>
      </c>
      <c r="C480" s="31" t="s">
        <v>77</v>
      </c>
      <c r="D480" s="38" t="s">
        <v>1004</v>
      </c>
      <c r="E480" s="34" t="s">
        <v>11</v>
      </c>
      <c r="F480" s="34" t="s">
        <v>11</v>
      </c>
      <c r="G480" s="34" t="s">
        <v>1005</v>
      </c>
      <c r="H480" s="34" t="s">
        <v>1006</v>
      </c>
      <c r="I480" s="34" t="s">
        <v>11</v>
      </c>
      <c r="J480" s="34" t="s">
        <v>11</v>
      </c>
      <c r="K480" s="34" t="s">
        <v>270</v>
      </c>
      <c r="L480" s="35" t="s">
        <v>310</v>
      </c>
      <c r="M480" s="37">
        <v>16</v>
      </c>
      <c r="N480" s="42">
        <v>223</v>
      </c>
      <c r="O480" s="42">
        <v>3568</v>
      </c>
      <c r="P480" s="31" t="s">
        <v>296</v>
      </c>
      <c r="Q480" s="31" t="s">
        <v>274</v>
      </c>
      <c r="R480" s="36" t="s">
        <v>252</v>
      </c>
      <c r="S480" s="37">
        <v>0</v>
      </c>
      <c r="T480" s="78" t="s">
        <v>96</v>
      </c>
      <c r="U480" s="16">
        <v>3</v>
      </c>
    </row>
    <row r="481" spans="1:21" ht="51">
      <c r="A481" s="31">
        <v>466</v>
      </c>
      <c r="B481" s="39" t="s">
        <v>76</v>
      </c>
      <c r="C481" s="31" t="s">
        <v>77</v>
      </c>
      <c r="D481" s="31" t="s">
        <v>1028</v>
      </c>
      <c r="E481" s="34" t="s">
        <v>1029</v>
      </c>
      <c r="F481" s="34" t="s">
        <v>1030</v>
      </c>
      <c r="G481" s="34" t="s">
        <v>1031</v>
      </c>
      <c r="H481" s="34" t="s">
        <v>1032</v>
      </c>
      <c r="I481" s="34" t="s">
        <v>1029</v>
      </c>
      <c r="J481" s="34" t="s">
        <v>1030</v>
      </c>
      <c r="K481" s="34" t="s">
        <v>270</v>
      </c>
      <c r="L481" s="31" t="s">
        <v>837</v>
      </c>
      <c r="M481" s="37">
        <v>96</v>
      </c>
      <c r="N481" s="42">
        <v>223</v>
      </c>
      <c r="O481" s="42">
        <v>21408</v>
      </c>
      <c r="P481" s="31" t="s">
        <v>296</v>
      </c>
      <c r="Q481" s="31" t="s">
        <v>274</v>
      </c>
      <c r="R481" s="36" t="s">
        <v>252</v>
      </c>
      <c r="S481" s="37">
        <v>0</v>
      </c>
      <c r="T481" s="78" t="s">
        <v>96</v>
      </c>
      <c r="U481" s="16">
        <v>3</v>
      </c>
    </row>
    <row r="482" spans="1:21" ht="51">
      <c r="A482" s="69">
        <v>467</v>
      </c>
      <c r="B482" s="39" t="s">
        <v>76</v>
      </c>
      <c r="C482" s="31" t="s">
        <v>77</v>
      </c>
      <c r="D482" s="31" t="s">
        <v>1010</v>
      </c>
      <c r="E482" s="34" t="s">
        <v>1011</v>
      </c>
      <c r="F482" s="34" t="s">
        <v>1012</v>
      </c>
      <c r="G482" s="34" t="s">
        <v>1013</v>
      </c>
      <c r="H482" s="34" t="s">
        <v>1014</v>
      </c>
      <c r="I482" s="34" t="s">
        <v>1011</v>
      </c>
      <c r="J482" s="34" t="s">
        <v>1012</v>
      </c>
      <c r="K482" s="34" t="s">
        <v>270</v>
      </c>
      <c r="L482" s="31" t="s">
        <v>837</v>
      </c>
      <c r="M482" s="37">
        <v>96</v>
      </c>
      <c r="N482" s="42">
        <v>179</v>
      </c>
      <c r="O482" s="42">
        <v>17184</v>
      </c>
      <c r="P482" s="31" t="s">
        <v>296</v>
      </c>
      <c r="Q482" s="31" t="s">
        <v>274</v>
      </c>
      <c r="R482" s="36" t="s">
        <v>252</v>
      </c>
      <c r="S482" s="37">
        <v>0</v>
      </c>
      <c r="T482" s="78" t="s">
        <v>96</v>
      </c>
      <c r="U482" s="16">
        <v>3</v>
      </c>
    </row>
    <row r="483" spans="1:21" ht="51">
      <c r="A483" s="31">
        <v>468</v>
      </c>
      <c r="B483" s="39" t="s">
        <v>76</v>
      </c>
      <c r="C483" s="31" t="s">
        <v>77</v>
      </c>
      <c r="D483" s="31" t="s">
        <v>1007</v>
      </c>
      <c r="E483" s="34" t="s">
        <v>5</v>
      </c>
      <c r="F483" s="34" t="s">
        <v>5</v>
      </c>
      <c r="G483" s="34" t="s">
        <v>1008</v>
      </c>
      <c r="H483" s="34" t="s">
        <v>1009</v>
      </c>
      <c r="I483" s="34" t="s">
        <v>5</v>
      </c>
      <c r="J483" s="34" t="s">
        <v>5</v>
      </c>
      <c r="K483" s="34" t="s">
        <v>270</v>
      </c>
      <c r="L483" s="35" t="s">
        <v>310</v>
      </c>
      <c r="M483" s="37">
        <v>32</v>
      </c>
      <c r="N483" s="42">
        <v>804</v>
      </c>
      <c r="O483" s="42">
        <v>25728</v>
      </c>
      <c r="P483" s="31" t="s">
        <v>296</v>
      </c>
      <c r="Q483" s="31" t="s">
        <v>274</v>
      </c>
      <c r="R483" s="36" t="s">
        <v>252</v>
      </c>
      <c r="S483" s="37">
        <v>0</v>
      </c>
      <c r="T483" s="78" t="s">
        <v>96</v>
      </c>
      <c r="U483" s="16">
        <v>3</v>
      </c>
    </row>
    <row r="484" spans="1:21" ht="51" customHeight="1">
      <c r="A484" s="69">
        <v>469</v>
      </c>
      <c r="B484" s="39" t="s">
        <v>76</v>
      </c>
      <c r="C484" s="31" t="s">
        <v>77</v>
      </c>
      <c r="D484" s="32" t="s">
        <v>1015</v>
      </c>
      <c r="E484" s="34" t="s">
        <v>1016</v>
      </c>
      <c r="F484" s="34" t="s">
        <v>1017</v>
      </c>
      <c r="G484" s="34" t="s">
        <v>1018</v>
      </c>
      <c r="H484" s="34" t="s">
        <v>1019</v>
      </c>
      <c r="I484" s="34" t="s">
        <v>43</v>
      </c>
      <c r="J484" s="34" t="s">
        <v>43</v>
      </c>
      <c r="K484" s="34" t="s">
        <v>270</v>
      </c>
      <c r="L484" s="35" t="s">
        <v>310</v>
      </c>
      <c r="M484" s="37">
        <v>64</v>
      </c>
      <c r="N484" s="42">
        <v>161</v>
      </c>
      <c r="O484" s="42">
        <v>10304</v>
      </c>
      <c r="P484" s="31" t="s">
        <v>296</v>
      </c>
      <c r="Q484" s="31" t="s">
        <v>274</v>
      </c>
      <c r="R484" s="36" t="s">
        <v>252</v>
      </c>
      <c r="S484" s="37">
        <v>0</v>
      </c>
      <c r="T484" s="78" t="s">
        <v>96</v>
      </c>
      <c r="U484" s="16">
        <v>3</v>
      </c>
    </row>
    <row r="485" spans="1:21" ht="51">
      <c r="A485" s="31">
        <v>470</v>
      </c>
      <c r="B485" s="39" t="s">
        <v>76</v>
      </c>
      <c r="C485" s="31" t="s">
        <v>77</v>
      </c>
      <c r="D485" s="38" t="s">
        <v>1042</v>
      </c>
      <c r="E485" s="34" t="s">
        <v>1043</v>
      </c>
      <c r="F485" s="34" t="s">
        <v>73</v>
      </c>
      <c r="G485" s="34" t="s">
        <v>1044</v>
      </c>
      <c r="H485" s="34" t="s">
        <v>1045</v>
      </c>
      <c r="I485" s="34" t="s">
        <v>1043</v>
      </c>
      <c r="J485" s="34" t="s">
        <v>73</v>
      </c>
      <c r="K485" s="34" t="s">
        <v>270</v>
      </c>
      <c r="L485" s="35" t="s">
        <v>310</v>
      </c>
      <c r="M485" s="37">
        <v>64</v>
      </c>
      <c r="N485" s="42">
        <v>161</v>
      </c>
      <c r="O485" s="42">
        <v>10304</v>
      </c>
      <c r="P485" s="31" t="s">
        <v>296</v>
      </c>
      <c r="Q485" s="31" t="s">
        <v>274</v>
      </c>
      <c r="R485" s="36" t="s">
        <v>252</v>
      </c>
      <c r="S485" s="37">
        <v>0</v>
      </c>
      <c r="T485" s="78" t="s">
        <v>96</v>
      </c>
      <c r="U485" s="16">
        <v>3</v>
      </c>
    </row>
    <row r="486" spans="1:21" ht="51" customHeight="1">
      <c r="A486" s="69">
        <v>471</v>
      </c>
      <c r="B486" s="39" t="s">
        <v>76</v>
      </c>
      <c r="C486" s="31" t="s">
        <v>77</v>
      </c>
      <c r="D486" s="38" t="s">
        <v>1060</v>
      </c>
      <c r="E486" s="34" t="s">
        <v>1061</v>
      </c>
      <c r="F486" s="34" t="s">
        <v>1062</v>
      </c>
      <c r="G486" s="34" t="s">
        <v>1063</v>
      </c>
      <c r="H486" s="34" t="s">
        <v>1064</v>
      </c>
      <c r="I486" s="34" t="s">
        <v>1065</v>
      </c>
      <c r="J486" s="34" t="s">
        <v>12</v>
      </c>
      <c r="K486" s="34" t="s">
        <v>270</v>
      </c>
      <c r="L486" s="35" t="s">
        <v>310</v>
      </c>
      <c r="M486" s="37">
        <v>64</v>
      </c>
      <c r="N486" s="42">
        <v>45</v>
      </c>
      <c r="O486" s="42">
        <v>2880</v>
      </c>
      <c r="P486" s="31" t="s">
        <v>296</v>
      </c>
      <c r="Q486" s="31" t="s">
        <v>274</v>
      </c>
      <c r="R486" s="36" t="s">
        <v>252</v>
      </c>
      <c r="S486" s="37">
        <v>0</v>
      </c>
      <c r="T486" s="78" t="s">
        <v>96</v>
      </c>
      <c r="U486" s="16">
        <v>3</v>
      </c>
    </row>
    <row r="487" spans="1:21" ht="51" customHeight="1">
      <c r="A487" s="31">
        <v>472</v>
      </c>
      <c r="B487" s="39" t="s">
        <v>76</v>
      </c>
      <c r="C487" s="31" t="s">
        <v>77</v>
      </c>
      <c r="D487" s="38" t="s">
        <v>1046</v>
      </c>
      <c r="E487" s="34" t="s">
        <v>1047</v>
      </c>
      <c r="F487" s="34" t="s">
        <v>13</v>
      </c>
      <c r="G487" s="34" t="s">
        <v>1048</v>
      </c>
      <c r="H487" s="34" t="s">
        <v>1049</v>
      </c>
      <c r="I487" s="34" t="s">
        <v>1047</v>
      </c>
      <c r="J487" s="34" t="s">
        <v>13</v>
      </c>
      <c r="K487" s="34" t="s">
        <v>270</v>
      </c>
      <c r="L487" s="32" t="s">
        <v>989</v>
      </c>
      <c r="M487" s="37">
        <v>32</v>
      </c>
      <c r="N487" s="42">
        <v>134</v>
      </c>
      <c r="O487" s="42">
        <v>4288</v>
      </c>
      <c r="P487" s="31" t="s">
        <v>296</v>
      </c>
      <c r="Q487" s="31" t="s">
        <v>274</v>
      </c>
      <c r="R487" s="36" t="s">
        <v>252</v>
      </c>
      <c r="S487" s="37">
        <v>0</v>
      </c>
      <c r="T487" s="78" t="s">
        <v>96</v>
      </c>
      <c r="U487" s="16">
        <v>3</v>
      </c>
    </row>
    <row r="488" spans="1:21" ht="140.25" customHeight="1">
      <c r="A488" s="69">
        <v>473</v>
      </c>
      <c r="B488" s="39" t="s">
        <v>76</v>
      </c>
      <c r="C488" s="31" t="s">
        <v>77</v>
      </c>
      <c r="D488" s="31" t="s">
        <v>1050</v>
      </c>
      <c r="E488" s="34" t="s">
        <v>14</v>
      </c>
      <c r="F488" s="34" t="s">
        <v>14</v>
      </c>
      <c r="G488" s="34" t="s">
        <v>1051</v>
      </c>
      <c r="H488" s="34" t="s">
        <v>1052</v>
      </c>
      <c r="I488" s="34" t="s">
        <v>14</v>
      </c>
      <c r="J488" s="34" t="s">
        <v>14</v>
      </c>
      <c r="K488" s="34" t="s">
        <v>270</v>
      </c>
      <c r="L488" s="35" t="s">
        <v>310</v>
      </c>
      <c r="M488" s="37">
        <v>3</v>
      </c>
      <c r="N488" s="42">
        <v>3810</v>
      </c>
      <c r="O488" s="42">
        <v>11430</v>
      </c>
      <c r="P488" s="31" t="s">
        <v>296</v>
      </c>
      <c r="Q488" s="31" t="s">
        <v>274</v>
      </c>
      <c r="R488" s="36" t="s">
        <v>252</v>
      </c>
      <c r="S488" s="37">
        <v>0</v>
      </c>
      <c r="T488" s="78" t="s">
        <v>96</v>
      </c>
      <c r="U488" s="16">
        <v>3</v>
      </c>
    </row>
    <row r="489" spans="1:21" ht="51" customHeight="1">
      <c r="A489" s="31">
        <v>474</v>
      </c>
      <c r="B489" s="39" t="s">
        <v>76</v>
      </c>
      <c r="C489" s="31" t="s">
        <v>77</v>
      </c>
      <c r="D489" s="31" t="s">
        <v>1412</v>
      </c>
      <c r="E489" s="33" t="s">
        <v>991</v>
      </c>
      <c r="F489" s="33" t="s">
        <v>992</v>
      </c>
      <c r="G489" s="33" t="s">
        <v>1413</v>
      </c>
      <c r="H489" s="33" t="s">
        <v>1413</v>
      </c>
      <c r="I489" s="33" t="s">
        <v>991</v>
      </c>
      <c r="J489" s="53" t="s">
        <v>992</v>
      </c>
      <c r="K489" s="34" t="s">
        <v>270</v>
      </c>
      <c r="L489" s="35" t="s">
        <v>310</v>
      </c>
      <c r="M489" s="37">
        <v>384</v>
      </c>
      <c r="N489" s="42">
        <v>45</v>
      </c>
      <c r="O489" s="42">
        <v>17280</v>
      </c>
      <c r="P489" s="31" t="s">
        <v>296</v>
      </c>
      <c r="Q489" s="31" t="s">
        <v>274</v>
      </c>
      <c r="R489" s="36" t="s">
        <v>252</v>
      </c>
      <c r="S489" s="37">
        <v>0</v>
      </c>
      <c r="T489" s="78" t="s">
        <v>96</v>
      </c>
      <c r="U489" s="16">
        <v>3</v>
      </c>
    </row>
    <row r="490" spans="1:21" ht="51" customHeight="1">
      <c r="A490" s="69">
        <v>475</v>
      </c>
      <c r="B490" s="39" t="s">
        <v>76</v>
      </c>
      <c r="C490" s="31" t="s">
        <v>77</v>
      </c>
      <c r="D490" s="31" t="s">
        <v>1020</v>
      </c>
      <c r="E490" s="34" t="s">
        <v>1021</v>
      </c>
      <c r="F490" s="34" t="s">
        <v>15</v>
      </c>
      <c r="G490" s="34" t="s">
        <v>1022</v>
      </c>
      <c r="H490" s="34" t="s">
        <v>1023</v>
      </c>
      <c r="I490" s="34" t="s">
        <v>1021</v>
      </c>
      <c r="J490" s="34" t="s">
        <v>15</v>
      </c>
      <c r="K490" s="34" t="s">
        <v>270</v>
      </c>
      <c r="L490" s="35" t="s">
        <v>310</v>
      </c>
      <c r="M490" s="37">
        <v>16</v>
      </c>
      <c r="N490" s="42">
        <v>759</v>
      </c>
      <c r="O490" s="42">
        <v>12144</v>
      </c>
      <c r="P490" s="31" t="s">
        <v>296</v>
      </c>
      <c r="Q490" s="31" t="s">
        <v>274</v>
      </c>
      <c r="R490" s="36" t="s">
        <v>252</v>
      </c>
      <c r="S490" s="37">
        <v>0</v>
      </c>
      <c r="T490" s="78" t="s">
        <v>96</v>
      </c>
      <c r="U490" s="16">
        <v>3</v>
      </c>
    </row>
    <row r="491" spans="1:21" ht="51" customHeight="1">
      <c r="A491" s="31">
        <v>476</v>
      </c>
      <c r="B491" s="39" t="s">
        <v>76</v>
      </c>
      <c r="C491" s="31" t="s">
        <v>77</v>
      </c>
      <c r="D491" s="38" t="s">
        <v>1024</v>
      </c>
      <c r="E491" s="34" t="s">
        <v>1025</v>
      </c>
      <c r="F491" s="34" t="s">
        <v>16</v>
      </c>
      <c r="G491" s="34" t="s">
        <v>1026</v>
      </c>
      <c r="H491" s="34" t="s">
        <v>1027</v>
      </c>
      <c r="I491" s="34" t="s">
        <v>1025</v>
      </c>
      <c r="J491" s="34" t="s">
        <v>16</v>
      </c>
      <c r="K491" s="34" t="s">
        <v>270</v>
      </c>
      <c r="L491" s="31" t="s">
        <v>837</v>
      </c>
      <c r="M491" s="37">
        <v>192</v>
      </c>
      <c r="N491" s="42">
        <v>241</v>
      </c>
      <c r="O491" s="42">
        <v>46272</v>
      </c>
      <c r="P491" s="31" t="s">
        <v>296</v>
      </c>
      <c r="Q491" s="31" t="s">
        <v>274</v>
      </c>
      <c r="R491" s="36" t="s">
        <v>252</v>
      </c>
      <c r="S491" s="37">
        <v>0</v>
      </c>
      <c r="T491" s="78" t="s">
        <v>96</v>
      </c>
      <c r="U491" s="16">
        <v>3</v>
      </c>
    </row>
    <row r="492" spans="1:21" ht="51" customHeight="1">
      <c r="A492" s="69">
        <v>477</v>
      </c>
      <c r="B492" s="39" t="s">
        <v>76</v>
      </c>
      <c r="C492" s="31" t="s">
        <v>77</v>
      </c>
      <c r="D492" s="35" t="s">
        <v>1382</v>
      </c>
      <c r="E492" s="34" t="s">
        <v>37</v>
      </c>
      <c r="F492" s="34" t="s">
        <v>37</v>
      </c>
      <c r="G492" s="34" t="s">
        <v>1383</v>
      </c>
      <c r="H492" s="34" t="s">
        <v>1384</v>
      </c>
      <c r="I492" s="34" t="s">
        <v>37</v>
      </c>
      <c r="J492" s="34" t="s">
        <v>37</v>
      </c>
      <c r="K492" s="34" t="s">
        <v>270</v>
      </c>
      <c r="L492" s="35" t="s">
        <v>310</v>
      </c>
      <c r="M492" s="37">
        <v>96</v>
      </c>
      <c r="N492" s="42">
        <v>103</v>
      </c>
      <c r="O492" s="42">
        <v>9888</v>
      </c>
      <c r="P492" s="31" t="s">
        <v>296</v>
      </c>
      <c r="Q492" s="31" t="s">
        <v>274</v>
      </c>
      <c r="R492" s="36" t="s">
        <v>252</v>
      </c>
      <c r="S492" s="37">
        <v>0</v>
      </c>
      <c r="T492" s="78" t="s">
        <v>96</v>
      </c>
      <c r="U492" s="16">
        <v>3</v>
      </c>
    </row>
    <row r="493" spans="1:21" ht="51" customHeight="1">
      <c r="A493" s="31">
        <v>478</v>
      </c>
      <c r="B493" s="39" t="s">
        <v>76</v>
      </c>
      <c r="C493" s="31" t="s">
        <v>77</v>
      </c>
      <c r="D493" s="45" t="s">
        <v>983</v>
      </c>
      <c r="E493" s="34" t="s">
        <v>984</v>
      </c>
      <c r="F493" s="34" t="s">
        <v>985</v>
      </c>
      <c r="G493" s="34" t="s">
        <v>986</v>
      </c>
      <c r="H493" s="34" t="s">
        <v>987</v>
      </c>
      <c r="I493" s="34" t="s">
        <v>988</v>
      </c>
      <c r="J493" s="34" t="s">
        <v>42</v>
      </c>
      <c r="K493" s="34" t="s">
        <v>270</v>
      </c>
      <c r="L493" s="32" t="s">
        <v>989</v>
      </c>
      <c r="M493" s="37">
        <v>360</v>
      </c>
      <c r="N493" s="42">
        <v>670</v>
      </c>
      <c r="O493" s="42">
        <v>241200</v>
      </c>
      <c r="P493" s="31" t="s">
        <v>296</v>
      </c>
      <c r="Q493" s="31" t="s">
        <v>274</v>
      </c>
      <c r="R493" s="32" t="s">
        <v>254</v>
      </c>
      <c r="S493" s="37">
        <v>100</v>
      </c>
      <c r="T493" s="78" t="s">
        <v>182</v>
      </c>
      <c r="U493" s="16">
        <v>3</v>
      </c>
    </row>
    <row r="494" spans="1:21" ht="63.75" customHeight="1">
      <c r="A494" s="69">
        <v>479</v>
      </c>
      <c r="B494" s="39" t="s">
        <v>76</v>
      </c>
      <c r="C494" s="31" t="s">
        <v>77</v>
      </c>
      <c r="D494" s="31" t="s">
        <v>1348</v>
      </c>
      <c r="E494" s="33" t="s">
        <v>1349</v>
      </c>
      <c r="F494" s="33" t="s">
        <v>186</v>
      </c>
      <c r="G494" s="33" t="s">
        <v>1350</v>
      </c>
      <c r="H494" s="33" t="s">
        <v>1351</v>
      </c>
      <c r="I494" s="33" t="s">
        <v>1349</v>
      </c>
      <c r="J494" s="53" t="s">
        <v>186</v>
      </c>
      <c r="K494" s="31" t="s">
        <v>270</v>
      </c>
      <c r="L494" s="32" t="s">
        <v>805</v>
      </c>
      <c r="M494" s="37">
        <v>20</v>
      </c>
      <c r="N494" s="42">
        <v>603</v>
      </c>
      <c r="O494" s="42">
        <v>12060</v>
      </c>
      <c r="P494" s="31" t="s">
        <v>296</v>
      </c>
      <c r="Q494" s="31" t="s">
        <v>274</v>
      </c>
      <c r="R494" s="32" t="s">
        <v>254</v>
      </c>
      <c r="S494" s="37">
        <v>100</v>
      </c>
      <c r="T494" s="78" t="s">
        <v>182</v>
      </c>
      <c r="U494" s="16">
        <v>3</v>
      </c>
    </row>
    <row r="495" spans="1:21" ht="51">
      <c r="A495" s="31">
        <v>480</v>
      </c>
      <c r="B495" s="39" t="s">
        <v>76</v>
      </c>
      <c r="C495" s="31" t="s">
        <v>77</v>
      </c>
      <c r="D495" s="38" t="s">
        <v>1053</v>
      </c>
      <c r="E495" s="34" t="s">
        <v>1054</v>
      </c>
      <c r="F495" s="34" t="s">
        <v>72</v>
      </c>
      <c r="G495" s="34" t="s">
        <v>1055</v>
      </c>
      <c r="H495" s="34" t="s">
        <v>1056</v>
      </c>
      <c r="I495" s="34" t="s">
        <v>1054</v>
      </c>
      <c r="J495" s="34" t="s">
        <v>72</v>
      </c>
      <c r="K495" s="34" t="s">
        <v>270</v>
      </c>
      <c r="L495" s="32" t="s">
        <v>989</v>
      </c>
      <c r="M495" s="37">
        <v>90</v>
      </c>
      <c r="N495" s="42">
        <v>179</v>
      </c>
      <c r="O495" s="42">
        <v>16110</v>
      </c>
      <c r="P495" s="31" t="s">
        <v>296</v>
      </c>
      <c r="Q495" s="31" t="s">
        <v>274</v>
      </c>
      <c r="R495" s="32" t="s">
        <v>254</v>
      </c>
      <c r="S495" s="37">
        <v>100</v>
      </c>
      <c r="T495" s="78" t="s">
        <v>182</v>
      </c>
      <c r="U495" s="16">
        <v>3</v>
      </c>
    </row>
    <row r="496" spans="1:21" ht="51" customHeight="1">
      <c r="A496" s="69">
        <v>481</v>
      </c>
      <c r="B496" s="39" t="s">
        <v>76</v>
      </c>
      <c r="C496" s="31" t="s">
        <v>77</v>
      </c>
      <c r="D496" s="32" t="s">
        <v>980</v>
      </c>
      <c r="E496" s="34" t="s">
        <v>886</v>
      </c>
      <c r="F496" s="34" t="s">
        <v>6</v>
      </c>
      <c r="G496" s="34" t="s">
        <v>981</v>
      </c>
      <c r="H496" s="34" t="s">
        <v>982</v>
      </c>
      <c r="I496" s="34" t="s">
        <v>886</v>
      </c>
      <c r="J496" s="34" t="s">
        <v>6</v>
      </c>
      <c r="K496" s="34" t="s">
        <v>270</v>
      </c>
      <c r="L496" s="31" t="s">
        <v>837</v>
      </c>
      <c r="M496" s="37">
        <v>50</v>
      </c>
      <c r="N496" s="42">
        <v>268</v>
      </c>
      <c r="O496" s="42">
        <v>13400</v>
      </c>
      <c r="P496" s="31" t="s">
        <v>296</v>
      </c>
      <c r="Q496" s="31" t="s">
        <v>274</v>
      </c>
      <c r="R496" s="32" t="s">
        <v>254</v>
      </c>
      <c r="S496" s="37">
        <v>100</v>
      </c>
      <c r="T496" s="78" t="s">
        <v>182</v>
      </c>
      <c r="U496" s="16">
        <v>3</v>
      </c>
    </row>
    <row r="497" spans="1:21" ht="51" customHeight="1">
      <c r="A497" s="31">
        <v>482</v>
      </c>
      <c r="B497" s="39" t="s">
        <v>76</v>
      </c>
      <c r="C497" s="31" t="s">
        <v>77</v>
      </c>
      <c r="D497" s="32" t="s">
        <v>1033</v>
      </c>
      <c r="E497" s="34" t="s">
        <v>124</v>
      </c>
      <c r="F497" s="34" t="s">
        <v>124</v>
      </c>
      <c r="G497" s="34" t="s">
        <v>1034</v>
      </c>
      <c r="H497" s="34" t="s">
        <v>1035</v>
      </c>
      <c r="I497" s="34" t="s">
        <v>7</v>
      </c>
      <c r="J497" s="34" t="s">
        <v>7</v>
      </c>
      <c r="K497" s="34" t="s">
        <v>270</v>
      </c>
      <c r="L497" s="35" t="s">
        <v>310</v>
      </c>
      <c r="M497" s="37">
        <v>120</v>
      </c>
      <c r="N497" s="42">
        <v>89</v>
      </c>
      <c r="O497" s="42">
        <v>10680</v>
      </c>
      <c r="P497" s="31" t="s">
        <v>296</v>
      </c>
      <c r="Q497" s="31" t="s">
        <v>274</v>
      </c>
      <c r="R497" s="32" t="s">
        <v>254</v>
      </c>
      <c r="S497" s="37">
        <v>100</v>
      </c>
      <c r="T497" s="78" t="s">
        <v>182</v>
      </c>
      <c r="U497" s="16">
        <v>3</v>
      </c>
    </row>
    <row r="498" spans="1:21" ht="51" customHeight="1">
      <c r="A498" s="69">
        <v>483</v>
      </c>
      <c r="B498" s="39" t="s">
        <v>76</v>
      </c>
      <c r="C498" s="31" t="s">
        <v>77</v>
      </c>
      <c r="D498" s="38" t="s">
        <v>1057</v>
      </c>
      <c r="E498" s="34" t="s">
        <v>8</v>
      </c>
      <c r="F498" s="34" t="s">
        <v>8</v>
      </c>
      <c r="G498" s="34" t="s">
        <v>1058</v>
      </c>
      <c r="H498" s="34" t="s">
        <v>1059</v>
      </c>
      <c r="I498" s="34" t="s">
        <v>8</v>
      </c>
      <c r="J498" s="34" t="s">
        <v>8</v>
      </c>
      <c r="K498" s="34" t="s">
        <v>270</v>
      </c>
      <c r="L498" s="35" t="s">
        <v>310</v>
      </c>
      <c r="M498" s="37">
        <v>11</v>
      </c>
      <c r="N498" s="42">
        <v>2679</v>
      </c>
      <c r="O498" s="42">
        <v>29469</v>
      </c>
      <c r="P498" s="31" t="s">
        <v>296</v>
      </c>
      <c r="Q498" s="31" t="s">
        <v>274</v>
      </c>
      <c r="R498" s="32" t="s">
        <v>254</v>
      </c>
      <c r="S498" s="37">
        <v>100</v>
      </c>
      <c r="T498" s="78" t="s">
        <v>182</v>
      </c>
      <c r="U498" s="16">
        <v>3</v>
      </c>
    </row>
    <row r="499" spans="1:21" ht="51">
      <c r="A499" s="31">
        <v>484</v>
      </c>
      <c r="B499" s="39" t="s">
        <v>76</v>
      </c>
      <c r="C499" s="31" t="s">
        <v>77</v>
      </c>
      <c r="D499" s="38" t="s">
        <v>1036</v>
      </c>
      <c r="E499" s="34" t="s">
        <v>1037</v>
      </c>
      <c r="F499" s="34" t="s">
        <v>1038</v>
      </c>
      <c r="G499" s="34" t="s">
        <v>1039</v>
      </c>
      <c r="H499" s="34" t="s">
        <v>1040</v>
      </c>
      <c r="I499" s="34" t="s">
        <v>1041</v>
      </c>
      <c r="J499" s="34" t="s">
        <v>9</v>
      </c>
      <c r="K499" s="34" t="s">
        <v>270</v>
      </c>
      <c r="L499" s="31" t="s">
        <v>837</v>
      </c>
      <c r="M499" s="37">
        <v>720</v>
      </c>
      <c r="N499" s="42">
        <v>13</v>
      </c>
      <c r="O499" s="42">
        <v>9360</v>
      </c>
      <c r="P499" s="31" t="s">
        <v>296</v>
      </c>
      <c r="Q499" s="31" t="s">
        <v>274</v>
      </c>
      <c r="R499" s="32" t="s">
        <v>254</v>
      </c>
      <c r="S499" s="37">
        <v>100</v>
      </c>
      <c r="T499" s="78" t="s">
        <v>182</v>
      </c>
      <c r="U499" s="16">
        <v>3</v>
      </c>
    </row>
    <row r="500" spans="1:21" ht="51" customHeight="1">
      <c r="A500" s="69">
        <v>485</v>
      </c>
      <c r="B500" s="39" t="s">
        <v>76</v>
      </c>
      <c r="C500" s="31" t="s">
        <v>77</v>
      </c>
      <c r="D500" s="31" t="s">
        <v>995</v>
      </c>
      <c r="E500" s="34" t="s">
        <v>996</v>
      </c>
      <c r="F500" s="34" t="s">
        <v>997</v>
      </c>
      <c r="G500" s="34" t="s">
        <v>998</v>
      </c>
      <c r="H500" s="34" t="s">
        <v>999</v>
      </c>
      <c r="I500" s="34" t="s">
        <v>996</v>
      </c>
      <c r="J500" s="34" t="s">
        <v>997</v>
      </c>
      <c r="K500" s="34" t="s">
        <v>270</v>
      </c>
      <c r="L500" s="35" t="s">
        <v>310</v>
      </c>
      <c r="M500" s="37">
        <v>160</v>
      </c>
      <c r="N500" s="42">
        <v>402</v>
      </c>
      <c r="O500" s="42">
        <v>64320</v>
      </c>
      <c r="P500" s="31" t="s">
        <v>296</v>
      </c>
      <c r="Q500" s="31" t="s">
        <v>274</v>
      </c>
      <c r="R500" s="32" t="s">
        <v>254</v>
      </c>
      <c r="S500" s="37">
        <v>100</v>
      </c>
      <c r="T500" s="78" t="s">
        <v>182</v>
      </c>
      <c r="U500" s="16">
        <v>3</v>
      </c>
    </row>
    <row r="501" spans="1:21" ht="51">
      <c r="A501" s="31">
        <v>486</v>
      </c>
      <c r="B501" s="39" t="s">
        <v>76</v>
      </c>
      <c r="C501" s="31" t="s">
        <v>77</v>
      </c>
      <c r="D501" s="38" t="s">
        <v>1000</v>
      </c>
      <c r="E501" s="34" t="s">
        <v>1001</v>
      </c>
      <c r="F501" s="34" t="s">
        <v>10</v>
      </c>
      <c r="G501" s="34" t="s">
        <v>1002</v>
      </c>
      <c r="H501" s="34" t="s">
        <v>1003</v>
      </c>
      <c r="I501" s="34" t="s">
        <v>1001</v>
      </c>
      <c r="J501" s="34" t="s">
        <v>10</v>
      </c>
      <c r="K501" s="34" t="s">
        <v>270</v>
      </c>
      <c r="L501" s="35" t="s">
        <v>310</v>
      </c>
      <c r="M501" s="37">
        <v>450</v>
      </c>
      <c r="N501" s="42">
        <v>54</v>
      </c>
      <c r="O501" s="42">
        <v>24300</v>
      </c>
      <c r="P501" s="31" t="s">
        <v>296</v>
      </c>
      <c r="Q501" s="31" t="s">
        <v>274</v>
      </c>
      <c r="R501" s="32" t="s">
        <v>254</v>
      </c>
      <c r="S501" s="37">
        <v>100</v>
      </c>
      <c r="T501" s="78" t="s">
        <v>182</v>
      </c>
      <c r="U501" s="16">
        <v>3</v>
      </c>
    </row>
    <row r="502" spans="1:21" ht="51">
      <c r="A502" s="69">
        <v>487</v>
      </c>
      <c r="B502" s="39" t="s">
        <v>76</v>
      </c>
      <c r="C502" s="31" t="s">
        <v>77</v>
      </c>
      <c r="D502" s="38" t="s">
        <v>1004</v>
      </c>
      <c r="E502" s="34" t="s">
        <v>11</v>
      </c>
      <c r="F502" s="34" t="s">
        <v>11</v>
      </c>
      <c r="G502" s="34" t="s">
        <v>1005</v>
      </c>
      <c r="H502" s="34" t="s">
        <v>1006</v>
      </c>
      <c r="I502" s="34" t="s">
        <v>11</v>
      </c>
      <c r="J502" s="34" t="s">
        <v>11</v>
      </c>
      <c r="K502" s="34" t="s">
        <v>270</v>
      </c>
      <c r="L502" s="35" t="s">
        <v>310</v>
      </c>
      <c r="M502" s="37">
        <v>13</v>
      </c>
      <c r="N502" s="42">
        <v>258</v>
      </c>
      <c r="O502" s="42">
        <v>3354</v>
      </c>
      <c r="P502" s="31" t="s">
        <v>296</v>
      </c>
      <c r="Q502" s="31" t="s">
        <v>274</v>
      </c>
      <c r="R502" s="32" t="s">
        <v>254</v>
      </c>
      <c r="S502" s="37">
        <v>100</v>
      </c>
      <c r="T502" s="78" t="s">
        <v>182</v>
      </c>
      <c r="U502" s="16">
        <v>3</v>
      </c>
    </row>
    <row r="503" spans="1:21" ht="51">
      <c r="A503" s="31">
        <v>488</v>
      </c>
      <c r="B503" s="39" t="s">
        <v>76</v>
      </c>
      <c r="C503" s="31" t="s">
        <v>77</v>
      </c>
      <c r="D503" s="31" t="s">
        <v>1028</v>
      </c>
      <c r="E503" s="34" t="s">
        <v>1029</v>
      </c>
      <c r="F503" s="34" t="s">
        <v>1030</v>
      </c>
      <c r="G503" s="34" t="s">
        <v>1031</v>
      </c>
      <c r="H503" s="34" t="s">
        <v>1032</v>
      </c>
      <c r="I503" s="34" t="s">
        <v>1029</v>
      </c>
      <c r="J503" s="34" t="s">
        <v>1030</v>
      </c>
      <c r="K503" s="34" t="s">
        <v>270</v>
      </c>
      <c r="L503" s="31" t="s">
        <v>837</v>
      </c>
      <c r="M503" s="37">
        <v>188</v>
      </c>
      <c r="N503" s="42">
        <v>107</v>
      </c>
      <c r="O503" s="42">
        <v>20116</v>
      </c>
      <c r="P503" s="31" t="s">
        <v>296</v>
      </c>
      <c r="Q503" s="31" t="s">
        <v>274</v>
      </c>
      <c r="R503" s="32" t="s">
        <v>254</v>
      </c>
      <c r="S503" s="37">
        <v>100</v>
      </c>
      <c r="T503" s="78" t="s">
        <v>182</v>
      </c>
      <c r="U503" s="16">
        <v>3</v>
      </c>
    </row>
    <row r="504" spans="1:21" ht="51">
      <c r="A504" s="69">
        <v>489</v>
      </c>
      <c r="B504" s="39" t="s">
        <v>76</v>
      </c>
      <c r="C504" s="31" t="s">
        <v>77</v>
      </c>
      <c r="D504" s="31" t="s">
        <v>1010</v>
      </c>
      <c r="E504" s="34" t="s">
        <v>1011</v>
      </c>
      <c r="F504" s="34" t="s">
        <v>1012</v>
      </c>
      <c r="G504" s="34" t="s">
        <v>1013</v>
      </c>
      <c r="H504" s="34" t="s">
        <v>1014</v>
      </c>
      <c r="I504" s="34" t="s">
        <v>1011</v>
      </c>
      <c r="J504" s="34" t="s">
        <v>1012</v>
      </c>
      <c r="K504" s="34" t="s">
        <v>270</v>
      </c>
      <c r="L504" s="31" t="s">
        <v>837</v>
      </c>
      <c r="M504" s="37">
        <v>96</v>
      </c>
      <c r="N504" s="42">
        <v>167</v>
      </c>
      <c r="O504" s="42">
        <v>16032</v>
      </c>
      <c r="P504" s="31" t="s">
        <v>296</v>
      </c>
      <c r="Q504" s="31" t="s">
        <v>274</v>
      </c>
      <c r="R504" s="32" t="s">
        <v>254</v>
      </c>
      <c r="S504" s="37">
        <v>100</v>
      </c>
      <c r="T504" s="78" t="s">
        <v>182</v>
      </c>
      <c r="U504" s="16">
        <v>3</v>
      </c>
    </row>
    <row r="505" spans="1:21" ht="51">
      <c r="A505" s="31">
        <v>490</v>
      </c>
      <c r="B505" s="39" t="s">
        <v>76</v>
      </c>
      <c r="C505" s="31" t="s">
        <v>77</v>
      </c>
      <c r="D505" s="31" t="s">
        <v>1007</v>
      </c>
      <c r="E505" s="34" t="s">
        <v>5</v>
      </c>
      <c r="F505" s="34" t="s">
        <v>5</v>
      </c>
      <c r="G505" s="34" t="s">
        <v>1008</v>
      </c>
      <c r="H505" s="34" t="s">
        <v>1009</v>
      </c>
      <c r="I505" s="34" t="s">
        <v>5</v>
      </c>
      <c r="J505" s="34" t="s">
        <v>5</v>
      </c>
      <c r="K505" s="34" t="s">
        <v>270</v>
      </c>
      <c r="L505" s="35" t="s">
        <v>310</v>
      </c>
      <c r="M505" s="37">
        <v>68</v>
      </c>
      <c r="N505" s="42">
        <v>355</v>
      </c>
      <c r="O505" s="42">
        <v>24140</v>
      </c>
      <c r="P505" s="31" t="s">
        <v>296</v>
      </c>
      <c r="Q505" s="31" t="s">
        <v>274</v>
      </c>
      <c r="R505" s="32" t="s">
        <v>254</v>
      </c>
      <c r="S505" s="37">
        <v>100</v>
      </c>
      <c r="T505" s="78" t="s">
        <v>182</v>
      </c>
      <c r="U505" s="16">
        <v>3</v>
      </c>
    </row>
    <row r="506" spans="1:21" ht="51" customHeight="1">
      <c r="A506" s="69">
        <v>491</v>
      </c>
      <c r="B506" s="39" t="s">
        <v>76</v>
      </c>
      <c r="C506" s="31" t="s">
        <v>77</v>
      </c>
      <c r="D506" s="32" t="s">
        <v>1015</v>
      </c>
      <c r="E506" s="34" t="s">
        <v>1016</v>
      </c>
      <c r="F506" s="34" t="s">
        <v>1017</v>
      </c>
      <c r="G506" s="34" t="s">
        <v>1018</v>
      </c>
      <c r="H506" s="34" t="s">
        <v>1019</v>
      </c>
      <c r="I506" s="34" t="s">
        <v>43</v>
      </c>
      <c r="J506" s="34" t="s">
        <v>43</v>
      </c>
      <c r="K506" s="34" t="s">
        <v>270</v>
      </c>
      <c r="L506" s="35" t="s">
        <v>310</v>
      </c>
      <c r="M506" s="37">
        <v>40</v>
      </c>
      <c r="N506" s="42">
        <v>241</v>
      </c>
      <c r="O506" s="42">
        <v>9640</v>
      </c>
      <c r="P506" s="31" t="s">
        <v>296</v>
      </c>
      <c r="Q506" s="31" t="s">
        <v>274</v>
      </c>
      <c r="R506" s="32" t="s">
        <v>254</v>
      </c>
      <c r="S506" s="37">
        <v>100</v>
      </c>
      <c r="T506" s="78" t="s">
        <v>182</v>
      </c>
      <c r="U506" s="16">
        <v>3</v>
      </c>
    </row>
    <row r="507" spans="1:21" ht="51">
      <c r="A507" s="31">
        <v>492</v>
      </c>
      <c r="B507" s="39" t="s">
        <v>76</v>
      </c>
      <c r="C507" s="31" t="s">
        <v>77</v>
      </c>
      <c r="D507" s="38" t="s">
        <v>1042</v>
      </c>
      <c r="E507" s="34" t="s">
        <v>1043</v>
      </c>
      <c r="F507" s="34" t="s">
        <v>73</v>
      </c>
      <c r="G507" s="34" t="s">
        <v>1044</v>
      </c>
      <c r="H507" s="34" t="s">
        <v>1045</v>
      </c>
      <c r="I507" s="34" t="s">
        <v>1043</v>
      </c>
      <c r="J507" s="34" t="s">
        <v>73</v>
      </c>
      <c r="K507" s="34" t="s">
        <v>270</v>
      </c>
      <c r="L507" s="35" t="s">
        <v>310</v>
      </c>
      <c r="M507" s="37">
        <v>108</v>
      </c>
      <c r="N507" s="42">
        <v>89</v>
      </c>
      <c r="O507" s="42">
        <v>9612</v>
      </c>
      <c r="P507" s="31" t="s">
        <v>296</v>
      </c>
      <c r="Q507" s="31" t="s">
        <v>274</v>
      </c>
      <c r="R507" s="32" t="s">
        <v>254</v>
      </c>
      <c r="S507" s="37">
        <v>100</v>
      </c>
      <c r="T507" s="78" t="s">
        <v>182</v>
      </c>
      <c r="U507" s="16">
        <v>3</v>
      </c>
    </row>
    <row r="508" spans="1:21" ht="51" customHeight="1">
      <c r="A508" s="69">
        <v>493</v>
      </c>
      <c r="B508" s="39" t="s">
        <v>76</v>
      </c>
      <c r="C508" s="31" t="s">
        <v>77</v>
      </c>
      <c r="D508" s="38" t="s">
        <v>1060</v>
      </c>
      <c r="E508" s="34" t="s">
        <v>1061</v>
      </c>
      <c r="F508" s="34" t="s">
        <v>1062</v>
      </c>
      <c r="G508" s="34" t="s">
        <v>1063</v>
      </c>
      <c r="H508" s="34" t="s">
        <v>1064</v>
      </c>
      <c r="I508" s="34" t="s">
        <v>1065</v>
      </c>
      <c r="J508" s="34" t="s">
        <v>12</v>
      </c>
      <c r="K508" s="34" t="s">
        <v>270</v>
      </c>
      <c r="L508" s="35" t="s">
        <v>310</v>
      </c>
      <c r="M508" s="37">
        <v>60</v>
      </c>
      <c r="N508" s="42">
        <v>45</v>
      </c>
      <c r="O508" s="42">
        <v>2700</v>
      </c>
      <c r="P508" s="31" t="s">
        <v>296</v>
      </c>
      <c r="Q508" s="31" t="s">
        <v>274</v>
      </c>
      <c r="R508" s="32" t="s">
        <v>254</v>
      </c>
      <c r="S508" s="37">
        <v>100</v>
      </c>
      <c r="T508" s="78" t="s">
        <v>182</v>
      </c>
      <c r="U508" s="16">
        <v>3</v>
      </c>
    </row>
    <row r="509" spans="1:21" ht="51" customHeight="1">
      <c r="A509" s="31">
        <v>494</v>
      </c>
      <c r="B509" s="39" t="s">
        <v>76</v>
      </c>
      <c r="C509" s="31" t="s">
        <v>77</v>
      </c>
      <c r="D509" s="38" t="s">
        <v>1046</v>
      </c>
      <c r="E509" s="34" t="s">
        <v>1047</v>
      </c>
      <c r="F509" s="34" t="s">
        <v>13</v>
      </c>
      <c r="G509" s="34" t="s">
        <v>1048</v>
      </c>
      <c r="H509" s="34" t="s">
        <v>1049</v>
      </c>
      <c r="I509" s="34" t="s">
        <v>1047</v>
      </c>
      <c r="J509" s="34" t="s">
        <v>13</v>
      </c>
      <c r="K509" s="34" t="s">
        <v>270</v>
      </c>
      <c r="L509" s="32" t="s">
        <v>989</v>
      </c>
      <c r="M509" s="37">
        <v>8</v>
      </c>
      <c r="N509" s="42">
        <v>502</v>
      </c>
      <c r="O509" s="42">
        <v>4016</v>
      </c>
      <c r="P509" s="31" t="s">
        <v>296</v>
      </c>
      <c r="Q509" s="31" t="s">
        <v>274</v>
      </c>
      <c r="R509" s="32" t="s">
        <v>254</v>
      </c>
      <c r="S509" s="37">
        <v>100</v>
      </c>
      <c r="T509" s="78" t="s">
        <v>182</v>
      </c>
      <c r="U509" s="16">
        <v>3</v>
      </c>
    </row>
    <row r="510" spans="1:21" ht="140.25" customHeight="1">
      <c r="A510" s="69">
        <v>495</v>
      </c>
      <c r="B510" s="39" t="s">
        <v>76</v>
      </c>
      <c r="C510" s="31" t="s">
        <v>77</v>
      </c>
      <c r="D510" s="31" t="s">
        <v>1050</v>
      </c>
      <c r="E510" s="34" t="s">
        <v>14</v>
      </c>
      <c r="F510" s="34" t="s">
        <v>14</v>
      </c>
      <c r="G510" s="34" t="s">
        <v>1051</v>
      </c>
      <c r="H510" s="34" t="s">
        <v>1052</v>
      </c>
      <c r="I510" s="34" t="s">
        <v>14</v>
      </c>
      <c r="J510" s="34" t="s">
        <v>14</v>
      </c>
      <c r="K510" s="34" t="s">
        <v>270</v>
      </c>
      <c r="L510" s="35" t="s">
        <v>310</v>
      </c>
      <c r="M510" s="37">
        <v>3</v>
      </c>
      <c r="N510" s="42">
        <v>3571</v>
      </c>
      <c r="O510" s="42">
        <v>10713</v>
      </c>
      <c r="P510" s="31" t="s">
        <v>296</v>
      </c>
      <c r="Q510" s="31" t="s">
        <v>274</v>
      </c>
      <c r="R510" s="32" t="s">
        <v>254</v>
      </c>
      <c r="S510" s="37">
        <v>100</v>
      </c>
      <c r="T510" s="78" t="s">
        <v>182</v>
      </c>
      <c r="U510" s="16">
        <v>3</v>
      </c>
    </row>
    <row r="511" spans="1:21" ht="51" customHeight="1">
      <c r="A511" s="31">
        <v>496</v>
      </c>
      <c r="B511" s="39" t="s">
        <v>76</v>
      </c>
      <c r="C511" s="31" t="s">
        <v>77</v>
      </c>
      <c r="D511" s="31" t="s">
        <v>1412</v>
      </c>
      <c r="E511" s="33" t="s">
        <v>991</v>
      </c>
      <c r="F511" s="33" t="s">
        <v>992</v>
      </c>
      <c r="G511" s="33" t="s">
        <v>1413</v>
      </c>
      <c r="H511" s="33" t="s">
        <v>1413</v>
      </c>
      <c r="I511" s="33" t="s">
        <v>991</v>
      </c>
      <c r="J511" s="53" t="s">
        <v>992</v>
      </c>
      <c r="K511" s="34" t="s">
        <v>270</v>
      </c>
      <c r="L511" s="35" t="s">
        <v>310</v>
      </c>
      <c r="M511" s="37">
        <v>180</v>
      </c>
      <c r="N511" s="42">
        <v>89</v>
      </c>
      <c r="O511" s="42">
        <v>16020</v>
      </c>
      <c r="P511" s="31" t="s">
        <v>296</v>
      </c>
      <c r="Q511" s="31" t="s">
        <v>274</v>
      </c>
      <c r="R511" s="32" t="s">
        <v>254</v>
      </c>
      <c r="S511" s="37">
        <v>100</v>
      </c>
      <c r="T511" s="78" t="s">
        <v>182</v>
      </c>
      <c r="U511" s="16">
        <v>3</v>
      </c>
    </row>
    <row r="512" spans="1:21" ht="51" customHeight="1">
      <c r="A512" s="69">
        <v>497</v>
      </c>
      <c r="B512" s="39" t="s">
        <v>76</v>
      </c>
      <c r="C512" s="31" t="s">
        <v>77</v>
      </c>
      <c r="D512" s="31" t="s">
        <v>1020</v>
      </c>
      <c r="E512" s="34" t="s">
        <v>1021</v>
      </c>
      <c r="F512" s="34" t="s">
        <v>15</v>
      </c>
      <c r="G512" s="34" t="s">
        <v>1022</v>
      </c>
      <c r="H512" s="34" t="s">
        <v>1023</v>
      </c>
      <c r="I512" s="34" t="s">
        <v>1021</v>
      </c>
      <c r="J512" s="34" t="s">
        <v>15</v>
      </c>
      <c r="K512" s="34" t="s">
        <v>270</v>
      </c>
      <c r="L512" s="35" t="s">
        <v>310</v>
      </c>
      <c r="M512" s="37">
        <v>6</v>
      </c>
      <c r="N512" s="42">
        <v>1897</v>
      </c>
      <c r="O512" s="42">
        <v>11382</v>
      </c>
      <c r="P512" s="31" t="s">
        <v>296</v>
      </c>
      <c r="Q512" s="31" t="s">
        <v>274</v>
      </c>
      <c r="R512" s="32" t="s">
        <v>254</v>
      </c>
      <c r="S512" s="37">
        <v>100</v>
      </c>
      <c r="T512" s="78" t="s">
        <v>182</v>
      </c>
      <c r="U512" s="16">
        <v>3</v>
      </c>
    </row>
    <row r="513" spans="1:21" ht="51" customHeight="1">
      <c r="A513" s="31">
        <v>498</v>
      </c>
      <c r="B513" s="39" t="s">
        <v>76</v>
      </c>
      <c r="C513" s="31" t="s">
        <v>77</v>
      </c>
      <c r="D513" s="38" t="s">
        <v>1024</v>
      </c>
      <c r="E513" s="34" t="s">
        <v>1025</v>
      </c>
      <c r="F513" s="34" t="s">
        <v>16</v>
      </c>
      <c r="G513" s="34" t="s">
        <v>1026</v>
      </c>
      <c r="H513" s="34" t="s">
        <v>1027</v>
      </c>
      <c r="I513" s="34" t="s">
        <v>1025</v>
      </c>
      <c r="J513" s="34" t="s">
        <v>16</v>
      </c>
      <c r="K513" s="34" t="s">
        <v>270</v>
      </c>
      <c r="L513" s="31" t="s">
        <v>837</v>
      </c>
      <c r="M513" s="37">
        <v>69</v>
      </c>
      <c r="N513" s="42">
        <v>629</v>
      </c>
      <c r="O513" s="42">
        <v>43401</v>
      </c>
      <c r="P513" s="31" t="s">
        <v>296</v>
      </c>
      <c r="Q513" s="31" t="s">
        <v>274</v>
      </c>
      <c r="R513" s="32" t="s">
        <v>254</v>
      </c>
      <c r="S513" s="37">
        <v>100</v>
      </c>
      <c r="T513" s="78" t="s">
        <v>182</v>
      </c>
      <c r="U513" s="16">
        <v>3</v>
      </c>
    </row>
    <row r="514" spans="1:21" ht="51" customHeight="1">
      <c r="A514" s="69">
        <v>499</v>
      </c>
      <c r="B514" s="39" t="s">
        <v>76</v>
      </c>
      <c r="C514" s="31" t="s">
        <v>77</v>
      </c>
      <c r="D514" s="35" t="s">
        <v>1382</v>
      </c>
      <c r="E514" s="34" t="s">
        <v>37</v>
      </c>
      <c r="F514" s="34" t="s">
        <v>37</v>
      </c>
      <c r="G514" s="34" t="s">
        <v>1383</v>
      </c>
      <c r="H514" s="34" t="s">
        <v>1384</v>
      </c>
      <c r="I514" s="34" t="s">
        <v>37</v>
      </c>
      <c r="J514" s="34" t="s">
        <v>37</v>
      </c>
      <c r="K514" s="34" t="s">
        <v>270</v>
      </c>
      <c r="L514" s="35" t="s">
        <v>310</v>
      </c>
      <c r="M514" s="37">
        <v>69</v>
      </c>
      <c r="N514" s="42">
        <v>134</v>
      </c>
      <c r="O514" s="42">
        <v>9246</v>
      </c>
      <c r="P514" s="31" t="s">
        <v>296</v>
      </c>
      <c r="Q514" s="31" t="s">
        <v>274</v>
      </c>
      <c r="R514" s="32" t="s">
        <v>254</v>
      </c>
      <c r="S514" s="37">
        <v>100</v>
      </c>
      <c r="T514" s="78" t="s">
        <v>182</v>
      </c>
      <c r="U514" s="16">
        <v>3</v>
      </c>
    </row>
    <row r="515" spans="1:21" ht="25.5" customHeight="1">
      <c r="A515" s="31">
        <v>500</v>
      </c>
      <c r="B515" s="39" t="s">
        <v>76</v>
      </c>
      <c r="C515" s="31" t="s">
        <v>77</v>
      </c>
      <c r="D515" s="45" t="s">
        <v>983</v>
      </c>
      <c r="E515" s="34" t="s">
        <v>984</v>
      </c>
      <c r="F515" s="34" t="s">
        <v>985</v>
      </c>
      <c r="G515" s="34" t="s">
        <v>986</v>
      </c>
      <c r="H515" s="34" t="s">
        <v>987</v>
      </c>
      <c r="I515" s="34" t="s">
        <v>988</v>
      </c>
      <c r="J515" s="34" t="s">
        <v>42</v>
      </c>
      <c r="K515" s="34" t="s">
        <v>270</v>
      </c>
      <c r="L515" s="32" t="s">
        <v>989</v>
      </c>
      <c r="M515" s="37">
        <v>220</v>
      </c>
      <c r="N515" s="42">
        <v>1023</v>
      </c>
      <c r="O515" s="42">
        <v>225060</v>
      </c>
      <c r="P515" s="31" t="s">
        <v>283</v>
      </c>
      <c r="Q515" s="31" t="s">
        <v>283</v>
      </c>
      <c r="R515" s="32" t="s">
        <v>255</v>
      </c>
      <c r="S515" s="37">
        <v>50</v>
      </c>
      <c r="T515" s="78" t="s">
        <v>97</v>
      </c>
      <c r="U515" s="16">
        <v>3</v>
      </c>
    </row>
    <row r="516" spans="1:21" ht="63.75" customHeight="1">
      <c r="A516" s="69">
        <v>501</v>
      </c>
      <c r="B516" s="39" t="s">
        <v>76</v>
      </c>
      <c r="C516" s="31" t="s">
        <v>77</v>
      </c>
      <c r="D516" s="31" t="s">
        <v>1348</v>
      </c>
      <c r="E516" s="33" t="s">
        <v>1349</v>
      </c>
      <c r="F516" s="33" t="s">
        <v>186</v>
      </c>
      <c r="G516" s="33" t="s">
        <v>1350</v>
      </c>
      <c r="H516" s="33" t="s">
        <v>1351</v>
      </c>
      <c r="I516" s="33" t="s">
        <v>1349</v>
      </c>
      <c r="J516" s="53" t="s">
        <v>186</v>
      </c>
      <c r="K516" s="31" t="s">
        <v>270</v>
      </c>
      <c r="L516" s="32" t="s">
        <v>805</v>
      </c>
      <c r="M516" s="37">
        <v>20</v>
      </c>
      <c r="N516" s="42">
        <v>563</v>
      </c>
      <c r="O516" s="42">
        <v>11260</v>
      </c>
      <c r="P516" s="31" t="s">
        <v>296</v>
      </c>
      <c r="Q516" s="31" t="s">
        <v>274</v>
      </c>
      <c r="R516" s="32" t="s">
        <v>255</v>
      </c>
      <c r="S516" s="37">
        <v>50</v>
      </c>
      <c r="T516" s="78" t="s">
        <v>97</v>
      </c>
      <c r="U516" s="16">
        <v>3</v>
      </c>
    </row>
    <row r="517" spans="1:21" ht="51">
      <c r="A517" s="31">
        <v>502</v>
      </c>
      <c r="B517" s="39" t="s">
        <v>76</v>
      </c>
      <c r="C517" s="31" t="s">
        <v>77</v>
      </c>
      <c r="D517" s="38" t="s">
        <v>1053</v>
      </c>
      <c r="E517" s="34" t="s">
        <v>1054</v>
      </c>
      <c r="F517" s="34" t="s">
        <v>72</v>
      </c>
      <c r="G517" s="34" t="s">
        <v>1055</v>
      </c>
      <c r="H517" s="34" t="s">
        <v>1056</v>
      </c>
      <c r="I517" s="34" t="s">
        <v>1054</v>
      </c>
      <c r="J517" s="34" t="s">
        <v>72</v>
      </c>
      <c r="K517" s="34" t="s">
        <v>270</v>
      </c>
      <c r="L517" s="32" t="s">
        <v>989</v>
      </c>
      <c r="M517" s="37">
        <v>200</v>
      </c>
      <c r="N517" s="42">
        <v>75</v>
      </c>
      <c r="O517" s="42">
        <v>15000</v>
      </c>
      <c r="P517" s="31" t="s">
        <v>296</v>
      </c>
      <c r="Q517" s="31" t="s">
        <v>274</v>
      </c>
      <c r="R517" s="32" t="s">
        <v>255</v>
      </c>
      <c r="S517" s="37">
        <v>50</v>
      </c>
      <c r="T517" s="78" t="s">
        <v>97</v>
      </c>
      <c r="U517" s="16">
        <v>3</v>
      </c>
    </row>
    <row r="518" spans="1:21" ht="51" customHeight="1">
      <c r="A518" s="69">
        <v>503</v>
      </c>
      <c r="B518" s="39" t="s">
        <v>76</v>
      </c>
      <c r="C518" s="31" t="s">
        <v>77</v>
      </c>
      <c r="D518" s="32" t="s">
        <v>980</v>
      </c>
      <c r="E518" s="34" t="s">
        <v>886</v>
      </c>
      <c r="F518" s="34" t="s">
        <v>6</v>
      </c>
      <c r="G518" s="34" t="s">
        <v>981</v>
      </c>
      <c r="H518" s="34" t="s">
        <v>982</v>
      </c>
      <c r="I518" s="34" t="s">
        <v>886</v>
      </c>
      <c r="J518" s="34" t="s">
        <v>6</v>
      </c>
      <c r="K518" s="34" t="s">
        <v>270</v>
      </c>
      <c r="L518" s="31" t="s">
        <v>837</v>
      </c>
      <c r="M518" s="37">
        <v>50</v>
      </c>
      <c r="N518" s="42">
        <v>250</v>
      </c>
      <c r="O518" s="42">
        <v>12500</v>
      </c>
      <c r="P518" s="31" t="s">
        <v>296</v>
      </c>
      <c r="Q518" s="31" t="s">
        <v>274</v>
      </c>
      <c r="R518" s="32" t="s">
        <v>255</v>
      </c>
      <c r="S518" s="37">
        <v>50</v>
      </c>
      <c r="T518" s="78" t="s">
        <v>97</v>
      </c>
      <c r="U518" s="16">
        <v>3</v>
      </c>
    </row>
    <row r="519" spans="1:21" ht="51" customHeight="1">
      <c r="A519" s="31">
        <v>504</v>
      </c>
      <c r="B519" s="39" t="s">
        <v>76</v>
      </c>
      <c r="C519" s="31" t="s">
        <v>77</v>
      </c>
      <c r="D519" s="31" t="s">
        <v>1457</v>
      </c>
      <c r="E519" s="33" t="s">
        <v>7</v>
      </c>
      <c r="F519" s="33" t="s">
        <v>7</v>
      </c>
      <c r="G519" s="33" t="s">
        <v>1458</v>
      </c>
      <c r="H519" s="33" t="s">
        <v>1459</v>
      </c>
      <c r="I519" s="33" t="s">
        <v>7</v>
      </c>
      <c r="J519" s="53" t="s">
        <v>7</v>
      </c>
      <c r="K519" s="33" t="s">
        <v>270</v>
      </c>
      <c r="L519" s="32" t="s">
        <v>310</v>
      </c>
      <c r="M519" s="37">
        <v>36</v>
      </c>
      <c r="N519" s="42">
        <v>278</v>
      </c>
      <c r="O519" s="42">
        <v>10008</v>
      </c>
      <c r="P519" s="31" t="s">
        <v>296</v>
      </c>
      <c r="Q519" s="31" t="s">
        <v>274</v>
      </c>
      <c r="R519" s="32" t="s">
        <v>255</v>
      </c>
      <c r="S519" s="37">
        <v>50</v>
      </c>
      <c r="T519" s="78" t="s">
        <v>97</v>
      </c>
      <c r="U519" s="16">
        <v>3</v>
      </c>
    </row>
    <row r="520" spans="1:21" ht="51" customHeight="1">
      <c r="A520" s="69">
        <v>505</v>
      </c>
      <c r="B520" s="39" t="s">
        <v>76</v>
      </c>
      <c r="C520" s="31" t="s">
        <v>77</v>
      </c>
      <c r="D520" s="38" t="s">
        <v>1057</v>
      </c>
      <c r="E520" s="34" t="s">
        <v>8</v>
      </c>
      <c r="F520" s="34" t="s">
        <v>8</v>
      </c>
      <c r="G520" s="34" t="s">
        <v>1058</v>
      </c>
      <c r="H520" s="34" t="s">
        <v>1059</v>
      </c>
      <c r="I520" s="34" t="s">
        <v>8</v>
      </c>
      <c r="J520" s="34" t="s">
        <v>8</v>
      </c>
      <c r="K520" s="34" t="s">
        <v>270</v>
      </c>
      <c r="L520" s="35" t="s">
        <v>310</v>
      </c>
      <c r="M520" s="37">
        <v>10</v>
      </c>
      <c r="N520" s="42">
        <v>2750</v>
      </c>
      <c r="O520" s="42">
        <v>27500</v>
      </c>
      <c r="P520" s="31" t="s">
        <v>296</v>
      </c>
      <c r="Q520" s="31" t="s">
        <v>274</v>
      </c>
      <c r="R520" s="32" t="s">
        <v>255</v>
      </c>
      <c r="S520" s="37">
        <v>50</v>
      </c>
      <c r="T520" s="78" t="s">
        <v>97</v>
      </c>
      <c r="U520" s="16">
        <v>3</v>
      </c>
    </row>
    <row r="521" spans="1:21" ht="51">
      <c r="A521" s="31">
        <v>506</v>
      </c>
      <c r="B521" s="39" t="s">
        <v>76</v>
      </c>
      <c r="C521" s="31" t="s">
        <v>77</v>
      </c>
      <c r="D521" s="38" t="s">
        <v>1036</v>
      </c>
      <c r="E521" s="34" t="s">
        <v>1037</v>
      </c>
      <c r="F521" s="34" t="s">
        <v>1038</v>
      </c>
      <c r="G521" s="34" t="s">
        <v>1039</v>
      </c>
      <c r="H521" s="34" t="s">
        <v>1040</v>
      </c>
      <c r="I521" s="34" t="s">
        <v>1041</v>
      </c>
      <c r="J521" s="34" t="s">
        <v>9</v>
      </c>
      <c r="K521" s="34" t="s">
        <v>270</v>
      </c>
      <c r="L521" s="31" t="s">
        <v>837</v>
      </c>
      <c r="M521" s="37">
        <v>14</v>
      </c>
      <c r="N521" s="42">
        <v>643</v>
      </c>
      <c r="O521" s="42">
        <v>9002</v>
      </c>
      <c r="P521" s="31" t="s">
        <v>296</v>
      </c>
      <c r="Q521" s="31" t="s">
        <v>274</v>
      </c>
      <c r="R521" s="32" t="s">
        <v>255</v>
      </c>
      <c r="S521" s="37">
        <v>50</v>
      </c>
      <c r="T521" s="78" t="s">
        <v>97</v>
      </c>
      <c r="U521" s="16">
        <v>3</v>
      </c>
    </row>
    <row r="522" spans="1:21" ht="51" customHeight="1">
      <c r="A522" s="69">
        <v>507</v>
      </c>
      <c r="B522" s="39" t="s">
        <v>76</v>
      </c>
      <c r="C522" s="31" t="s">
        <v>77</v>
      </c>
      <c r="D522" s="31" t="s">
        <v>995</v>
      </c>
      <c r="E522" s="34" t="s">
        <v>996</v>
      </c>
      <c r="F522" s="34" t="s">
        <v>997</v>
      </c>
      <c r="G522" s="34" t="s">
        <v>998</v>
      </c>
      <c r="H522" s="34" t="s">
        <v>999</v>
      </c>
      <c r="I522" s="34" t="s">
        <v>996</v>
      </c>
      <c r="J522" s="34" t="s">
        <v>997</v>
      </c>
      <c r="K522" s="34" t="s">
        <v>270</v>
      </c>
      <c r="L522" s="35" t="s">
        <v>310</v>
      </c>
      <c r="M522" s="37">
        <v>84</v>
      </c>
      <c r="N522" s="42">
        <v>714</v>
      </c>
      <c r="O522" s="42">
        <v>59976</v>
      </c>
      <c r="P522" s="31" t="s">
        <v>296</v>
      </c>
      <c r="Q522" s="31" t="s">
        <v>274</v>
      </c>
      <c r="R522" s="32" t="s">
        <v>255</v>
      </c>
      <c r="S522" s="37">
        <v>50</v>
      </c>
      <c r="T522" s="78" t="s">
        <v>97</v>
      </c>
      <c r="U522" s="16">
        <v>3</v>
      </c>
    </row>
    <row r="523" spans="1:21" ht="51">
      <c r="A523" s="31">
        <v>508</v>
      </c>
      <c r="B523" s="39" t="s">
        <v>76</v>
      </c>
      <c r="C523" s="31" t="s">
        <v>77</v>
      </c>
      <c r="D523" s="38" t="s">
        <v>1000</v>
      </c>
      <c r="E523" s="34" t="s">
        <v>1001</v>
      </c>
      <c r="F523" s="34" t="s">
        <v>10</v>
      </c>
      <c r="G523" s="34" t="s">
        <v>1002</v>
      </c>
      <c r="H523" s="34" t="s">
        <v>1003</v>
      </c>
      <c r="I523" s="34" t="s">
        <v>1001</v>
      </c>
      <c r="J523" s="34" t="s">
        <v>10</v>
      </c>
      <c r="K523" s="34" t="s">
        <v>270</v>
      </c>
      <c r="L523" s="35" t="s">
        <v>310</v>
      </c>
      <c r="M523" s="37">
        <v>84</v>
      </c>
      <c r="N523" s="42">
        <v>268</v>
      </c>
      <c r="O523" s="42">
        <v>22512</v>
      </c>
      <c r="P523" s="31" t="s">
        <v>296</v>
      </c>
      <c r="Q523" s="31" t="s">
        <v>274</v>
      </c>
      <c r="R523" s="32" t="s">
        <v>255</v>
      </c>
      <c r="S523" s="37">
        <v>50</v>
      </c>
      <c r="T523" s="78" t="s">
        <v>97</v>
      </c>
      <c r="U523" s="16">
        <v>3</v>
      </c>
    </row>
    <row r="524" spans="1:21" ht="51">
      <c r="A524" s="69">
        <v>509</v>
      </c>
      <c r="B524" s="39" t="s">
        <v>76</v>
      </c>
      <c r="C524" s="31" t="s">
        <v>77</v>
      </c>
      <c r="D524" s="38" t="s">
        <v>1004</v>
      </c>
      <c r="E524" s="34" t="s">
        <v>11</v>
      </c>
      <c r="F524" s="34" t="s">
        <v>11</v>
      </c>
      <c r="G524" s="34" t="s">
        <v>1005</v>
      </c>
      <c r="H524" s="34" t="s">
        <v>1006</v>
      </c>
      <c r="I524" s="34" t="s">
        <v>11</v>
      </c>
      <c r="J524" s="34" t="s">
        <v>11</v>
      </c>
      <c r="K524" s="34" t="s">
        <v>270</v>
      </c>
      <c r="L524" s="35" t="s">
        <v>310</v>
      </c>
      <c r="M524" s="37">
        <v>14</v>
      </c>
      <c r="N524" s="42">
        <v>223</v>
      </c>
      <c r="O524" s="42">
        <v>3122</v>
      </c>
      <c r="P524" s="31" t="s">
        <v>296</v>
      </c>
      <c r="Q524" s="31" t="s">
        <v>274</v>
      </c>
      <c r="R524" s="32" t="s">
        <v>255</v>
      </c>
      <c r="S524" s="37">
        <v>50</v>
      </c>
      <c r="T524" s="78" t="s">
        <v>97</v>
      </c>
      <c r="U524" s="16">
        <v>3</v>
      </c>
    </row>
    <row r="525" spans="1:21" ht="51">
      <c r="A525" s="31">
        <v>510</v>
      </c>
      <c r="B525" s="39" t="s">
        <v>76</v>
      </c>
      <c r="C525" s="31" t="s">
        <v>77</v>
      </c>
      <c r="D525" s="31" t="s">
        <v>1028</v>
      </c>
      <c r="E525" s="34" t="s">
        <v>1029</v>
      </c>
      <c r="F525" s="34" t="s">
        <v>1030</v>
      </c>
      <c r="G525" s="34" t="s">
        <v>1031</v>
      </c>
      <c r="H525" s="34" t="s">
        <v>1032</v>
      </c>
      <c r="I525" s="34" t="s">
        <v>1029</v>
      </c>
      <c r="J525" s="34" t="s">
        <v>1030</v>
      </c>
      <c r="K525" s="34" t="s">
        <v>270</v>
      </c>
      <c r="L525" s="31" t="s">
        <v>837</v>
      </c>
      <c r="M525" s="37">
        <v>84</v>
      </c>
      <c r="N525" s="42">
        <v>223</v>
      </c>
      <c r="O525" s="42">
        <v>18732</v>
      </c>
      <c r="P525" s="31" t="s">
        <v>296</v>
      </c>
      <c r="Q525" s="31" t="s">
        <v>274</v>
      </c>
      <c r="R525" s="32" t="s">
        <v>255</v>
      </c>
      <c r="S525" s="37">
        <v>50</v>
      </c>
      <c r="T525" s="78" t="s">
        <v>97</v>
      </c>
      <c r="U525" s="16">
        <v>3</v>
      </c>
    </row>
    <row r="526" spans="1:21" ht="51">
      <c r="A526" s="69">
        <v>511</v>
      </c>
      <c r="B526" s="39" t="s">
        <v>76</v>
      </c>
      <c r="C526" s="31" t="s">
        <v>77</v>
      </c>
      <c r="D526" s="31" t="s">
        <v>1010</v>
      </c>
      <c r="E526" s="34" t="s">
        <v>1011</v>
      </c>
      <c r="F526" s="34" t="s">
        <v>1012</v>
      </c>
      <c r="G526" s="34" t="s">
        <v>1013</v>
      </c>
      <c r="H526" s="34" t="s">
        <v>1014</v>
      </c>
      <c r="I526" s="34" t="s">
        <v>1011</v>
      </c>
      <c r="J526" s="34" t="s">
        <v>1012</v>
      </c>
      <c r="K526" s="34" t="s">
        <v>270</v>
      </c>
      <c r="L526" s="31" t="s">
        <v>837</v>
      </c>
      <c r="M526" s="37">
        <v>120</v>
      </c>
      <c r="N526" s="42">
        <v>125</v>
      </c>
      <c r="O526" s="42">
        <v>15000</v>
      </c>
      <c r="P526" s="31" t="s">
        <v>296</v>
      </c>
      <c r="Q526" s="31" t="s">
        <v>274</v>
      </c>
      <c r="R526" s="32" t="s">
        <v>255</v>
      </c>
      <c r="S526" s="37">
        <v>50</v>
      </c>
      <c r="T526" s="78" t="s">
        <v>97</v>
      </c>
      <c r="U526" s="16">
        <v>3</v>
      </c>
    </row>
    <row r="527" spans="1:21" ht="51">
      <c r="A527" s="31">
        <v>512</v>
      </c>
      <c r="B527" s="39" t="s">
        <v>76</v>
      </c>
      <c r="C527" s="31" t="s">
        <v>77</v>
      </c>
      <c r="D527" s="31" t="s">
        <v>1007</v>
      </c>
      <c r="E527" s="34" t="s">
        <v>5</v>
      </c>
      <c r="F527" s="34" t="s">
        <v>5</v>
      </c>
      <c r="G527" s="34" t="s">
        <v>1008</v>
      </c>
      <c r="H527" s="34" t="s">
        <v>1009</v>
      </c>
      <c r="I527" s="34" t="s">
        <v>5</v>
      </c>
      <c r="J527" s="34" t="s">
        <v>5</v>
      </c>
      <c r="K527" s="34" t="s">
        <v>270</v>
      </c>
      <c r="L527" s="35" t="s">
        <v>310</v>
      </c>
      <c r="M527" s="37">
        <v>24</v>
      </c>
      <c r="N527" s="42">
        <v>938</v>
      </c>
      <c r="O527" s="42">
        <v>22512</v>
      </c>
      <c r="P527" s="31" t="s">
        <v>296</v>
      </c>
      <c r="Q527" s="31" t="s">
        <v>274</v>
      </c>
      <c r="R527" s="32" t="s">
        <v>255</v>
      </c>
      <c r="S527" s="37">
        <v>50</v>
      </c>
      <c r="T527" s="78" t="s">
        <v>97</v>
      </c>
      <c r="U527" s="16">
        <v>3</v>
      </c>
    </row>
    <row r="528" spans="1:21" ht="51" customHeight="1">
      <c r="A528" s="69">
        <v>513</v>
      </c>
      <c r="B528" s="39" t="s">
        <v>76</v>
      </c>
      <c r="C528" s="31" t="s">
        <v>77</v>
      </c>
      <c r="D528" s="32" t="s">
        <v>1015</v>
      </c>
      <c r="E528" s="34" t="s">
        <v>1016</v>
      </c>
      <c r="F528" s="34" t="s">
        <v>1017</v>
      </c>
      <c r="G528" s="34" t="s">
        <v>1018</v>
      </c>
      <c r="H528" s="34" t="s">
        <v>1019</v>
      </c>
      <c r="I528" s="34" t="s">
        <v>43</v>
      </c>
      <c r="J528" s="34" t="s">
        <v>43</v>
      </c>
      <c r="K528" s="34" t="s">
        <v>270</v>
      </c>
      <c r="L528" s="35" t="s">
        <v>310</v>
      </c>
      <c r="M528" s="37">
        <v>28</v>
      </c>
      <c r="N528" s="42">
        <v>321</v>
      </c>
      <c r="O528" s="42">
        <v>8988</v>
      </c>
      <c r="P528" s="31" t="s">
        <v>296</v>
      </c>
      <c r="Q528" s="31" t="s">
        <v>274</v>
      </c>
      <c r="R528" s="32" t="s">
        <v>255</v>
      </c>
      <c r="S528" s="37">
        <v>50</v>
      </c>
      <c r="T528" s="78" t="s">
        <v>97</v>
      </c>
      <c r="U528" s="16">
        <v>3</v>
      </c>
    </row>
    <row r="529" spans="1:21" ht="51">
      <c r="A529" s="31">
        <v>514</v>
      </c>
      <c r="B529" s="39" t="s">
        <v>76</v>
      </c>
      <c r="C529" s="31" t="s">
        <v>77</v>
      </c>
      <c r="D529" s="38" t="s">
        <v>1042</v>
      </c>
      <c r="E529" s="34" t="s">
        <v>1043</v>
      </c>
      <c r="F529" s="34" t="s">
        <v>73</v>
      </c>
      <c r="G529" s="34" t="s">
        <v>1044</v>
      </c>
      <c r="H529" s="34" t="s">
        <v>1045</v>
      </c>
      <c r="I529" s="34" t="s">
        <v>1043</v>
      </c>
      <c r="J529" s="34" t="s">
        <v>73</v>
      </c>
      <c r="K529" s="34" t="s">
        <v>270</v>
      </c>
      <c r="L529" s="35" t="s">
        <v>310</v>
      </c>
      <c r="M529" s="37">
        <v>150</v>
      </c>
      <c r="N529" s="42">
        <v>60</v>
      </c>
      <c r="O529" s="42">
        <v>9000</v>
      </c>
      <c r="P529" s="31" t="s">
        <v>296</v>
      </c>
      <c r="Q529" s="31" t="s">
        <v>274</v>
      </c>
      <c r="R529" s="32" t="s">
        <v>255</v>
      </c>
      <c r="S529" s="37">
        <v>50</v>
      </c>
      <c r="T529" s="78" t="s">
        <v>97</v>
      </c>
      <c r="U529" s="16">
        <v>3</v>
      </c>
    </row>
    <row r="530" spans="1:21" ht="51" customHeight="1">
      <c r="A530" s="69">
        <v>515</v>
      </c>
      <c r="B530" s="39" t="s">
        <v>76</v>
      </c>
      <c r="C530" s="31" t="s">
        <v>77</v>
      </c>
      <c r="D530" s="38" t="s">
        <v>1060</v>
      </c>
      <c r="E530" s="34" t="s">
        <v>1061</v>
      </c>
      <c r="F530" s="34" t="s">
        <v>1062</v>
      </c>
      <c r="G530" s="34" t="s">
        <v>1063</v>
      </c>
      <c r="H530" s="34" t="s">
        <v>1064</v>
      </c>
      <c r="I530" s="34" t="s">
        <v>1065</v>
      </c>
      <c r="J530" s="34" t="s">
        <v>12</v>
      </c>
      <c r="K530" s="34" t="s">
        <v>270</v>
      </c>
      <c r="L530" s="35" t="s">
        <v>310</v>
      </c>
      <c r="M530" s="37">
        <v>55</v>
      </c>
      <c r="N530" s="42">
        <v>45</v>
      </c>
      <c r="O530" s="42">
        <v>2475</v>
      </c>
      <c r="P530" s="31" t="s">
        <v>296</v>
      </c>
      <c r="Q530" s="31" t="s">
        <v>274</v>
      </c>
      <c r="R530" s="32" t="s">
        <v>255</v>
      </c>
      <c r="S530" s="37">
        <v>50</v>
      </c>
      <c r="T530" s="78" t="s">
        <v>97</v>
      </c>
      <c r="U530" s="16">
        <v>3</v>
      </c>
    </row>
    <row r="531" spans="1:21" ht="51" customHeight="1">
      <c r="A531" s="31">
        <v>516</v>
      </c>
      <c r="B531" s="39" t="s">
        <v>76</v>
      </c>
      <c r="C531" s="31" t="s">
        <v>77</v>
      </c>
      <c r="D531" s="38" t="s">
        <v>1046</v>
      </c>
      <c r="E531" s="34" t="s">
        <v>1047</v>
      </c>
      <c r="F531" s="34" t="s">
        <v>13</v>
      </c>
      <c r="G531" s="34" t="s">
        <v>1048</v>
      </c>
      <c r="H531" s="34" t="s">
        <v>1049</v>
      </c>
      <c r="I531" s="34" t="s">
        <v>1047</v>
      </c>
      <c r="J531" s="34" t="s">
        <v>13</v>
      </c>
      <c r="K531" s="34" t="s">
        <v>270</v>
      </c>
      <c r="L531" s="32" t="s">
        <v>989</v>
      </c>
      <c r="M531" s="37">
        <v>10</v>
      </c>
      <c r="N531" s="42">
        <v>375</v>
      </c>
      <c r="O531" s="42">
        <v>3750</v>
      </c>
      <c r="P531" s="31" t="s">
        <v>296</v>
      </c>
      <c r="Q531" s="31" t="s">
        <v>274</v>
      </c>
      <c r="R531" s="32" t="s">
        <v>255</v>
      </c>
      <c r="S531" s="37">
        <v>50</v>
      </c>
      <c r="T531" s="78" t="s">
        <v>97</v>
      </c>
      <c r="U531" s="16">
        <v>3</v>
      </c>
    </row>
    <row r="532" spans="1:21" ht="140.25" customHeight="1">
      <c r="A532" s="69">
        <v>517</v>
      </c>
      <c r="B532" s="39" t="s">
        <v>76</v>
      </c>
      <c r="C532" s="31" t="s">
        <v>77</v>
      </c>
      <c r="D532" s="31" t="s">
        <v>1050</v>
      </c>
      <c r="E532" s="34" t="s">
        <v>14</v>
      </c>
      <c r="F532" s="34" t="s">
        <v>14</v>
      </c>
      <c r="G532" s="34" t="s">
        <v>1051</v>
      </c>
      <c r="H532" s="34" t="s">
        <v>1052</v>
      </c>
      <c r="I532" s="34" t="s">
        <v>14</v>
      </c>
      <c r="J532" s="34" t="s">
        <v>14</v>
      </c>
      <c r="K532" s="34" t="s">
        <v>270</v>
      </c>
      <c r="L532" s="35" t="s">
        <v>310</v>
      </c>
      <c r="M532" s="37">
        <v>3</v>
      </c>
      <c r="N532" s="42">
        <v>3333</v>
      </c>
      <c r="O532" s="42">
        <v>9999</v>
      </c>
      <c r="P532" s="31" t="s">
        <v>296</v>
      </c>
      <c r="Q532" s="31" t="s">
        <v>274</v>
      </c>
      <c r="R532" s="32" t="s">
        <v>255</v>
      </c>
      <c r="S532" s="37">
        <v>50</v>
      </c>
      <c r="T532" s="78" t="s">
        <v>97</v>
      </c>
      <c r="U532" s="16">
        <v>3</v>
      </c>
    </row>
    <row r="533" spans="1:21" ht="51" customHeight="1">
      <c r="A533" s="31">
        <v>518</v>
      </c>
      <c r="B533" s="39" t="s">
        <v>76</v>
      </c>
      <c r="C533" s="31" t="s">
        <v>77</v>
      </c>
      <c r="D533" s="31" t="s">
        <v>1412</v>
      </c>
      <c r="E533" s="33" t="s">
        <v>991</v>
      </c>
      <c r="F533" s="33" t="s">
        <v>992</v>
      </c>
      <c r="G533" s="33" t="s">
        <v>1413</v>
      </c>
      <c r="H533" s="33" t="s">
        <v>1413</v>
      </c>
      <c r="I533" s="33" t="s">
        <v>991</v>
      </c>
      <c r="J533" s="53" t="s">
        <v>992</v>
      </c>
      <c r="K533" s="34" t="s">
        <v>270</v>
      </c>
      <c r="L533" s="35" t="s">
        <v>310</v>
      </c>
      <c r="M533" s="37">
        <v>300</v>
      </c>
      <c r="N533" s="42">
        <v>50</v>
      </c>
      <c r="O533" s="42">
        <v>15000</v>
      </c>
      <c r="P533" s="31" t="s">
        <v>296</v>
      </c>
      <c r="Q533" s="31" t="s">
        <v>274</v>
      </c>
      <c r="R533" s="32" t="s">
        <v>255</v>
      </c>
      <c r="S533" s="37">
        <v>50</v>
      </c>
      <c r="T533" s="78" t="s">
        <v>97</v>
      </c>
      <c r="U533" s="16">
        <v>3</v>
      </c>
    </row>
    <row r="534" spans="1:21" ht="51" customHeight="1">
      <c r="A534" s="69">
        <v>519</v>
      </c>
      <c r="B534" s="39" t="s">
        <v>76</v>
      </c>
      <c r="C534" s="31" t="s">
        <v>77</v>
      </c>
      <c r="D534" s="31" t="s">
        <v>1020</v>
      </c>
      <c r="E534" s="34" t="s">
        <v>1021</v>
      </c>
      <c r="F534" s="34" t="s">
        <v>15</v>
      </c>
      <c r="G534" s="34" t="s">
        <v>1022</v>
      </c>
      <c r="H534" s="34" t="s">
        <v>1023</v>
      </c>
      <c r="I534" s="34" t="s">
        <v>1021</v>
      </c>
      <c r="J534" s="34" t="s">
        <v>15</v>
      </c>
      <c r="K534" s="34" t="s">
        <v>270</v>
      </c>
      <c r="L534" s="35" t="s">
        <v>310</v>
      </c>
      <c r="M534" s="37">
        <v>12</v>
      </c>
      <c r="N534" s="42">
        <v>885</v>
      </c>
      <c r="O534" s="42">
        <v>10620</v>
      </c>
      <c r="P534" s="31" t="s">
        <v>296</v>
      </c>
      <c r="Q534" s="31" t="s">
        <v>274</v>
      </c>
      <c r="R534" s="32" t="s">
        <v>255</v>
      </c>
      <c r="S534" s="37">
        <v>50</v>
      </c>
      <c r="T534" s="78" t="s">
        <v>97</v>
      </c>
      <c r="U534" s="16">
        <v>3</v>
      </c>
    </row>
    <row r="535" spans="1:21" ht="51" customHeight="1">
      <c r="A535" s="31">
        <v>520</v>
      </c>
      <c r="B535" s="39" t="s">
        <v>76</v>
      </c>
      <c r="C535" s="31" t="s">
        <v>77</v>
      </c>
      <c r="D535" s="38" t="s">
        <v>1024</v>
      </c>
      <c r="E535" s="34" t="s">
        <v>1025</v>
      </c>
      <c r="F535" s="34" t="s">
        <v>16</v>
      </c>
      <c r="G535" s="34" t="s">
        <v>1026</v>
      </c>
      <c r="H535" s="34" t="s">
        <v>1027</v>
      </c>
      <c r="I535" s="34" t="s">
        <v>1025</v>
      </c>
      <c r="J535" s="34" t="s">
        <v>16</v>
      </c>
      <c r="K535" s="34" t="s">
        <v>270</v>
      </c>
      <c r="L535" s="31" t="s">
        <v>837</v>
      </c>
      <c r="M535" s="37">
        <v>60</v>
      </c>
      <c r="N535" s="42">
        <v>675</v>
      </c>
      <c r="O535" s="42">
        <v>40500</v>
      </c>
      <c r="P535" s="31" t="s">
        <v>296</v>
      </c>
      <c r="Q535" s="31" t="s">
        <v>274</v>
      </c>
      <c r="R535" s="32" t="s">
        <v>255</v>
      </c>
      <c r="S535" s="37">
        <v>50</v>
      </c>
      <c r="T535" s="78" t="s">
        <v>97</v>
      </c>
      <c r="U535" s="16">
        <v>3</v>
      </c>
    </row>
    <row r="536" spans="1:21" ht="51" customHeight="1">
      <c r="A536" s="69">
        <v>521</v>
      </c>
      <c r="B536" s="39" t="s">
        <v>76</v>
      </c>
      <c r="C536" s="31" t="s">
        <v>77</v>
      </c>
      <c r="D536" s="35" t="s">
        <v>1382</v>
      </c>
      <c r="E536" s="34" t="s">
        <v>37</v>
      </c>
      <c r="F536" s="34" t="s">
        <v>37</v>
      </c>
      <c r="G536" s="34" t="s">
        <v>1383</v>
      </c>
      <c r="H536" s="34" t="s">
        <v>1384</v>
      </c>
      <c r="I536" s="34" t="s">
        <v>37</v>
      </c>
      <c r="J536" s="34" t="s">
        <v>37</v>
      </c>
      <c r="K536" s="34" t="s">
        <v>270</v>
      </c>
      <c r="L536" s="35" t="s">
        <v>310</v>
      </c>
      <c r="M536" s="37">
        <v>90</v>
      </c>
      <c r="N536" s="42">
        <v>96</v>
      </c>
      <c r="O536" s="42">
        <v>8640</v>
      </c>
      <c r="P536" s="31" t="s">
        <v>296</v>
      </c>
      <c r="Q536" s="31" t="s">
        <v>274</v>
      </c>
      <c r="R536" s="32" t="s">
        <v>255</v>
      </c>
      <c r="S536" s="37">
        <v>50</v>
      </c>
      <c r="T536" s="78" t="s">
        <v>97</v>
      </c>
      <c r="U536" s="16">
        <v>3</v>
      </c>
    </row>
    <row r="537" spans="1:21" ht="51" customHeight="1">
      <c r="A537" s="31">
        <v>522</v>
      </c>
      <c r="B537" s="39" t="s">
        <v>76</v>
      </c>
      <c r="C537" s="31" t="s">
        <v>77</v>
      </c>
      <c r="D537" s="45" t="s">
        <v>983</v>
      </c>
      <c r="E537" s="34" t="s">
        <v>984</v>
      </c>
      <c r="F537" s="34" t="s">
        <v>985</v>
      </c>
      <c r="G537" s="34" t="s">
        <v>986</v>
      </c>
      <c r="H537" s="34" t="s">
        <v>987</v>
      </c>
      <c r="I537" s="34" t="s">
        <v>988</v>
      </c>
      <c r="J537" s="34" t="s">
        <v>42</v>
      </c>
      <c r="K537" s="34" t="s">
        <v>270</v>
      </c>
      <c r="L537" s="32" t="s">
        <v>989</v>
      </c>
      <c r="M537" s="37">
        <v>257</v>
      </c>
      <c r="N537" s="42">
        <v>1001</v>
      </c>
      <c r="O537" s="42">
        <v>257257</v>
      </c>
      <c r="P537" s="31" t="s">
        <v>426</v>
      </c>
      <c r="Q537" s="31" t="s">
        <v>274</v>
      </c>
      <c r="R537" s="32" t="s">
        <v>256</v>
      </c>
      <c r="S537" s="37">
        <v>30</v>
      </c>
      <c r="T537" s="78" t="s">
        <v>183</v>
      </c>
      <c r="U537" s="16">
        <v>3</v>
      </c>
    </row>
    <row r="538" spans="1:21" ht="63.75" customHeight="1">
      <c r="A538" s="69">
        <v>523</v>
      </c>
      <c r="B538" s="39" t="s">
        <v>76</v>
      </c>
      <c r="C538" s="31" t="s">
        <v>77</v>
      </c>
      <c r="D538" s="31" t="s">
        <v>1348</v>
      </c>
      <c r="E538" s="33" t="s">
        <v>1349</v>
      </c>
      <c r="F538" s="33" t="s">
        <v>186</v>
      </c>
      <c r="G538" s="33" t="s">
        <v>1350</v>
      </c>
      <c r="H538" s="33" t="s">
        <v>1351</v>
      </c>
      <c r="I538" s="33" t="s">
        <v>1349</v>
      </c>
      <c r="J538" s="53" t="s">
        <v>186</v>
      </c>
      <c r="K538" s="31" t="s">
        <v>270</v>
      </c>
      <c r="L538" s="32" t="s">
        <v>805</v>
      </c>
      <c r="M538" s="37">
        <v>30</v>
      </c>
      <c r="N538" s="42">
        <v>429</v>
      </c>
      <c r="O538" s="42">
        <v>12870</v>
      </c>
      <c r="P538" s="31" t="s">
        <v>426</v>
      </c>
      <c r="Q538" s="31" t="s">
        <v>274</v>
      </c>
      <c r="R538" s="32" t="s">
        <v>256</v>
      </c>
      <c r="S538" s="37">
        <v>0</v>
      </c>
      <c r="T538" s="78" t="s">
        <v>183</v>
      </c>
      <c r="U538" s="16">
        <v>3</v>
      </c>
    </row>
    <row r="539" spans="1:21" ht="51">
      <c r="A539" s="31">
        <v>524</v>
      </c>
      <c r="B539" s="39" t="s">
        <v>76</v>
      </c>
      <c r="C539" s="31" t="s">
        <v>77</v>
      </c>
      <c r="D539" s="38" t="s">
        <v>1053</v>
      </c>
      <c r="E539" s="34" t="s">
        <v>1054</v>
      </c>
      <c r="F539" s="34" t="s">
        <v>72</v>
      </c>
      <c r="G539" s="34" t="s">
        <v>1055</v>
      </c>
      <c r="H539" s="34" t="s">
        <v>1056</v>
      </c>
      <c r="I539" s="34" t="s">
        <v>1054</v>
      </c>
      <c r="J539" s="34" t="s">
        <v>72</v>
      </c>
      <c r="K539" s="34" t="s">
        <v>270</v>
      </c>
      <c r="L539" s="32" t="s">
        <v>989</v>
      </c>
      <c r="M539" s="37">
        <v>40</v>
      </c>
      <c r="N539" s="42">
        <v>429</v>
      </c>
      <c r="O539" s="42">
        <v>17160</v>
      </c>
      <c r="P539" s="31" t="s">
        <v>426</v>
      </c>
      <c r="Q539" s="31" t="s">
        <v>274</v>
      </c>
      <c r="R539" s="32" t="s">
        <v>256</v>
      </c>
      <c r="S539" s="37">
        <v>0</v>
      </c>
      <c r="T539" s="78" t="s">
        <v>183</v>
      </c>
      <c r="U539" s="16">
        <v>3</v>
      </c>
    </row>
    <row r="540" spans="1:21" ht="51" customHeight="1">
      <c r="A540" s="69">
        <v>525</v>
      </c>
      <c r="B540" s="39" t="s">
        <v>76</v>
      </c>
      <c r="C540" s="31" t="s">
        <v>77</v>
      </c>
      <c r="D540" s="32" t="s">
        <v>980</v>
      </c>
      <c r="E540" s="34" t="s">
        <v>886</v>
      </c>
      <c r="F540" s="34" t="s">
        <v>6</v>
      </c>
      <c r="G540" s="34" t="s">
        <v>981</v>
      </c>
      <c r="H540" s="34" t="s">
        <v>982</v>
      </c>
      <c r="I540" s="34" t="s">
        <v>886</v>
      </c>
      <c r="J540" s="34" t="s">
        <v>6</v>
      </c>
      <c r="K540" s="34" t="s">
        <v>270</v>
      </c>
      <c r="L540" s="31" t="s">
        <v>837</v>
      </c>
      <c r="M540" s="37">
        <v>12</v>
      </c>
      <c r="N540" s="42">
        <v>1190</v>
      </c>
      <c r="O540" s="42">
        <v>14280</v>
      </c>
      <c r="P540" s="31" t="s">
        <v>426</v>
      </c>
      <c r="Q540" s="31" t="s">
        <v>274</v>
      </c>
      <c r="R540" s="32" t="s">
        <v>256</v>
      </c>
      <c r="S540" s="37">
        <v>0</v>
      </c>
      <c r="T540" s="78" t="s">
        <v>183</v>
      </c>
      <c r="U540" s="16">
        <v>3</v>
      </c>
    </row>
    <row r="541" spans="1:21" ht="51" customHeight="1">
      <c r="A541" s="31">
        <v>526</v>
      </c>
      <c r="B541" s="39" t="s">
        <v>76</v>
      </c>
      <c r="C541" s="31" t="s">
        <v>77</v>
      </c>
      <c r="D541" s="32" t="s">
        <v>1033</v>
      </c>
      <c r="E541" s="34" t="s">
        <v>124</v>
      </c>
      <c r="F541" s="34" t="s">
        <v>124</v>
      </c>
      <c r="G541" s="34" t="s">
        <v>1034</v>
      </c>
      <c r="H541" s="34" t="s">
        <v>1035</v>
      </c>
      <c r="I541" s="34" t="s">
        <v>7</v>
      </c>
      <c r="J541" s="34" t="s">
        <v>7</v>
      </c>
      <c r="K541" s="34" t="s">
        <v>270</v>
      </c>
      <c r="L541" s="35" t="s">
        <v>310</v>
      </c>
      <c r="M541" s="37">
        <v>40</v>
      </c>
      <c r="N541" s="42">
        <v>286</v>
      </c>
      <c r="O541" s="42">
        <v>11440</v>
      </c>
      <c r="P541" s="31" t="s">
        <v>426</v>
      </c>
      <c r="Q541" s="31" t="s">
        <v>274</v>
      </c>
      <c r="R541" s="32" t="s">
        <v>256</v>
      </c>
      <c r="S541" s="37">
        <v>0</v>
      </c>
      <c r="T541" s="78" t="s">
        <v>183</v>
      </c>
      <c r="U541" s="16">
        <v>3</v>
      </c>
    </row>
    <row r="542" spans="1:21" ht="51" customHeight="1">
      <c r="A542" s="69">
        <v>527</v>
      </c>
      <c r="B542" s="39" t="s">
        <v>76</v>
      </c>
      <c r="C542" s="31" t="s">
        <v>77</v>
      </c>
      <c r="D542" s="38" t="s">
        <v>1057</v>
      </c>
      <c r="E542" s="34" t="s">
        <v>8</v>
      </c>
      <c r="F542" s="34" t="s">
        <v>8</v>
      </c>
      <c r="G542" s="34" t="s">
        <v>1058</v>
      </c>
      <c r="H542" s="34" t="s">
        <v>1059</v>
      </c>
      <c r="I542" s="34" t="s">
        <v>8</v>
      </c>
      <c r="J542" s="34" t="s">
        <v>8</v>
      </c>
      <c r="K542" s="34" t="s">
        <v>270</v>
      </c>
      <c r="L542" s="35" t="s">
        <v>310</v>
      </c>
      <c r="M542" s="37">
        <v>10</v>
      </c>
      <c r="N542" s="42">
        <v>3143</v>
      </c>
      <c r="O542" s="42">
        <v>31430</v>
      </c>
      <c r="P542" s="31" t="s">
        <v>426</v>
      </c>
      <c r="Q542" s="31" t="s">
        <v>274</v>
      </c>
      <c r="R542" s="32" t="s">
        <v>256</v>
      </c>
      <c r="S542" s="37">
        <v>0</v>
      </c>
      <c r="T542" s="78" t="s">
        <v>183</v>
      </c>
      <c r="U542" s="16">
        <v>3</v>
      </c>
    </row>
    <row r="543" spans="1:21" ht="51">
      <c r="A543" s="31">
        <v>528</v>
      </c>
      <c r="B543" s="39" t="s">
        <v>76</v>
      </c>
      <c r="C543" s="31" t="s">
        <v>77</v>
      </c>
      <c r="D543" s="38" t="s">
        <v>1036</v>
      </c>
      <c r="E543" s="34" t="s">
        <v>1037</v>
      </c>
      <c r="F543" s="34" t="s">
        <v>1038</v>
      </c>
      <c r="G543" s="34" t="s">
        <v>1039</v>
      </c>
      <c r="H543" s="34" t="s">
        <v>1040</v>
      </c>
      <c r="I543" s="34" t="s">
        <v>1041</v>
      </c>
      <c r="J543" s="34" t="s">
        <v>9</v>
      </c>
      <c r="K543" s="34" t="s">
        <v>270</v>
      </c>
      <c r="L543" s="31" t="s">
        <v>837</v>
      </c>
      <c r="M543" s="37">
        <v>10</v>
      </c>
      <c r="N543" s="42">
        <v>1029</v>
      </c>
      <c r="O543" s="42">
        <v>10290</v>
      </c>
      <c r="P543" s="31" t="s">
        <v>426</v>
      </c>
      <c r="Q543" s="31" t="s">
        <v>274</v>
      </c>
      <c r="R543" s="32" t="s">
        <v>256</v>
      </c>
      <c r="S543" s="37">
        <v>0</v>
      </c>
      <c r="T543" s="78" t="s">
        <v>183</v>
      </c>
      <c r="U543" s="16">
        <v>3</v>
      </c>
    </row>
    <row r="544" spans="1:21" ht="51" customHeight="1">
      <c r="A544" s="69">
        <v>529</v>
      </c>
      <c r="B544" s="39" t="s">
        <v>76</v>
      </c>
      <c r="C544" s="31" t="s">
        <v>77</v>
      </c>
      <c r="D544" s="31" t="s">
        <v>995</v>
      </c>
      <c r="E544" s="34" t="s">
        <v>996</v>
      </c>
      <c r="F544" s="34" t="s">
        <v>997</v>
      </c>
      <c r="G544" s="34" t="s">
        <v>998</v>
      </c>
      <c r="H544" s="34" t="s">
        <v>999</v>
      </c>
      <c r="I544" s="34" t="s">
        <v>996</v>
      </c>
      <c r="J544" s="34" t="s">
        <v>997</v>
      </c>
      <c r="K544" s="34" t="s">
        <v>270</v>
      </c>
      <c r="L544" s="35" t="s">
        <v>310</v>
      </c>
      <c r="M544" s="37">
        <v>130</v>
      </c>
      <c r="N544" s="42">
        <v>527</v>
      </c>
      <c r="O544" s="42">
        <v>68510</v>
      </c>
      <c r="P544" s="31" t="s">
        <v>426</v>
      </c>
      <c r="Q544" s="31" t="s">
        <v>274</v>
      </c>
      <c r="R544" s="32" t="s">
        <v>256</v>
      </c>
      <c r="S544" s="37">
        <v>0</v>
      </c>
      <c r="T544" s="78" t="s">
        <v>183</v>
      </c>
      <c r="U544" s="16">
        <v>3</v>
      </c>
    </row>
    <row r="545" spans="1:21" ht="51">
      <c r="A545" s="31">
        <v>530</v>
      </c>
      <c r="B545" s="39" t="s">
        <v>76</v>
      </c>
      <c r="C545" s="31" t="s">
        <v>77</v>
      </c>
      <c r="D545" s="38" t="s">
        <v>1000</v>
      </c>
      <c r="E545" s="34" t="s">
        <v>1001</v>
      </c>
      <c r="F545" s="34" t="s">
        <v>10</v>
      </c>
      <c r="G545" s="34" t="s">
        <v>1002</v>
      </c>
      <c r="H545" s="34" t="s">
        <v>1003</v>
      </c>
      <c r="I545" s="34" t="s">
        <v>1001</v>
      </c>
      <c r="J545" s="34" t="s">
        <v>10</v>
      </c>
      <c r="K545" s="34" t="s">
        <v>270</v>
      </c>
      <c r="L545" s="35" t="s">
        <v>310</v>
      </c>
      <c r="M545" s="37">
        <v>400</v>
      </c>
      <c r="N545" s="42">
        <v>64</v>
      </c>
      <c r="O545" s="42">
        <v>25600</v>
      </c>
      <c r="P545" s="31" t="s">
        <v>426</v>
      </c>
      <c r="Q545" s="31" t="s">
        <v>274</v>
      </c>
      <c r="R545" s="32" t="s">
        <v>256</v>
      </c>
      <c r="S545" s="37">
        <v>0</v>
      </c>
      <c r="T545" s="78" t="s">
        <v>183</v>
      </c>
      <c r="U545" s="16">
        <v>3</v>
      </c>
    </row>
    <row r="546" spans="1:21" ht="51">
      <c r="A546" s="69">
        <v>531</v>
      </c>
      <c r="B546" s="39" t="s">
        <v>76</v>
      </c>
      <c r="C546" s="31" t="s">
        <v>77</v>
      </c>
      <c r="D546" s="38" t="s">
        <v>1004</v>
      </c>
      <c r="E546" s="34" t="s">
        <v>11</v>
      </c>
      <c r="F546" s="34" t="s">
        <v>11</v>
      </c>
      <c r="G546" s="34" t="s">
        <v>1005</v>
      </c>
      <c r="H546" s="34" t="s">
        <v>1006</v>
      </c>
      <c r="I546" s="34" t="s">
        <v>11</v>
      </c>
      <c r="J546" s="34" t="s">
        <v>11</v>
      </c>
      <c r="K546" s="34" t="s">
        <v>270</v>
      </c>
      <c r="L546" s="35" t="s">
        <v>310</v>
      </c>
      <c r="M546" s="37">
        <v>10</v>
      </c>
      <c r="N546" s="42">
        <v>357</v>
      </c>
      <c r="O546" s="42">
        <v>3570</v>
      </c>
      <c r="P546" s="31" t="s">
        <v>426</v>
      </c>
      <c r="Q546" s="31" t="s">
        <v>274</v>
      </c>
      <c r="R546" s="32" t="s">
        <v>256</v>
      </c>
      <c r="S546" s="37">
        <v>0</v>
      </c>
      <c r="T546" s="78" t="s">
        <v>183</v>
      </c>
      <c r="U546" s="16">
        <v>3</v>
      </c>
    </row>
    <row r="547" spans="1:21" ht="51">
      <c r="A547" s="31">
        <v>532</v>
      </c>
      <c r="B547" s="39" t="s">
        <v>76</v>
      </c>
      <c r="C547" s="31" t="s">
        <v>77</v>
      </c>
      <c r="D547" s="31" t="s">
        <v>1028</v>
      </c>
      <c r="E547" s="34" t="s">
        <v>1029</v>
      </c>
      <c r="F547" s="34" t="s">
        <v>1030</v>
      </c>
      <c r="G547" s="34" t="s">
        <v>1031</v>
      </c>
      <c r="H547" s="34" t="s">
        <v>1032</v>
      </c>
      <c r="I547" s="34" t="s">
        <v>1029</v>
      </c>
      <c r="J547" s="34" t="s">
        <v>1030</v>
      </c>
      <c r="K547" s="34" t="s">
        <v>270</v>
      </c>
      <c r="L547" s="31" t="s">
        <v>837</v>
      </c>
      <c r="M547" s="37">
        <v>240</v>
      </c>
      <c r="N547" s="42">
        <v>89</v>
      </c>
      <c r="O547" s="42">
        <v>21360</v>
      </c>
      <c r="P547" s="31" t="s">
        <v>426</v>
      </c>
      <c r="Q547" s="31" t="s">
        <v>274</v>
      </c>
      <c r="R547" s="32" t="s">
        <v>256</v>
      </c>
      <c r="S547" s="37">
        <v>0</v>
      </c>
      <c r="T547" s="78" t="s">
        <v>183</v>
      </c>
      <c r="U547" s="16">
        <v>3</v>
      </c>
    </row>
    <row r="548" spans="1:21" ht="51">
      <c r="A548" s="69">
        <v>533</v>
      </c>
      <c r="B548" s="39" t="s">
        <v>76</v>
      </c>
      <c r="C548" s="31" t="s">
        <v>77</v>
      </c>
      <c r="D548" s="31" t="s">
        <v>1010</v>
      </c>
      <c r="E548" s="34" t="s">
        <v>1011</v>
      </c>
      <c r="F548" s="34" t="s">
        <v>1012</v>
      </c>
      <c r="G548" s="34" t="s">
        <v>1013</v>
      </c>
      <c r="H548" s="34" t="s">
        <v>1014</v>
      </c>
      <c r="I548" s="34" t="s">
        <v>1011</v>
      </c>
      <c r="J548" s="34" t="s">
        <v>1012</v>
      </c>
      <c r="K548" s="34" t="s">
        <v>270</v>
      </c>
      <c r="L548" s="31" t="s">
        <v>837</v>
      </c>
      <c r="M548" s="37">
        <v>270</v>
      </c>
      <c r="N548" s="42">
        <v>63</v>
      </c>
      <c r="O548" s="42">
        <v>17010</v>
      </c>
      <c r="P548" s="31" t="s">
        <v>426</v>
      </c>
      <c r="Q548" s="31" t="s">
        <v>274</v>
      </c>
      <c r="R548" s="32" t="s">
        <v>256</v>
      </c>
      <c r="S548" s="37">
        <v>0</v>
      </c>
      <c r="T548" s="78" t="s">
        <v>183</v>
      </c>
      <c r="U548" s="16">
        <v>3</v>
      </c>
    </row>
    <row r="549" spans="1:21" ht="51">
      <c r="A549" s="31">
        <v>534</v>
      </c>
      <c r="B549" s="39" t="s">
        <v>76</v>
      </c>
      <c r="C549" s="31" t="s">
        <v>77</v>
      </c>
      <c r="D549" s="31" t="s">
        <v>1007</v>
      </c>
      <c r="E549" s="34" t="s">
        <v>5</v>
      </c>
      <c r="F549" s="34" t="s">
        <v>5</v>
      </c>
      <c r="G549" s="34" t="s">
        <v>1008</v>
      </c>
      <c r="H549" s="34" t="s">
        <v>1009</v>
      </c>
      <c r="I549" s="34" t="s">
        <v>5</v>
      </c>
      <c r="J549" s="34" t="s">
        <v>5</v>
      </c>
      <c r="K549" s="34" t="s">
        <v>270</v>
      </c>
      <c r="L549" s="35" t="s">
        <v>310</v>
      </c>
      <c r="M549" s="37">
        <v>58</v>
      </c>
      <c r="N549" s="42">
        <v>443</v>
      </c>
      <c r="O549" s="42">
        <v>25694</v>
      </c>
      <c r="P549" s="31" t="s">
        <v>426</v>
      </c>
      <c r="Q549" s="31" t="s">
        <v>274</v>
      </c>
      <c r="R549" s="32" t="s">
        <v>256</v>
      </c>
      <c r="S549" s="37">
        <v>0</v>
      </c>
      <c r="T549" s="78" t="s">
        <v>183</v>
      </c>
      <c r="U549" s="16">
        <v>3</v>
      </c>
    </row>
    <row r="550" spans="1:21" ht="51" customHeight="1">
      <c r="A550" s="69">
        <v>535</v>
      </c>
      <c r="B550" s="39" t="s">
        <v>76</v>
      </c>
      <c r="C550" s="31" t="s">
        <v>77</v>
      </c>
      <c r="D550" s="32" t="s">
        <v>1015</v>
      </c>
      <c r="E550" s="34" t="s">
        <v>1016</v>
      </c>
      <c r="F550" s="34" t="s">
        <v>1017</v>
      </c>
      <c r="G550" s="34" t="s">
        <v>1018</v>
      </c>
      <c r="H550" s="34" t="s">
        <v>1019</v>
      </c>
      <c r="I550" s="34" t="s">
        <v>43</v>
      </c>
      <c r="J550" s="34" t="s">
        <v>43</v>
      </c>
      <c r="K550" s="34" t="s">
        <v>270</v>
      </c>
      <c r="L550" s="35" t="s">
        <v>310</v>
      </c>
      <c r="M550" s="37">
        <v>100</v>
      </c>
      <c r="N550" s="42">
        <v>103</v>
      </c>
      <c r="O550" s="42">
        <v>10300</v>
      </c>
      <c r="P550" s="31" t="s">
        <v>426</v>
      </c>
      <c r="Q550" s="31" t="s">
        <v>274</v>
      </c>
      <c r="R550" s="32" t="s">
        <v>256</v>
      </c>
      <c r="S550" s="37">
        <v>0</v>
      </c>
      <c r="T550" s="78" t="s">
        <v>183</v>
      </c>
      <c r="U550" s="16">
        <v>3</v>
      </c>
    </row>
    <row r="551" spans="1:21" ht="25.5" customHeight="1">
      <c r="A551" s="31">
        <v>536</v>
      </c>
      <c r="B551" s="39" t="s">
        <v>76</v>
      </c>
      <c r="C551" s="31" t="s">
        <v>77</v>
      </c>
      <c r="D551" s="38" t="s">
        <v>1042</v>
      </c>
      <c r="E551" s="34" t="s">
        <v>1043</v>
      </c>
      <c r="F551" s="34" t="s">
        <v>73</v>
      </c>
      <c r="G551" s="34" t="s">
        <v>1044</v>
      </c>
      <c r="H551" s="34" t="s">
        <v>1045</v>
      </c>
      <c r="I551" s="34" t="s">
        <v>1043</v>
      </c>
      <c r="J551" s="34" t="s">
        <v>73</v>
      </c>
      <c r="K551" s="34" t="s">
        <v>270</v>
      </c>
      <c r="L551" s="35" t="s">
        <v>310</v>
      </c>
      <c r="M551" s="37">
        <v>230</v>
      </c>
      <c r="N551" s="42">
        <v>45</v>
      </c>
      <c r="O551" s="42">
        <v>10350</v>
      </c>
      <c r="P551" s="31" t="s">
        <v>426</v>
      </c>
      <c r="Q551" s="31" t="s">
        <v>274</v>
      </c>
      <c r="R551" s="32" t="s">
        <v>256</v>
      </c>
      <c r="S551" s="37">
        <v>0</v>
      </c>
      <c r="T551" s="78" t="s">
        <v>183</v>
      </c>
      <c r="U551" s="16">
        <v>3</v>
      </c>
    </row>
    <row r="552" spans="1:21" ht="51" customHeight="1">
      <c r="A552" s="69">
        <v>537</v>
      </c>
      <c r="B552" s="39" t="s">
        <v>76</v>
      </c>
      <c r="C552" s="31" t="s">
        <v>77</v>
      </c>
      <c r="D552" s="38" t="s">
        <v>1060</v>
      </c>
      <c r="E552" s="34" t="s">
        <v>1061</v>
      </c>
      <c r="F552" s="34" t="s">
        <v>1062</v>
      </c>
      <c r="G552" s="34" t="s">
        <v>1063</v>
      </c>
      <c r="H552" s="34" t="s">
        <v>1064</v>
      </c>
      <c r="I552" s="34" t="s">
        <v>1065</v>
      </c>
      <c r="J552" s="34" t="s">
        <v>12</v>
      </c>
      <c r="K552" s="34" t="s">
        <v>270</v>
      </c>
      <c r="L552" s="35" t="s">
        <v>310</v>
      </c>
      <c r="M552" s="37">
        <v>160</v>
      </c>
      <c r="N552" s="42">
        <v>18</v>
      </c>
      <c r="O552" s="42">
        <v>2880</v>
      </c>
      <c r="P552" s="31" t="s">
        <v>426</v>
      </c>
      <c r="Q552" s="31" t="s">
        <v>274</v>
      </c>
      <c r="R552" s="32" t="s">
        <v>256</v>
      </c>
      <c r="S552" s="37">
        <v>0</v>
      </c>
      <c r="T552" s="78" t="s">
        <v>183</v>
      </c>
      <c r="U552" s="16">
        <v>3</v>
      </c>
    </row>
    <row r="553" spans="1:21" ht="51" customHeight="1">
      <c r="A553" s="31">
        <v>538</v>
      </c>
      <c r="B553" s="39" t="s">
        <v>76</v>
      </c>
      <c r="C553" s="31" t="s">
        <v>77</v>
      </c>
      <c r="D553" s="38" t="s">
        <v>1046</v>
      </c>
      <c r="E553" s="34" t="s">
        <v>1047</v>
      </c>
      <c r="F553" s="34" t="s">
        <v>13</v>
      </c>
      <c r="G553" s="34" t="s">
        <v>1048</v>
      </c>
      <c r="H553" s="34" t="s">
        <v>1049</v>
      </c>
      <c r="I553" s="34" t="s">
        <v>1047</v>
      </c>
      <c r="J553" s="34" t="s">
        <v>13</v>
      </c>
      <c r="K553" s="34" t="s">
        <v>270</v>
      </c>
      <c r="L553" s="32" t="s">
        <v>989</v>
      </c>
      <c r="M553" s="37">
        <v>50</v>
      </c>
      <c r="N553" s="42">
        <v>86</v>
      </c>
      <c r="O553" s="42">
        <v>4300</v>
      </c>
      <c r="P553" s="31" t="s">
        <v>426</v>
      </c>
      <c r="Q553" s="31" t="s">
        <v>274</v>
      </c>
      <c r="R553" s="32" t="s">
        <v>256</v>
      </c>
      <c r="S553" s="37">
        <v>0</v>
      </c>
      <c r="T553" s="78" t="s">
        <v>183</v>
      </c>
      <c r="U553" s="16">
        <v>3</v>
      </c>
    </row>
    <row r="554" spans="1:21" ht="140.25" customHeight="1">
      <c r="A554" s="69">
        <v>539</v>
      </c>
      <c r="B554" s="39" t="s">
        <v>76</v>
      </c>
      <c r="C554" s="31" t="s">
        <v>77</v>
      </c>
      <c r="D554" s="31" t="s">
        <v>1050</v>
      </c>
      <c r="E554" s="34" t="s">
        <v>14</v>
      </c>
      <c r="F554" s="34" t="s">
        <v>14</v>
      </c>
      <c r="G554" s="34" t="s">
        <v>1051</v>
      </c>
      <c r="H554" s="34" t="s">
        <v>1052</v>
      </c>
      <c r="I554" s="34" t="s">
        <v>14</v>
      </c>
      <c r="J554" s="34" t="s">
        <v>14</v>
      </c>
      <c r="K554" s="34" t="s">
        <v>270</v>
      </c>
      <c r="L554" s="35" t="s">
        <v>310</v>
      </c>
      <c r="M554" s="37">
        <v>3</v>
      </c>
      <c r="N554" s="42">
        <v>3810</v>
      </c>
      <c r="O554" s="42">
        <v>11430</v>
      </c>
      <c r="P554" s="31" t="s">
        <v>426</v>
      </c>
      <c r="Q554" s="31" t="s">
        <v>274</v>
      </c>
      <c r="R554" s="32" t="s">
        <v>256</v>
      </c>
      <c r="S554" s="37">
        <v>0</v>
      </c>
      <c r="T554" s="78" t="s">
        <v>183</v>
      </c>
      <c r="U554" s="16">
        <v>3</v>
      </c>
    </row>
    <row r="555" spans="1:21" ht="51" customHeight="1">
      <c r="A555" s="31">
        <v>540</v>
      </c>
      <c r="B555" s="39" t="s">
        <v>76</v>
      </c>
      <c r="C555" s="31" t="s">
        <v>77</v>
      </c>
      <c r="D555" s="31" t="s">
        <v>1412</v>
      </c>
      <c r="E555" s="33" t="s">
        <v>991</v>
      </c>
      <c r="F555" s="33" t="s">
        <v>992</v>
      </c>
      <c r="G555" s="33" t="s">
        <v>1413</v>
      </c>
      <c r="H555" s="33" t="s">
        <v>1413</v>
      </c>
      <c r="I555" s="33" t="s">
        <v>991</v>
      </c>
      <c r="J555" s="53" t="s">
        <v>992</v>
      </c>
      <c r="K555" s="34" t="s">
        <v>270</v>
      </c>
      <c r="L555" s="35" t="s">
        <v>310</v>
      </c>
      <c r="M555" s="37">
        <v>300</v>
      </c>
      <c r="N555" s="42">
        <v>57</v>
      </c>
      <c r="O555" s="42">
        <v>17100</v>
      </c>
      <c r="P555" s="31" t="s">
        <v>426</v>
      </c>
      <c r="Q555" s="31" t="s">
        <v>274</v>
      </c>
      <c r="R555" s="32" t="s">
        <v>256</v>
      </c>
      <c r="S555" s="37">
        <v>0</v>
      </c>
      <c r="T555" s="78" t="s">
        <v>183</v>
      </c>
      <c r="U555" s="16">
        <v>3</v>
      </c>
    </row>
    <row r="556" spans="1:21" ht="51" customHeight="1">
      <c r="A556" s="69">
        <v>541</v>
      </c>
      <c r="B556" s="39" t="s">
        <v>76</v>
      </c>
      <c r="C556" s="31" t="s">
        <v>77</v>
      </c>
      <c r="D556" s="31" t="s">
        <v>1020</v>
      </c>
      <c r="E556" s="34" t="s">
        <v>1021</v>
      </c>
      <c r="F556" s="34" t="s">
        <v>15</v>
      </c>
      <c r="G556" s="34" t="s">
        <v>1022</v>
      </c>
      <c r="H556" s="34" t="s">
        <v>1023</v>
      </c>
      <c r="I556" s="34" t="s">
        <v>1021</v>
      </c>
      <c r="J556" s="34" t="s">
        <v>15</v>
      </c>
      <c r="K556" s="34" t="s">
        <v>270</v>
      </c>
      <c r="L556" s="35" t="s">
        <v>310</v>
      </c>
      <c r="M556" s="37">
        <v>16</v>
      </c>
      <c r="N556" s="42">
        <v>759</v>
      </c>
      <c r="O556" s="42">
        <v>12144</v>
      </c>
      <c r="P556" s="31" t="s">
        <v>426</v>
      </c>
      <c r="Q556" s="31" t="s">
        <v>274</v>
      </c>
      <c r="R556" s="32" t="s">
        <v>256</v>
      </c>
      <c r="S556" s="37">
        <v>0</v>
      </c>
      <c r="T556" s="78" t="s">
        <v>183</v>
      </c>
      <c r="U556" s="16">
        <v>3</v>
      </c>
    </row>
    <row r="557" spans="1:21" ht="51" customHeight="1">
      <c r="A557" s="31">
        <v>542</v>
      </c>
      <c r="B557" s="39" t="s">
        <v>76</v>
      </c>
      <c r="C557" s="31" t="s">
        <v>77</v>
      </c>
      <c r="D557" s="38" t="s">
        <v>1024</v>
      </c>
      <c r="E557" s="34" t="s">
        <v>1025</v>
      </c>
      <c r="F557" s="34" t="s">
        <v>16</v>
      </c>
      <c r="G557" s="34" t="s">
        <v>1026</v>
      </c>
      <c r="H557" s="34" t="s">
        <v>1027</v>
      </c>
      <c r="I557" s="34" t="s">
        <v>1025</v>
      </c>
      <c r="J557" s="34" t="s">
        <v>16</v>
      </c>
      <c r="K557" s="34" t="s">
        <v>270</v>
      </c>
      <c r="L557" s="31" t="s">
        <v>837</v>
      </c>
      <c r="M557" s="37">
        <v>130</v>
      </c>
      <c r="N557" s="42">
        <v>356</v>
      </c>
      <c r="O557" s="42">
        <v>46280</v>
      </c>
      <c r="P557" s="31" t="s">
        <v>426</v>
      </c>
      <c r="Q557" s="31" t="s">
        <v>274</v>
      </c>
      <c r="R557" s="32" t="s">
        <v>256</v>
      </c>
      <c r="S557" s="37">
        <v>0</v>
      </c>
      <c r="T557" s="78" t="s">
        <v>183</v>
      </c>
      <c r="U557" s="16">
        <v>3</v>
      </c>
    </row>
    <row r="558" spans="1:21" ht="51" customHeight="1">
      <c r="A558" s="69">
        <v>543</v>
      </c>
      <c r="B558" s="39" t="s">
        <v>76</v>
      </c>
      <c r="C558" s="31" t="s">
        <v>77</v>
      </c>
      <c r="D558" s="35" t="s">
        <v>1382</v>
      </c>
      <c r="E558" s="34" t="s">
        <v>37</v>
      </c>
      <c r="F558" s="34" t="s">
        <v>37</v>
      </c>
      <c r="G558" s="34" t="s">
        <v>1383</v>
      </c>
      <c r="H558" s="34" t="s">
        <v>1384</v>
      </c>
      <c r="I558" s="34" t="s">
        <v>37</v>
      </c>
      <c r="J558" s="34" t="s">
        <v>37</v>
      </c>
      <c r="K558" s="34" t="s">
        <v>270</v>
      </c>
      <c r="L558" s="35" t="s">
        <v>310</v>
      </c>
      <c r="M558" s="37">
        <v>50</v>
      </c>
      <c r="N558" s="42">
        <v>197</v>
      </c>
      <c r="O558" s="42">
        <v>9850</v>
      </c>
      <c r="P558" s="31" t="s">
        <v>426</v>
      </c>
      <c r="Q558" s="31" t="s">
        <v>274</v>
      </c>
      <c r="R558" s="32" t="s">
        <v>256</v>
      </c>
      <c r="S558" s="37">
        <v>0</v>
      </c>
      <c r="T558" s="78" t="s">
        <v>183</v>
      </c>
      <c r="U558" s="16">
        <v>3</v>
      </c>
    </row>
    <row r="559" spans="1:21" ht="51" customHeight="1">
      <c r="A559" s="31">
        <v>544</v>
      </c>
      <c r="B559" s="39" t="s">
        <v>76</v>
      </c>
      <c r="C559" s="31" t="s">
        <v>77</v>
      </c>
      <c r="D559" s="45" t="s">
        <v>983</v>
      </c>
      <c r="E559" s="34" t="s">
        <v>984</v>
      </c>
      <c r="F559" s="34" t="s">
        <v>985</v>
      </c>
      <c r="G559" s="34" t="s">
        <v>986</v>
      </c>
      <c r="H559" s="34" t="s">
        <v>987</v>
      </c>
      <c r="I559" s="34" t="s">
        <v>988</v>
      </c>
      <c r="J559" s="34" t="s">
        <v>42</v>
      </c>
      <c r="K559" s="34" t="s">
        <v>270</v>
      </c>
      <c r="L559" s="32" t="s">
        <v>989</v>
      </c>
      <c r="M559" s="37">
        <v>360</v>
      </c>
      <c r="N559" s="42">
        <v>670</v>
      </c>
      <c r="O559" s="42">
        <v>241200</v>
      </c>
      <c r="P559" s="31" t="s">
        <v>296</v>
      </c>
      <c r="Q559" s="31" t="s">
        <v>274</v>
      </c>
      <c r="R559" s="32" t="s">
        <v>259</v>
      </c>
      <c r="S559" s="37">
        <v>50</v>
      </c>
      <c r="T559" s="78" t="s">
        <v>184</v>
      </c>
      <c r="U559" s="16">
        <v>3</v>
      </c>
    </row>
    <row r="560" spans="1:21" ht="63.75" customHeight="1">
      <c r="A560" s="69">
        <v>545</v>
      </c>
      <c r="B560" s="39" t="s">
        <v>76</v>
      </c>
      <c r="C560" s="31" t="s">
        <v>77</v>
      </c>
      <c r="D560" s="31" t="s">
        <v>1348</v>
      </c>
      <c r="E560" s="33" t="s">
        <v>1349</v>
      </c>
      <c r="F560" s="33" t="s">
        <v>186</v>
      </c>
      <c r="G560" s="33" t="s">
        <v>1350</v>
      </c>
      <c r="H560" s="33" t="s">
        <v>1351</v>
      </c>
      <c r="I560" s="33" t="s">
        <v>1349</v>
      </c>
      <c r="J560" s="53" t="s">
        <v>186</v>
      </c>
      <c r="K560" s="31" t="s">
        <v>270</v>
      </c>
      <c r="L560" s="32" t="s">
        <v>805</v>
      </c>
      <c r="M560" s="37">
        <v>27</v>
      </c>
      <c r="N560" s="42">
        <v>446</v>
      </c>
      <c r="O560" s="42">
        <v>12042</v>
      </c>
      <c r="P560" s="31" t="s">
        <v>296</v>
      </c>
      <c r="Q560" s="31" t="s">
        <v>274</v>
      </c>
      <c r="R560" s="32" t="s">
        <v>259</v>
      </c>
      <c r="S560" s="37">
        <v>0</v>
      </c>
      <c r="T560" s="78" t="s">
        <v>184</v>
      </c>
      <c r="U560" s="16">
        <v>3</v>
      </c>
    </row>
    <row r="561" spans="1:21" ht="51">
      <c r="A561" s="31">
        <v>546</v>
      </c>
      <c r="B561" s="39" t="s">
        <v>76</v>
      </c>
      <c r="C561" s="31" t="s">
        <v>77</v>
      </c>
      <c r="D561" s="38" t="s">
        <v>1053</v>
      </c>
      <c r="E561" s="34" t="s">
        <v>1054</v>
      </c>
      <c r="F561" s="34" t="s">
        <v>72</v>
      </c>
      <c r="G561" s="34" t="s">
        <v>1055</v>
      </c>
      <c r="H561" s="34" t="s">
        <v>1056</v>
      </c>
      <c r="I561" s="34" t="s">
        <v>1054</v>
      </c>
      <c r="J561" s="34" t="s">
        <v>72</v>
      </c>
      <c r="K561" s="34" t="s">
        <v>270</v>
      </c>
      <c r="L561" s="32" t="s">
        <v>989</v>
      </c>
      <c r="M561" s="37">
        <v>60</v>
      </c>
      <c r="N561" s="42">
        <v>268</v>
      </c>
      <c r="O561" s="42">
        <v>16080</v>
      </c>
      <c r="P561" s="31" t="s">
        <v>296</v>
      </c>
      <c r="Q561" s="31" t="s">
        <v>274</v>
      </c>
      <c r="R561" s="32" t="s">
        <v>259</v>
      </c>
      <c r="S561" s="37">
        <v>0</v>
      </c>
      <c r="T561" s="78" t="s">
        <v>184</v>
      </c>
      <c r="U561" s="16">
        <v>3</v>
      </c>
    </row>
    <row r="562" spans="1:21" ht="51" customHeight="1">
      <c r="A562" s="69">
        <v>547</v>
      </c>
      <c r="B562" s="39" t="s">
        <v>76</v>
      </c>
      <c r="C562" s="31" t="s">
        <v>77</v>
      </c>
      <c r="D562" s="32" t="s">
        <v>980</v>
      </c>
      <c r="E562" s="34" t="s">
        <v>886</v>
      </c>
      <c r="F562" s="34" t="s">
        <v>6</v>
      </c>
      <c r="G562" s="34" t="s">
        <v>981</v>
      </c>
      <c r="H562" s="34" t="s">
        <v>982</v>
      </c>
      <c r="I562" s="34" t="s">
        <v>886</v>
      </c>
      <c r="J562" s="34" t="s">
        <v>6</v>
      </c>
      <c r="K562" s="34" t="s">
        <v>270</v>
      </c>
      <c r="L562" s="31" t="s">
        <v>837</v>
      </c>
      <c r="M562" s="37">
        <v>5</v>
      </c>
      <c r="N562" s="42">
        <v>2679</v>
      </c>
      <c r="O562" s="42">
        <v>13395</v>
      </c>
      <c r="P562" s="31" t="s">
        <v>296</v>
      </c>
      <c r="Q562" s="31" t="s">
        <v>274</v>
      </c>
      <c r="R562" s="32" t="s">
        <v>259</v>
      </c>
      <c r="S562" s="37">
        <v>0</v>
      </c>
      <c r="T562" s="78" t="s">
        <v>184</v>
      </c>
      <c r="U562" s="16">
        <v>3</v>
      </c>
    </row>
    <row r="563" spans="1:21" ht="51" customHeight="1">
      <c r="A563" s="31">
        <v>548</v>
      </c>
      <c r="B563" s="39" t="s">
        <v>76</v>
      </c>
      <c r="C563" s="31" t="s">
        <v>77</v>
      </c>
      <c r="D563" s="32" t="s">
        <v>1033</v>
      </c>
      <c r="E563" s="34" t="s">
        <v>124</v>
      </c>
      <c r="F563" s="34" t="s">
        <v>124</v>
      </c>
      <c r="G563" s="34" t="s">
        <v>1034</v>
      </c>
      <c r="H563" s="34" t="s">
        <v>1035</v>
      </c>
      <c r="I563" s="34" t="s">
        <v>7</v>
      </c>
      <c r="J563" s="34" t="s">
        <v>7</v>
      </c>
      <c r="K563" s="34" t="s">
        <v>270</v>
      </c>
      <c r="L563" s="35" t="s">
        <v>310</v>
      </c>
      <c r="M563" s="37">
        <v>60</v>
      </c>
      <c r="N563" s="42">
        <v>179</v>
      </c>
      <c r="O563" s="42">
        <v>10740</v>
      </c>
      <c r="P563" s="31" t="s">
        <v>296</v>
      </c>
      <c r="Q563" s="31" t="s">
        <v>274</v>
      </c>
      <c r="R563" s="32" t="s">
        <v>259</v>
      </c>
      <c r="S563" s="37">
        <v>0</v>
      </c>
      <c r="T563" s="78" t="s">
        <v>184</v>
      </c>
      <c r="U563" s="16">
        <v>3</v>
      </c>
    </row>
    <row r="564" spans="1:21" ht="51" customHeight="1">
      <c r="A564" s="69">
        <v>549</v>
      </c>
      <c r="B564" s="39" t="s">
        <v>76</v>
      </c>
      <c r="C564" s="31" t="s">
        <v>77</v>
      </c>
      <c r="D564" s="38" t="s">
        <v>1057</v>
      </c>
      <c r="E564" s="34" t="s">
        <v>8</v>
      </c>
      <c r="F564" s="34" t="s">
        <v>8</v>
      </c>
      <c r="G564" s="34" t="s">
        <v>1058</v>
      </c>
      <c r="H564" s="34" t="s">
        <v>1059</v>
      </c>
      <c r="I564" s="34" t="s">
        <v>8</v>
      </c>
      <c r="J564" s="34" t="s">
        <v>8</v>
      </c>
      <c r="K564" s="34" t="s">
        <v>270</v>
      </c>
      <c r="L564" s="35" t="s">
        <v>310</v>
      </c>
      <c r="M564" s="37">
        <v>15</v>
      </c>
      <c r="N564" s="42">
        <v>1964</v>
      </c>
      <c r="O564" s="42">
        <v>29460</v>
      </c>
      <c r="P564" s="31" t="s">
        <v>296</v>
      </c>
      <c r="Q564" s="31" t="s">
        <v>274</v>
      </c>
      <c r="R564" s="32" t="s">
        <v>259</v>
      </c>
      <c r="S564" s="37">
        <v>0</v>
      </c>
      <c r="T564" s="78" t="s">
        <v>184</v>
      </c>
      <c r="U564" s="16">
        <v>3</v>
      </c>
    </row>
    <row r="565" spans="1:21" ht="51">
      <c r="A565" s="31">
        <v>550</v>
      </c>
      <c r="B565" s="39" t="s">
        <v>76</v>
      </c>
      <c r="C565" s="31" t="s">
        <v>77</v>
      </c>
      <c r="D565" s="38" t="s">
        <v>1036</v>
      </c>
      <c r="E565" s="34" t="s">
        <v>1037</v>
      </c>
      <c r="F565" s="34" t="s">
        <v>1038</v>
      </c>
      <c r="G565" s="34" t="s">
        <v>1039</v>
      </c>
      <c r="H565" s="34" t="s">
        <v>1040</v>
      </c>
      <c r="I565" s="34" t="s">
        <v>1041</v>
      </c>
      <c r="J565" s="34" t="s">
        <v>9</v>
      </c>
      <c r="K565" s="34" t="s">
        <v>270</v>
      </c>
      <c r="L565" s="31" t="s">
        <v>837</v>
      </c>
      <c r="M565" s="37">
        <v>360</v>
      </c>
      <c r="N565" s="42">
        <v>27</v>
      </c>
      <c r="O565" s="42">
        <v>9720</v>
      </c>
      <c r="P565" s="31" t="s">
        <v>296</v>
      </c>
      <c r="Q565" s="31" t="s">
        <v>274</v>
      </c>
      <c r="R565" s="32" t="s">
        <v>259</v>
      </c>
      <c r="S565" s="37">
        <v>0</v>
      </c>
      <c r="T565" s="78" t="s">
        <v>184</v>
      </c>
      <c r="U565" s="16">
        <v>3</v>
      </c>
    </row>
    <row r="566" spans="1:21" ht="51" customHeight="1">
      <c r="A566" s="69">
        <v>551</v>
      </c>
      <c r="B566" s="39" t="s">
        <v>76</v>
      </c>
      <c r="C566" s="31" t="s">
        <v>77</v>
      </c>
      <c r="D566" s="31" t="s">
        <v>995</v>
      </c>
      <c r="E566" s="34" t="s">
        <v>996</v>
      </c>
      <c r="F566" s="34" t="s">
        <v>997</v>
      </c>
      <c r="G566" s="34" t="s">
        <v>998</v>
      </c>
      <c r="H566" s="34" t="s">
        <v>999</v>
      </c>
      <c r="I566" s="34" t="s">
        <v>996</v>
      </c>
      <c r="J566" s="34" t="s">
        <v>997</v>
      </c>
      <c r="K566" s="34" t="s">
        <v>270</v>
      </c>
      <c r="L566" s="35" t="s">
        <v>310</v>
      </c>
      <c r="M566" s="37">
        <v>90</v>
      </c>
      <c r="N566" s="42">
        <v>714</v>
      </c>
      <c r="O566" s="42">
        <v>64260</v>
      </c>
      <c r="P566" s="31" t="s">
        <v>296</v>
      </c>
      <c r="Q566" s="31" t="s">
        <v>274</v>
      </c>
      <c r="R566" s="32" t="s">
        <v>259</v>
      </c>
      <c r="S566" s="37">
        <v>0</v>
      </c>
      <c r="T566" s="78" t="s">
        <v>184</v>
      </c>
      <c r="U566" s="16">
        <v>3</v>
      </c>
    </row>
    <row r="567" spans="1:21" ht="51">
      <c r="A567" s="31">
        <v>552</v>
      </c>
      <c r="B567" s="39" t="s">
        <v>76</v>
      </c>
      <c r="C567" s="31" t="s">
        <v>77</v>
      </c>
      <c r="D567" s="38" t="s">
        <v>1000</v>
      </c>
      <c r="E567" s="34" t="s">
        <v>1001</v>
      </c>
      <c r="F567" s="34" t="s">
        <v>10</v>
      </c>
      <c r="G567" s="34" t="s">
        <v>1002</v>
      </c>
      <c r="H567" s="34" t="s">
        <v>1003</v>
      </c>
      <c r="I567" s="34" t="s">
        <v>1001</v>
      </c>
      <c r="J567" s="34" t="s">
        <v>10</v>
      </c>
      <c r="K567" s="34" t="s">
        <v>270</v>
      </c>
      <c r="L567" s="35" t="s">
        <v>310</v>
      </c>
      <c r="M567" s="37">
        <v>90</v>
      </c>
      <c r="N567" s="42">
        <v>268</v>
      </c>
      <c r="O567" s="42">
        <v>24120</v>
      </c>
      <c r="P567" s="31" t="s">
        <v>296</v>
      </c>
      <c r="Q567" s="31" t="s">
        <v>274</v>
      </c>
      <c r="R567" s="32" t="s">
        <v>259</v>
      </c>
      <c r="S567" s="37">
        <v>0</v>
      </c>
      <c r="T567" s="78" t="s">
        <v>184</v>
      </c>
      <c r="U567" s="16">
        <v>3</v>
      </c>
    </row>
    <row r="568" spans="1:21" ht="51">
      <c r="A568" s="69">
        <v>553</v>
      </c>
      <c r="B568" s="39" t="s">
        <v>76</v>
      </c>
      <c r="C568" s="31" t="s">
        <v>77</v>
      </c>
      <c r="D568" s="38" t="s">
        <v>1004</v>
      </c>
      <c r="E568" s="34" t="s">
        <v>11</v>
      </c>
      <c r="F568" s="34" t="s">
        <v>11</v>
      </c>
      <c r="G568" s="34" t="s">
        <v>1005</v>
      </c>
      <c r="H568" s="34" t="s">
        <v>1006</v>
      </c>
      <c r="I568" s="34" t="s">
        <v>11</v>
      </c>
      <c r="J568" s="34" t="s">
        <v>11</v>
      </c>
      <c r="K568" s="34" t="s">
        <v>270</v>
      </c>
      <c r="L568" s="35" t="s">
        <v>310</v>
      </c>
      <c r="M568" s="37">
        <v>15</v>
      </c>
      <c r="N568" s="42">
        <v>223</v>
      </c>
      <c r="O568" s="42">
        <v>3345</v>
      </c>
      <c r="P568" s="31" t="s">
        <v>296</v>
      </c>
      <c r="Q568" s="31" t="s">
        <v>274</v>
      </c>
      <c r="R568" s="32" t="s">
        <v>259</v>
      </c>
      <c r="S568" s="37">
        <v>0</v>
      </c>
      <c r="T568" s="78" t="s">
        <v>184</v>
      </c>
      <c r="U568" s="16">
        <v>3</v>
      </c>
    </row>
    <row r="569" spans="1:21" ht="51">
      <c r="A569" s="31">
        <v>554</v>
      </c>
      <c r="B569" s="39" t="s">
        <v>76</v>
      </c>
      <c r="C569" s="31" t="s">
        <v>77</v>
      </c>
      <c r="D569" s="31" t="s">
        <v>1028</v>
      </c>
      <c r="E569" s="34" t="s">
        <v>1029</v>
      </c>
      <c r="F569" s="34" t="s">
        <v>1030</v>
      </c>
      <c r="G569" s="34" t="s">
        <v>1031</v>
      </c>
      <c r="H569" s="34" t="s">
        <v>1032</v>
      </c>
      <c r="I569" s="34" t="s">
        <v>1029</v>
      </c>
      <c r="J569" s="34" t="s">
        <v>1030</v>
      </c>
      <c r="K569" s="34" t="s">
        <v>270</v>
      </c>
      <c r="L569" s="31" t="s">
        <v>837</v>
      </c>
      <c r="M569" s="37">
        <v>90</v>
      </c>
      <c r="N569" s="42">
        <v>223</v>
      </c>
      <c r="O569" s="42">
        <v>20070</v>
      </c>
      <c r="P569" s="31" t="s">
        <v>296</v>
      </c>
      <c r="Q569" s="31" t="s">
        <v>274</v>
      </c>
      <c r="R569" s="32" t="s">
        <v>259</v>
      </c>
      <c r="S569" s="37">
        <v>0</v>
      </c>
      <c r="T569" s="78" t="s">
        <v>184</v>
      </c>
      <c r="U569" s="16">
        <v>3</v>
      </c>
    </row>
    <row r="570" spans="1:21" ht="51">
      <c r="A570" s="69">
        <v>555</v>
      </c>
      <c r="B570" s="39" t="s">
        <v>76</v>
      </c>
      <c r="C570" s="31" t="s">
        <v>77</v>
      </c>
      <c r="D570" s="31" t="s">
        <v>1010</v>
      </c>
      <c r="E570" s="34" t="s">
        <v>1011</v>
      </c>
      <c r="F570" s="34" t="s">
        <v>1012</v>
      </c>
      <c r="G570" s="34" t="s">
        <v>1013</v>
      </c>
      <c r="H570" s="34" t="s">
        <v>1014</v>
      </c>
      <c r="I570" s="34" t="s">
        <v>1011</v>
      </c>
      <c r="J570" s="34" t="s">
        <v>1012</v>
      </c>
      <c r="K570" s="34" t="s">
        <v>270</v>
      </c>
      <c r="L570" s="31" t="s">
        <v>837</v>
      </c>
      <c r="M570" s="37">
        <v>90</v>
      </c>
      <c r="N570" s="42">
        <v>179</v>
      </c>
      <c r="O570" s="42">
        <v>16110</v>
      </c>
      <c r="P570" s="31" t="s">
        <v>296</v>
      </c>
      <c r="Q570" s="31" t="s">
        <v>274</v>
      </c>
      <c r="R570" s="32" t="s">
        <v>259</v>
      </c>
      <c r="S570" s="37">
        <v>0</v>
      </c>
      <c r="T570" s="78" t="s">
        <v>184</v>
      </c>
      <c r="U570" s="16">
        <v>3</v>
      </c>
    </row>
    <row r="571" spans="1:21" ht="51">
      <c r="A571" s="31">
        <v>556</v>
      </c>
      <c r="B571" s="39" t="s">
        <v>76</v>
      </c>
      <c r="C571" s="31" t="s">
        <v>77</v>
      </c>
      <c r="D571" s="31" t="s">
        <v>1007</v>
      </c>
      <c r="E571" s="34" t="s">
        <v>5</v>
      </c>
      <c r="F571" s="34" t="s">
        <v>5</v>
      </c>
      <c r="G571" s="34" t="s">
        <v>1008</v>
      </c>
      <c r="H571" s="34" t="s">
        <v>1009</v>
      </c>
      <c r="I571" s="34" t="s">
        <v>5</v>
      </c>
      <c r="J571" s="34" t="s">
        <v>5</v>
      </c>
      <c r="K571" s="34" t="s">
        <v>270</v>
      </c>
      <c r="L571" s="35" t="s">
        <v>310</v>
      </c>
      <c r="M571" s="37">
        <v>30</v>
      </c>
      <c r="N571" s="42">
        <v>804</v>
      </c>
      <c r="O571" s="42">
        <v>24120</v>
      </c>
      <c r="P571" s="31" t="s">
        <v>296</v>
      </c>
      <c r="Q571" s="31" t="s">
        <v>274</v>
      </c>
      <c r="R571" s="32" t="s">
        <v>259</v>
      </c>
      <c r="S571" s="37">
        <v>0</v>
      </c>
      <c r="T571" s="78" t="s">
        <v>184</v>
      </c>
      <c r="U571" s="16">
        <v>3</v>
      </c>
    </row>
    <row r="572" spans="1:21" ht="51" customHeight="1">
      <c r="A572" s="69">
        <v>557</v>
      </c>
      <c r="B572" s="39" t="s">
        <v>76</v>
      </c>
      <c r="C572" s="31" t="s">
        <v>77</v>
      </c>
      <c r="D572" s="32" t="s">
        <v>1015</v>
      </c>
      <c r="E572" s="34" t="s">
        <v>1016</v>
      </c>
      <c r="F572" s="34" t="s">
        <v>1017</v>
      </c>
      <c r="G572" s="34" t="s">
        <v>1018</v>
      </c>
      <c r="H572" s="34" t="s">
        <v>1019</v>
      </c>
      <c r="I572" s="34" t="s">
        <v>43</v>
      </c>
      <c r="J572" s="34" t="s">
        <v>43</v>
      </c>
      <c r="K572" s="34" t="s">
        <v>270</v>
      </c>
      <c r="L572" s="35" t="s">
        <v>310</v>
      </c>
      <c r="M572" s="37">
        <v>60</v>
      </c>
      <c r="N572" s="42">
        <v>161</v>
      </c>
      <c r="O572" s="42">
        <v>9660</v>
      </c>
      <c r="P572" s="31" t="s">
        <v>296</v>
      </c>
      <c r="Q572" s="31" t="s">
        <v>274</v>
      </c>
      <c r="R572" s="32" t="s">
        <v>259</v>
      </c>
      <c r="S572" s="37">
        <v>0</v>
      </c>
      <c r="T572" s="78" t="s">
        <v>184</v>
      </c>
      <c r="U572" s="16">
        <v>3</v>
      </c>
    </row>
    <row r="573" spans="1:21" ht="25.5" customHeight="1">
      <c r="A573" s="31">
        <v>558</v>
      </c>
      <c r="B573" s="39" t="s">
        <v>76</v>
      </c>
      <c r="C573" s="31" t="s">
        <v>77</v>
      </c>
      <c r="D573" s="38" t="s">
        <v>1042</v>
      </c>
      <c r="E573" s="34" t="s">
        <v>1043</v>
      </c>
      <c r="F573" s="34" t="s">
        <v>73</v>
      </c>
      <c r="G573" s="34" t="s">
        <v>1044</v>
      </c>
      <c r="H573" s="34" t="s">
        <v>1045</v>
      </c>
      <c r="I573" s="34" t="s">
        <v>1043</v>
      </c>
      <c r="J573" s="34" t="s">
        <v>73</v>
      </c>
      <c r="K573" s="34" t="s">
        <v>270</v>
      </c>
      <c r="L573" s="35" t="s">
        <v>310</v>
      </c>
      <c r="M573" s="37">
        <v>60</v>
      </c>
      <c r="N573" s="42">
        <v>161</v>
      </c>
      <c r="O573" s="42">
        <v>9660</v>
      </c>
      <c r="P573" s="31" t="s">
        <v>296</v>
      </c>
      <c r="Q573" s="31" t="s">
        <v>274</v>
      </c>
      <c r="R573" s="32" t="s">
        <v>259</v>
      </c>
      <c r="S573" s="37">
        <v>0</v>
      </c>
      <c r="T573" s="78" t="s">
        <v>184</v>
      </c>
      <c r="U573" s="16">
        <v>3</v>
      </c>
    </row>
    <row r="574" spans="1:21" ht="51" customHeight="1">
      <c r="A574" s="69">
        <v>559</v>
      </c>
      <c r="B574" s="39" t="s">
        <v>76</v>
      </c>
      <c r="C574" s="31" t="s">
        <v>77</v>
      </c>
      <c r="D574" s="38" t="s">
        <v>1060</v>
      </c>
      <c r="E574" s="34" t="s">
        <v>1061</v>
      </c>
      <c r="F574" s="34" t="s">
        <v>1062</v>
      </c>
      <c r="G574" s="34" t="s">
        <v>1063</v>
      </c>
      <c r="H574" s="34" t="s">
        <v>1064</v>
      </c>
      <c r="I574" s="34" t="s">
        <v>1065</v>
      </c>
      <c r="J574" s="34" t="s">
        <v>12</v>
      </c>
      <c r="K574" s="34" t="s">
        <v>270</v>
      </c>
      <c r="L574" s="35" t="s">
        <v>310</v>
      </c>
      <c r="M574" s="37">
        <v>60</v>
      </c>
      <c r="N574" s="42">
        <v>45</v>
      </c>
      <c r="O574" s="42">
        <v>2700</v>
      </c>
      <c r="P574" s="31" t="s">
        <v>296</v>
      </c>
      <c r="Q574" s="31" t="s">
        <v>274</v>
      </c>
      <c r="R574" s="32" t="s">
        <v>259</v>
      </c>
      <c r="S574" s="37">
        <v>0</v>
      </c>
      <c r="T574" s="78" t="s">
        <v>184</v>
      </c>
      <c r="U574" s="16">
        <v>3</v>
      </c>
    </row>
    <row r="575" spans="1:21" ht="51" customHeight="1">
      <c r="A575" s="31">
        <v>560</v>
      </c>
      <c r="B575" s="39" t="s">
        <v>76</v>
      </c>
      <c r="C575" s="31" t="s">
        <v>77</v>
      </c>
      <c r="D575" s="38" t="s">
        <v>1046</v>
      </c>
      <c r="E575" s="34" t="s">
        <v>1047</v>
      </c>
      <c r="F575" s="34" t="s">
        <v>13</v>
      </c>
      <c r="G575" s="34" t="s">
        <v>1048</v>
      </c>
      <c r="H575" s="34" t="s">
        <v>1049</v>
      </c>
      <c r="I575" s="34" t="s">
        <v>1047</v>
      </c>
      <c r="J575" s="34" t="s">
        <v>13</v>
      </c>
      <c r="K575" s="34" t="s">
        <v>270</v>
      </c>
      <c r="L575" s="32" t="s">
        <v>989</v>
      </c>
      <c r="M575" s="37">
        <v>30</v>
      </c>
      <c r="N575" s="42">
        <v>134</v>
      </c>
      <c r="O575" s="42">
        <v>4020</v>
      </c>
      <c r="P575" s="31" t="s">
        <v>296</v>
      </c>
      <c r="Q575" s="31" t="s">
        <v>274</v>
      </c>
      <c r="R575" s="32" t="s">
        <v>259</v>
      </c>
      <c r="S575" s="37">
        <v>0</v>
      </c>
      <c r="T575" s="78" t="s">
        <v>184</v>
      </c>
      <c r="U575" s="16">
        <v>3</v>
      </c>
    </row>
    <row r="576" spans="1:21" ht="140.25" customHeight="1">
      <c r="A576" s="69">
        <v>561</v>
      </c>
      <c r="B576" s="39" t="s">
        <v>76</v>
      </c>
      <c r="C576" s="31" t="s">
        <v>77</v>
      </c>
      <c r="D576" s="31" t="s">
        <v>1050</v>
      </c>
      <c r="E576" s="34" t="s">
        <v>14</v>
      </c>
      <c r="F576" s="34" t="s">
        <v>14</v>
      </c>
      <c r="G576" s="34" t="s">
        <v>1051</v>
      </c>
      <c r="H576" s="34" t="s">
        <v>1052</v>
      </c>
      <c r="I576" s="34" t="s">
        <v>14</v>
      </c>
      <c r="J576" s="34" t="s">
        <v>14</v>
      </c>
      <c r="K576" s="34" t="s">
        <v>270</v>
      </c>
      <c r="L576" s="35" t="s">
        <v>310</v>
      </c>
      <c r="M576" s="37">
        <v>3</v>
      </c>
      <c r="N576" s="42">
        <v>3571</v>
      </c>
      <c r="O576" s="42">
        <v>10713</v>
      </c>
      <c r="P576" s="31" t="s">
        <v>296</v>
      </c>
      <c r="Q576" s="31" t="s">
        <v>274</v>
      </c>
      <c r="R576" s="32" t="s">
        <v>259</v>
      </c>
      <c r="S576" s="37">
        <v>0</v>
      </c>
      <c r="T576" s="78" t="s">
        <v>184</v>
      </c>
      <c r="U576" s="16">
        <v>3</v>
      </c>
    </row>
    <row r="577" spans="1:21" ht="51" customHeight="1">
      <c r="A577" s="31">
        <v>562</v>
      </c>
      <c r="B577" s="39" t="s">
        <v>76</v>
      </c>
      <c r="C577" s="31" t="s">
        <v>77</v>
      </c>
      <c r="D577" s="31" t="s">
        <v>1412</v>
      </c>
      <c r="E577" s="33" t="s">
        <v>991</v>
      </c>
      <c r="F577" s="33" t="s">
        <v>992</v>
      </c>
      <c r="G577" s="33" t="s">
        <v>1413</v>
      </c>
      <c r="H577" s="33" t="s">
        <v>1413</v>
      </c>
      <c r="I577" s="33" t="s">
        <v>991</v>
      </c>
      <c r="J577" s="53" t="s">
        <v>992</v>
      </c>
      <c r="K577" s="34" t="s">
        <v>270</v>
      </c>
      <c r="L577" s="35" t="s">
        <v>310</v>
      </c>
      <c r="M577" s="37">
        <v>360</v>
      </c>
      <c r="N577" s="42">
        <v>45</v>
      </c>
      <c r="O577" s="42">
        <v>16200</v>
      </c>
      <c r="P577" s="31" t="s">
        <v>296</v>
      </c>
      <c r="Q577" s="31" t="s">
        <v>274</v>
      </c>
      <c r="R577" s="32" t="s">
        <v>259</v>
      </c>
      <c r="S577" s="37">
        <v>0</v>
      </c>
      <c r="T577" s="78" t="s">
        <v>184</v>
      </c>
      <c r="U577" s="16">
        <v>3</v>
      </c>
    </row>
    <row r="578" spans="1:21" ht="51" customHeight="1">
      <c r="A578" s="69">
        <v>563</v>
      </c>
      <c r="B578" s="39" t="s">
        <v>76</v>
      </c>
      <c r="C578" s="31" t="s">
        <v>77</v>
      </c>
      <c r="D578" s="31" t="s">
        <v>1020</v>
      </c>
      <c r="E578" s="34" t="s">
        <v>1021</v>
      </c>
      <c r="F578" s="34" t="s">
        <v>15</v>
      </c>
      <c r="G578" s="34" t="s">
        <v>1022</v>
      </c>
      <c r="H578" s="34" t="s">
        <v>1023</v>
      </c>
      <c r="I578" s="34" t="s">
        <v>1021</v>
      </c>
      <c r="J578" s="34" t="s">
        <v>15</v>
      </c>
      <c r="K578" s="34" t="s">
        <v>270</v>
      </c>
      <c r="L578" s="35" t="s">
        <v>310</v>
      </c>
      <c r="M578" s="37">
        <v>15</v>
      </c>
      <c r="N578" s="42">
        <v>759</v>
      </c>
      <c r="O578" s="42">
        <v>11385</v>
      </c>
      <c r="P578" s="31" t="s">
        <v>296</v>
      </c>
      <c r="Q578" s="31" t="s">
        <v>274</v>
      </c>
      <c r="R578" s="32" t="s">
        <v>259</v>
      </c>
      <c r="S578" s="37">
        <v>0</v>
      </c>
      <c r="T578" s="78" t="s">
        <v>184</v>
      </c>
      <c r="U578" s="16">
        <v>3</v>
      </c>
    </row>
    <row r="579" spans="1:21" ht="51" customHeight="1">
      <c r="A579" s="31">
        <v>564</v>
      </c>
      <c r="B579" s="39" t="s">
        <v>76</v>
      </c>
      <c r="C579" s="31" t="s">
        <v>77</v>
      </c>
      <c r="D579" s="38" t="s">
        <v>1024</v>
      </c>
      <c r="E579" s="34" t="s">
        <v>1025</v>
      </c>
      <c r="F579" s="34" t="s">
        <v>16</v>
      </c>
      <c r="G579" s="34" t="s">
        <v>1026</v>
      </c>
      <c r="H579" s="34" t="s">
        <v>1027</v>
      </c>
      <c r="I579" s="34" t="s">
        <v>1025</v>
      </c>
      <c r="J579" s="34" t="s">
        <v>16</v>
      </c>
      <c r="K579" s="34" t="s">
        <v>270</v>
      </c>
      <c r="L579" s="31" t="s">
        <v>837</v>
      </c>
      <c r="M579" s="37">
        <v>180</v>
      </c>
      <c r="N579" s="42">
        <v>241</v>
      </c>
      <c r="O579" s="42">
        <v>43380</v>
      </c>
      <c r="P579" s="31" t="s">
        <v>296</v>
      </c>
      <c r="Q579" s="31" t="s">
        <v>274</v>
      </c>
      <c r="R579" s="32" t="s">
        <v>259</v>
      </c>
      <c r="S579" s="37">
        <v>0</v>
      </c>
      <c r="T579" s="78" t="s">
        <v>184</v>
      </c>
      <c r="U579" s="16">
        <v>3</v>
      </c>
    </row>
    <row r="580" spans="1:21" ht="51" customHeight="1">
      <c r="A580" s="69">
        <v>565</v>
      </c>
      <c r="B580" s="39" t="s">
        <v>76</v>
      </c>
      <c r="C580" s="31" t="s">
        <v>77</v>
      </c>
      <c r="D580" s="35" t="s">
        <v>1382</v>
      </c>
      <c r="E580" s="34" t="s">
        <v>37</v>
      </c>
      <c r="F580" s="34" t="s">
        <v>37</v>
      </c>
      <c r="G580" s="34" t="s">
        <v>1383</v>
      </c>
      <c r="H580" s="34" t="s">
        <v>1384</v>
      </c>
      <c r="I580" s="34" t="s">
        <v>37</v>
      </c>
      <c r="J580" s="34" t="s">
        <v>37</v>
      </c>
      <c r="K580" s="34" t="s">
        <v>270</v>
      </c>
      <c r="L580" s="35" t="s">
        <v>310</v>
      </c>
      <c r="M580" s="37">
        <v>90</v>
      </c>
      <c r="N580" s="42">
        <v>103</v>
      </c>
      <c r="O580" s="42">
        <v>9270</v>
      </c>
      <c r="P580" s="31" t="s">
        <v>296</v>
      </c>
      <c r="Q580" s="31" t="s">
        <v>274</v>
      </c>
      <c r="R580" s="32" t="s">
        <v>259</v>
      </c>
      <c r="S580" s="37">
        <v>0</v>
      </c>
      <c r="T580" s="78" t="s">
        <v>184</v>
      </c>
      <c r="U580" s="16">
        <v>3</v>
      </c>
    </row>
    <row r="581" spans="1:21" ht="51" customHeight="1">
      <c r="A581" s="31">
        <v>566</v>
      </c>
      <c r="B581" s="39" t="s">
        <v>76</v>
      </c>
      <c r="C581" s="31" t="s">
        <v>77</v>
      </c>
      <c r="D581" s="45" t="s">
        <v>983</v>
      </c>
      <c r="E581" s="34" t="s">
        <v>984</v>
      </c>
      <c r="F581" s="34" t="s">
        <v>985</v>
      </c>
      <c r="G581" s="34" t="s">
        <v>986</v>
      </c>
      <c r="H581" s="34" t="s">
        <v>987</v>
      </c>
      <c r="I581" s="34" t="s">
        <v>988</v>
      </c>
      <c r="J581" s="34" t="s">
        <v>42</v>
      </c>
      <c r="K581" s="34" t="s">
        <v>270</v>
      </c>
      <c r="L581" s="32" t="s">
        <v>989</v>
      </c>
      <c r="M581" s="37">
        <v>336</v>
      </c>
      <c r="N581" s="42">
        <v>670</v>
      </c>
      <c r="O581" s="42">
        <v>225120</v>
      </c>
      <c r="P581" s="31" t="s">
        <v>296</v>
      </c>
      <c r="Q581" s="31" t="s">
        <v>274</v>
      </c>
      <c r="R581" s="32" t="s">
        <v>257</v>
      </c>
      <c r="S581" s="37">
        <v>30</v>
      </c>
      <c r="T581" s="78" t="s">
        <v>185</v>
      </c>
      <c r="U581" s="16">
        <v>3</v>
      </c>
    </row>
    <row r="582" spans="1:21" ht="63.75" customHeight="1">
      <c r="A582" s="69">
        <v>567</v>
      </c>
      <c r="B582" s="39" t="s">
        <v>76</v>
      </c>
      <c r="C582" s="31" t="s">
        <v>77</v>
      </c>
      <c r="D582" s="31" t="s">
        <v>1348</v>
      </c>
      <c r="E582" s="33" t="s">
        <v>1349</v>
      </c>
      <c r="F582" s="33" t="s">
        <v>186</v>
      </c>
      <c r="G582" s="33" t="s">
        <v>1350</v>
      </c>
      <c r="H582" s="33" t="s">
        <v>1351</v>
      </c>
      <c r="I582" s="33" t="s">
        <v>1349</v>
      </c>
      <c r="J582" s="53" t="s">
        <v>186</v>
      </c>
      <c r="K582" s="31" t="s">
        <v>270</v>
      </c>
      <c r="L582" s="32" t="s">
        <v>805</v>
      </c>
      <c r="M582" s="37">
        <v>20</v>
      </c>
      <c r="N582" s="42">
        <v>563</v>
      </c>
      <c r="O582" s="42">
        <v>11260</v>
      </c>
      <c r="P582" s="31" t="s">
        <v>296</v>
      </c>
      <c r="Q582" s="31" t="s">
        <v>274</v>
      </c>
      <c r="R582" s="32" t="s">
        <v>257</v>
      </c>
      <c r="S582" s="37">
        <v>0</v>
      </c>
      <c r="T582" s="78" t="s">
        <v>185</v>
      </c>
      <c r="U582" s="16">
        <v>3</v>
      </c>
    </row>
    <row r="583" spans="1:21" ht="51">
      <c r="A583" s="31">
        <v>568</v>
      </c>
      <c r="B583" s="39" t="s">
        <v>76</v>
      </c>
      <c r="C583" s="31" t="s">
        <v>77</v>
      </c>
      <c r="D583" s="38" t="s">
        <v>1053</v>
      </c>
      <c r="E583" s="34" t="s">
        <v>1054</v>
      </c>
      <c r="F583" s="34" t="s">
        <v>72</v>
      </c>
      <c r="G583" s="34" t="s">
        <v>1055</v>
      </c>
      <c r="H583" s="34" t="s">
        <v>1056</v>
      </c>
      <c r="I583" s="34" t="s">
        <v>1054</v>
      </c>
      <c r="J583" s="34" t="s">
        <v>72</v>
      </c>
      <c r="K583" s="34" t="s">
        <v>270</v>
      </c>
      <c r="L583" s="32" t="s">
        <v>989</v>
      </c>
      <c r="M583" s="37">
        <v>56</v>
      </c>
      <c r="N583" s="42">
        <v>268</v>
      </c>
      <c r="O583" s="42">
        <v>15008</v>
      </c>
      <c r="P583" s="31" t="s">
        <v>296</v>
      </c>
      <c r="Q583" s="31" t="s">
        <v>274</v>
      </c>
      <c r="R583" s="32" t="s">
        <v>257</v>
      </c>
      <c r="S583" s="37">
        <v>0</v>
      </c>
      <c r="T583" s="78" t="s">
        <v>185</v>
      </c>
      <c r="U583" s="16">
        <v>3</v>
      </c>
    </row>
    <row r="584" spans="1:21" ht="51" customHeight="1">
      <c r="A584" s="69">
        <v>569</v>
      </c>
      <c r="B584" s="39" t="s">
        <v>76</v>
      </c>
      <c r="C584" s="31" t="s">
        <v>77</v>
      </c>
      <c r="D584" s="32" t="s">
        <v>980</v>
      </c>
      <c r="E584" s="34" t="s">
        <v>886</v>
      </c>
      <c r="F584" s="34" t="s">
        <v>6</v>
      </c>
      <c r="G584" s="34" t="s">
        <v>981</v>
      </c>
      <c r="H584" s="34" t="s">
        <v>982</v>
      </c>
      <c r="I584" s="34" t="s">
        <v>886</v>
      </c>
      <c r="J584" s="34" t="s">
        <v>6</v>
      </c>
      <c r="K584" s="34" t="s">
        <v>270</v>
      </c>
      <c r="L584" s="31" t="s">
        <v>837</v>
      </c>
      <c r="M584" s="37">
        <v>4</v>
      </c>
      <c r="N584" s="42">
        <v>3125</v>
      </c>
      <c r="O584" s="42">
        <v>12500</v>
      </c>
      <c r="P584" s="31" t="s">
        <v>296</v>
      </c>
      <c r="Q584" s="31" t="s">
        <v>274</v>
      </c>
      <c r="R584" s="32" t="s">
        <v>257</v>
      </c>
      <c r="S584" s="37">
        <v>0</v>
      </c>
      <c r="T584" s="78" t="s">
        <v>185</v>
      </c>
      <c r="U584" s="16">
        <v>3</v>
      </c>
    </row>
    <row r="585" spans="1:21" ht="51" customHeight="1">
      <c r="A585" s="31">
        <v>570</v>
      </c>
      <c r="B585" s="39" t="s">
        <v>76</v>
      </c>
      <c r="C585" s="31" t="s">
        <v>77</v>
      </c>
      <c r="D585" s="32" t="s">
        <v>1033</v>
      </c>
      <c r="E585" s="34" t="s">
        <v>124</v>
      </c>
      <c r="F585" s="34" t="s">
        <v>124</v>
      </c>
      <c r="G585" s="34" t="s">
        <v>1034</v>
      </c>
      <c r="H585" s="34" t="s">
        <v>1035</v>
      </c>
      <c r="I585" s="34" t="s">
        <v>7</v>
      </c>
      <c r="J585" s="34" t="s">
        <v>7</v>
      </c>
      <c r="K585" s="34" t="s">
        <v>270</v>
      </c>
      <c r="L585" s="35" t="s">
        <v>310</v>
      </c>
      <c r="M585" s="37">
        <v>56</v>
      </c>
      <c r="N585" s="42">
        <v>179</v>
      </c>
      <c r="O585" s="42">
        <v>10024</v>
      </c>
      <c r="P585" s="31" t="s">
        <v>296</v>
      </c>
      <c r="Q585" s="31" t="s">
        <v>274</v>
      </c>
      <c r="R585" s="32" t="s">
        <v>257</v>
      </c>
      <c r="S585" s="37">
        <v>0</v>
      </c>
      <c r="T585" s="78" t="s">
        <v>185</v>
      </c>
      <c r="U585" s="16">
        <v>3</v>
      </c>
    </row>
    <row r="586" spans="1:21" ht="51" customHeight="1">
      <c r="A586" s="69">
        <v>571</v>
      </c>
      <c r="B586" s="39" t="s">
        <v>76</v>
      </c>
      <c r="C586" s="31" t="s">
        <v>77</v>
      </c>
      <c r="D586" s="38" t="s">
        <v>1057</v>
      </c>
      <c r="E586" s="34" t="s">
        <v>8</v>
      </c>
      <c r="F586" s="34" t="s">
        <v>8</v>
      </c>
      <c r="G586" s="34" t="s">
        <v>1058</v>
      </c>
      <c r="H586" s="34" t="s">
        <v>1059</v>
      </c>
      <c r="I586" s="34" t="s">
        <v>8</v>
      </c>
      <c r="J586" s="34" t="s">
        <v>8</v>
      </c>
      <c r="K586" s="34" t="s">
        <v>270</v>
      </c>
      <c r="L586" s="35" t="s">
        <v>310</v>
      </c>
      <c r="M586" s="37">
        <v>14</v>
      </c>
      <c r="N586" s="42">
        <v>1964</v>
      </c>
      <c r="O586" s="42">
        <v>27496</v>
      </c>
      <c r="P586" s="31" t="s">
        <v>296</v>
      </c>
      <c r="Q586" s="31" t="s">
        <v>274</v>
      </c>
      <c r="R586" s="32" t="s">
        <v>257</v>
      </c>
      <c r="S586" s="37">
        <v>0</v>
      </c>
      <c r="T586" s="78" t="s">
        <v>185</v>
      </c>
      <c r="U586" s="16">
        <v>3</v>
      </c>
    </row>
    <row r="587" spans="1:21" ht="51">
      <c r="A587" s="31">
        <v>572</v>
      </c>
      <c r="B587" s="39" t="s">
        <v>76</v>
      </c>
      <c r="C587" s="31" t="s">
        <v>77</v>
      </c>
      <c r="D587" s="38" t="s">
        <v>1036</v>
      </c>
      <c r="E587" s="34" t="s">
        <v>1037</v>
      </c>
      <c r="F587" s="34" t="s">
        <v>1038</v>
      </c>
      <c r="G587" s="34" t="s">
        <v>1039</v>
      </c>
      <c r="H587" s="34" t="s">
        <v>1040</v>
      </c>
      <c r="I587" s="34" t="s">
        <v>1041</v>
      </c>
      <c r="J587" s="34" t="s">
        <v>9</v>
      </c>
      <c r="K587" s="34" t="s">
        <v>270</v>
      </c>
      <c r="L587" s="31" t="s">
        <v>837</v>
      </c>
      <c r="M587" s="37">
        <v>336</v>
      </c>
      <c r="N587" s="42">
        <v>27</v>
      </c>
      <c r="O587" s="42">
        <v>9072</v>
      </c>
      <c r="P587" s="31" t="s">
        <v>296</v>
      </c>
      <c r="Q587" s="31" t="s">
        <v>274</v>
      </c>
      <c r="R587" s="32" t="s">
        <v>257</v>
      </c>
      <c r="S587" s="37">
        <v>0</v>
      </c>
      <c r="T587" s="78" t="s">
        <v>185</v>
      </c>
      <c r="U587" s="16">
        <v>3</v>
      </c>
    </row>
    <row r="588" spans="1:21" ht="51" customHeight="1">
      <c r="A588" s="69">
        <v>573</v>
      </c>
      <c r="B588" s="39" t="s">
        <v>76</v>
      </c>
      <c r="C588" s="31" t="s">
        <v>77</v>
      </c>
      <c r="D588" s="31" t="s">
        <v>995</v>
      </c>
      <c r="E588" s="34" t="s">
        <v>996</v>
      </c>
      <c r="F588" s="34" t="s">
        <v>997</v>
      </c>
      <c r="G588" s="34" t="s">
        <v>998</v>
      </c>
      <c r="H588" s="34" t="s">
        <v>999</v>
      </c>
      <c r="I588" s="34" t="s">
        <v>996</v>
      </c>
      <c r="J588" s="34" t="s">
        <v>997</v>
      </c>
      <c r="K588" s="34" t="s">
        <v>270</v>
      </c>
      <c r="L588" s="35" t="s">
        <v>310</v>
      </c>
      <c r="M588" s="37">
        <v>84</v>
      </c>
      <c r="N588" s="42">
        <v>714</v>
      </c>
      <c r="O588" s="42">
        <v>59976</v>
      </c>
      <c r="P588" s="31" t="s">
        <v>296</v>
      </c>
      <c r="Q588" s="31" t="s">
        <v>274</v>
      </c>
      <c r="R588" s="32" t="s">
        <v>257</v>
      </c>
      <c r="S588" s="37">
        <v>0</v>
      </c>
      <c r="T588" s="78" t="s">
        <v>185</v>
      </c>
      <c r="U588" s="16">
        <v>3</v>
      </c>
    </row>
    <row r="589" spans="1:21" ht="51">
      <c r="A589" s="31">
        <v>574</v>
      </c>
      <c r="B589" s="39" t="s">
        <v>76</v>
      </c>
      <c r="C589" s="31" t="s">
        <v>77</v>
      </c>
      <c r="D589" s="38" t="s">
        <v>1000</v>
      </c>
      <c r="E589" s="34" t="s">
        <v>1001</v>
      </c>
      <c r="F589" s="34" t="s">
        <v>10</v>
      </c>
      <c r="G589" s="34" t="s">
        <v>1002</v>
      </c>
      <c r="H589" s="34" t="s">
        <v>1003</v>
      </c>
      <c r="I589" s="34" t="s">
        <v>1001</v>
      </c>
      <c r="J589" s="34" t="s">
        <v>10</v>
      </c>
      <c r="K589" s="34" t="s">
        <v>270</v>
      </c>
      <c r="L589" s="35" t="s">
        <v>310</v>
      </c>
      <c r="M589" s="37">
        <v>84</v>
      </c>
      <c r="N589" s="42">
        <v>268</v>
      </c>
      <c r="O589" s="42">
        <v>22512</v>
      </c>
      <c r="P589" s="31" t="s">
        <v>296</v>
      </c>
      <c r="Q589" s="31" t="s">
        <v>274</v>
      </c>
      <c r="R589" s="32" t="s">
        <v>257</v>
      </c>
      <c r="S589" s="37">
        <v>0</v>
      </c>
      <c r="T589" s="78" t="s">
        <v>185</v>
      </c>
      <c r="U589" s="16">
        <v>3</v>
      </c>
    </row>
    <row r="590" spans="1:21" ht="51">
      <c r="A590" s="69">
        <v>575</v>
      </c>
      <c r="B590" s="39" t="s">
        <v>76</v>
      </c>
      <c r="C590" s="31" t="s">
        <v>77</v>
      </c>
      <c r="D590" s="38" t="s">
        <v>1004</v>
      </c>
      <c r="E590" s="34" t="s">
        <v>11</v>
      </c>
      <c r="F590" s="34" t="s">
        <v>11</v>
      </c>
      <c r="G590" s="34" t="s">
        <v>1005</v>
      </c>
      <c r="H590" s="34" t="s">
        <v>1006</v>
      </c>
      <c r="I590" s="34" t="s">
        <v>11</v>
      </c>
      <c r="J590" s="34" t="s">
        <v>11</v>
      </c>
      <c r="K590" s="34" t="s">
        <v>270</v>
      </c>
      <c r="L590" s="35" t="s">
        <v>310</v>
      </c>
      <c r="M590" s="37">
        <v>14</v>
      </c>
      <c r="N590" s="42">
        <v>223</v>
      </c>
      <c r="O590" s="42">
        <v>3122</v>
      </c>
      <c r="P590" s="31" t="s">
        <v>296</v>
      </c>
      <c r="Q590" s="31" t="s">
        <v>274</v>
      </c>
      <c r="R590" s="32" t="s">
        <v>257</v>
      </c>
      <c r="S590" s="37">
        <v>0</v>
      </c>
      <c r="T590" s="78" t="s">
        <v>185</v>
      </c>
      <c r="U590" s="16">
        <v>3</v>
      </c>
    </row>
    <row r="591" spans="1:21" ht="51">
      <c r="A591" s="31">
        <v>576</v>
      </c>
      <c r="B591" s="39" t="s">
        <v>76</v>
      </c>
      <c r="C591" s="31" t="s">
        <v>77</v>
      </c>
      <c r="D591" s="31" t="s">
        <v>1028</v>
      </c>
      <c r="E591" s="34" t="s">
        <v>1029</v>
      </c>
      <c r="F591" s="34" t="s">
        <v>1030</v>
      </c>
      <c r="G591" s="34" t="s">
        <v>1031</v>
      </c>
      <c r="H591" s="34" t="s">
        <v>1032</v>
      </c>
      <c r="I591" s="34" t="s">
        <v>1029</v>
      </c>
      <c r="J591" s="34" t="s">
        <v>1030</v>
      </c>
      <c r="K591" s="34" t="s">
        <v>270</v>
      </c>
      <c r="L591" s="31" t="s">
        <v>837</v>
      </c>
      <c r="M591" s="37">
        <v>84</v>
      </c>
      <c r="N591" s="42">
        <v>223</v>
      </c>
      <c r="O591" s="42">
        <v>18732</v>
      </c>
      <c r="P591" s="31" t="s">
        <v>296</v>
      </c>
      <c r="Q591" s="31" t="s">
        <v>274</v>
      </c>
      <c r="R591" s="32" t="s">
        <v>257</v>
      </c>
      <c r="S591" s="37">
        <v>0</v>
      </c>
      <c r="T591" s="78" t="s">
        <v>185</v>
      </c>
      <c r="U591" s="16">
        <v>3</v>
      </c>
    </row>
    <row r="592" spans="1:21" ht="51">
      <c r="A592" s="69">
        <v>577</v>
      </c>
      <c r="B592" s="39" t="s">
        <v>76</v>
      </c>
      <c r="C592" s="31" t="s">
        <v>77</v>
      </c>
      <c r="D592" s="31" t="s">
        <v>1010</v>
      </c>
      <c r="E592" s="34" t="s">
        <v>1011</v>
      </c>
      <c r="F592" s="34" t="s">
        <v>1012</v>
      </c>
      <c r="G592" s="34" t="s">
        <v>1013</v>
      </c>
      <c r="H592" s="34" t="s">
        <v>1014</v>
      </c>
      <c r="I592" s="34" t="s">
        <v>1011</v>
      </c>
      <c r="J592" s="34" t="s">
        <v>1012</v>
      </c>
      <c r="K592" s="34" t="s">
        <v>270</v>
      </c>
      <c r="L592" s="31" t="s">
        <v>837</v>
      </c>
      <c r="M592" s="37">
        <v>84</v>
      </c>
      <c r="N592" s="42">
        <v>179</v>
      </c>
      <c r="O592" s="42">
        <v>15036</v>
      </c>
      <c r="P592" s="31" t="s">
        <v>296</v>
      </c>
      <c r="Q592" s="31" t="s">
        <v>274</v>
      </c>
      <c r="R592" s="32" t="s">
        <v>257</v>
      </c>
      <c r="S592" s="37">
        <v>0</v>
      </c>
      <c r="T592" s="78" t="s">
        <v>185</v>
      </c>
      <c r="U592" s="16">
        <v>3</v>
      </c>
    </row>
    <row r="593" spans="1:21" ht="51">
      <c r="A593" s="31">
        <v>578</v>
      </c>
      <c r="B593" s="39" t="s">
        <v>76</v>
      </c>
      <c r="C593" s="31" t="s">
        <v>77</v>
      </c>
      <c r="D593" s="31" t="s">
        <v>1007</v>
      </c>
      <c r="E593" s="34" t="s">
        <v>5</v>
      </c>
      <c r="F593" s="34" t="s">
        <v>5</v>
      </c>
      <c r="G593" s="34" t="s">
        <v>1008</v>
      </c>
      <c r="H593" s="34" t="s">
        <v>1009</v>
      </c>
      <c r="I593" s="34" t="s">
        <v>5</v>
      </c>
      <c r="J593" s="34" t="s">
        <v>5</v>
      </c>
      <c r="K593" s="34" t="s">
        <v>270</v>
      </c>
      <c r="L593" s="35" t="s">
        <v>310</v>
      </c>
      <c r="M593" s="37">
        <v>28</v>
      </c>
      <c r="N593" s="42">
        <v>804</v>
      </c>
      <c r="O593" s="42">
        <v>22512</v>
      </c>
      <c r="P593" s="31" t="s">
        <v>296</v>
      </c>
      <c r="Q593" s="31" t="s">
        <v>274</v>
      </c>
      <c r="R593" s="32" t="s">
        <v>257</v>
      </c>
      <c r="S593" s="37">
        <v>0</v>
      </c>
      <c r="T593" s="78" t="s">
        <v>185</v>
      </c>
      <c r="U593" s="16">
        <v>3</v>
      </c>
    </row>
    <row r="594" spans="1:21" ht="51" customHeight="1">
      <c r="A594" s="69">
        <v>579</v>
      </c>
      <c r="B594" s="39" t="s">
        <v>76</v>
      </c>
      <c r="C594" s="31" t="s">
        <v>77</v>
      </c>
      <c r="D594" s="32" t="s">
        <v>1015</v>
      </c>
      <c r="E594" s="34" t="s">
        <v>1016</v>
      </c>
      <c r="F594" s="34" t="s">
        <v>1017</v>
      </c>
      <c r="G594" s="34" t="s">
        <v>1018</v>
      </c>
      <c r="H594" s="34" t="s">
        <v>1019</v>
      </c>
      <c r="I594" s="34" t="s">
        <v>43</v>
      </c>
      <c r="J594" s="34" t="s">
        <v>43</v>
      </c>
      <c r="K594" s="34" t="s">
        <v>270</v>
      </c>
      <c r="L594" s="35" t="s">
        <v>310</v>
      </c>
      <c r="M594" s="37">
        <v>56</v>
      </c>
      <c r="N594" s="42">
        <v>161</v>
      </c>
      <c r="O594" s="42">
        <v>9016</v>
      </c>
      <c r="P594" s="31" t="s">
        <v>296</v>
      </c>
      <c r="Q594" s="31" t="s">
        <v>274</v>
      </c>
      <c r="R594" s="32" t="s">
        <v>257</v>
      </c>
      <c r="S594" s="37">
        <v>0</v>
      </c>
      <c r="T594" s="78" t="s">
        <v>185</v>
      </c>
      <c r="U594" s="16">
        <v>3</v>
      </c>
    </row>
    <row r="595" spans="1:21" ht="25.5" customHeight="1">
      <c r="A595" s="31">
        <v>580</v>
      </c>
      <c r="B595" s="39" t="s">
        <v>76</v>
      </c>
      <c r="C595" s="31" t="s">
        <v>77</v>
      </c>
      <c r="D595" s="38" t="s">
        <v>1042</v>
      </c>
      <c r="E595" s="34" t="s">
        <v>1043</v>
      </c>
      <c r="F595" s="34" t="s">
        <v>73</v>
      </c>
      <c r="G595" s="34" t="s">
        <v>1044</v>
      </c>
      <c r="H595" s="34" t="s">
        <v>1045</v>
      </c>
      <c r="I595" s="34" t="s">
        <v>1043</v>
      </c>
      <c r="J595" s="34" t="s">
        <v>73</v>
      </c>
      <c r="K595" s="34" t="s">
        <v>270</v>
      </c>
      <c r="L595" s="35" t="s">
        <v>310</v>
      </c>
      <c r="M595" s="37">
        <v>56</v>
      </c>
      <c r="N595" s="42">
        <v>161</v>
      </c>
      <c r="O595" s="42">
        <v>9016</v>
      </c>
      <c r="P595" s="31" t="s">
        <v>296</v>
      </c>
      <c r="Q595" s="31" t="s">
        <v>274</v>
      </c>
      <c r="R595" s="32" t="s">
        <v>257</v>
      </c>
      <c r="S595" s="37">
        <v>0</v>
      </c>
      <c r="T595" s="78" t="s">
        <v>185</v>
      </c>
      <c r="U595" s="16">
        <v>3</v>
      </c>
    </row>
    <row r="596" spans="1:21" ht="51" customHeight="1">
      <c r="A596" s="69">
        <v>581</v>
      </c>
      <c r="B596" s="39" t="s">
        <v>76</v>
      </c>
      <c r="C596" s="31" t="s">
        <v>77</v>
      </c>
      <c r="D596" s="38" t="s">
        <v>1060</v>
      </c>
      <c r="E596" s="34" t="s">
        <v>1061</v>
      </c>
      <c r="F596" s="34" t="s">
        <v>1062</v>
      </c>
      <c r="G596" s="34" t="s">
        <v>1063</v>
      </c>
      <c r="H596" s="34" t="s">
        <v>1064</v>
      </c>
      <c r="I596" s="34" t="s">
        <v>1065</v>
      </c>
      <c r="J596" s="34" t="s">
        <v>12</v>
      </c>
      <c r="K596" s="34" t="s">
        <v>270</v>
      </c>
      <c r="L596" s="35" t="s">
        <v>310</v>
      </c>
      <c r="M596" s="37">
        <v>56</v>
      </c>
      <c r="N596" s="42">
        <v>45</v>
      </c>
      <c r="O596" s="42">
        <v>2520</v>
      </c>
      <c r="P596" s="31" t="s">
        <v>296</v>
      </c>
      <c r="Q596" s="31" t="s">
        <v>274</v>
      </c>
      <c r="R596" s="32" t="s">
        <v>257</v>
      </c>
      <c r="S596" s="37">
        <v>0</v>
      </c>
      <c r="T596" s="78" t="s">
        <v>185</v>
      </c>
      <c r="U596" s="16">
        <v>3</v>
      </c>
    </row>
    <row r="597" spans="1:21" ht="51" customHeight="1">
      <c r="A597" s="31">
        <v>582</v>
      </c>
      <c r="B597" s="39" t="s">
        <v>76</v>
      </c>
      <c r="C597" s="31" t="s">
        <v>77</v>
      </c>
      <c r="D597" s="38" t="s">
        <v>1046</v>
      </c>
      <c r="E597" s="34" t="s">
        <v>1047</v>
      </c>
      <c r="F597" s="34" t="s">
        <v>13</v>
      </c>
      <c r="G597" s="34" t="s">
        <v>1048</v>
      </c>
      <c r="H597" s="34" t="s">
        <v>1049</v>
      </c>
      <c r="I597" s="34" t="s">
        <v>1047</v>
      </c>
      <c r="J597" s="34" t="s">
        <v>13</v>
      </c>
      <c r="K597" s="34" t="s">
        <v>270</v>
      </c>
      <c r="L597" s="32" t="s">
        <v>989</v>
      </c>
      <c r="M597" s="37">
        <v>28</v>
      </c>
      <c r="N597" s="42">
        <v>134</v>
      </c>
      <c r="O597" s="42">
        <v>3752</v>
      </c>
      <c r="P597" s="31" t="s">
        <v>296</v>
      </c>
      <c r="Q597" s="31" t="s">
        <v>274</v>
      </c>
      <c r="R597" s="32" t="s">
        <v>257</v>
      </c>
      <c r="S597" s="37">
        <v>0</v>
      </c>
      <c r="T597" s="78" t="s">
        <v>185</v>
      </c>
      <c r="U597" s="16">
        <v>3</v>
      </c>
    </row>
    <row r="598" spans="1:21" ht="140.25" customHeight="1">
      <c r="A598" s="69">
        <v>583</v>
      </c>
      <c r="B598" s="39" t="s">
        <v>76</v>
      </c>
      <c r="C598" s="31" t="s">
        <v>77</v>
      </c>
      <c r="D598" s="31" t="s">
        <v>1050</v>
      </c>
      <c r="E598" s="34" t="s">
        <v>14</v>
      </c>
      <c r="F598" s="34" t="s">
        <v>14</v>
      </c>
      <c r="G598" s="34" t="s">
        <v>1051</v>
      </c>
      <c r="H598" s="34" t="s">
        <v>1052</v>
      </c>
      <c r="I598" s="34" t="s">
        <v>14</v>
      </c>
      <c r="J598" s="34" t="s">
        <v>14</v>
      </c>
      <c r="K598" s="34" t="s">
        <v>270</v>
      </c>
      <c r="L598" s="35" t="s">
        <v>310</v>
      </c>
      <c r="M598" s="37">
        <v>3</v>
      </c>
      <c r="N598" s="42">
        <v>3333</v>
      </c>
      <c r="O598" s="42">
        <v>9999</v>
      </c>
      <c r="P598" s="31" t="s">
        <v>296</v>
      </c>
      <c r="Q598" s="31" t="s">
        <v>274</v>
      </c>
      <c r="R598" s="32" t="s">
        <v>257</v>
      </c>
      <c r="S598" s="37">
        <v>0</v>
      </c>
      <c r="T598" s="78" t="s">
        <v>185</v>
      </c>
      <c r="U598" s="16">
        <v>3</v>
      </c>
    </row>
    <row r="599" spans="1:21" ht="51" customHeight="1">
      <c r="A599" s="31">
        <v>584</v>
      </c>
      <c r="B599" s="39" t="s">
        <v>76</v>
      </c>
      <c r="C599" s="31" t="s">
        <v>77</v>
      </c>
      <c r="D599" s="31" t="s">
        <v>1412</v>
      </c>
      <c r="E599" s="33" t="s">
        <v>991</v>
      </c>
      <c r="F599" s="33" t="s">
        <v>992</v>
      </c>
      <c r="G599" s="33" t="s">
        <v>1413</v>
      </c>
      <c r="H599" s="33" t="s">
        <v>1413</v>
      </c>
      <c r="I599" s="33" t="s">
        <v>991</v>
      </c>
      <c r="J599" s="53" t="s">
        <v>992</v>
      </c>
      <c r="K599" s="34" t="s">
        <v>270</v>
      </c>
      <c r="L599" s="35" t="s">
        <v>310</v>
      </c>
      <c r="M599" s="37">
        <v>336</v>
      </c>
      <c r="N599" s="42">
        <v>45</v>
      </c>
      <c r="O599" s="42">
        <v>15120</v>
      </c>
      <c r="P599" s="31" t="s">
        <v>296</v>
      </c>
      <c r="Q599" s="31" t="s">
        <v>274</v>
      </c>
      <c r="R599" s="32" t="s">
        <v>257</v>
      </c>
      <c r="S599" s="37">
        <v>0</v>
      </c>
      <c r="T599" s="78" t="s">
        <v>185</v>
      </c>
      <c r="U599" s="16">
        <v>3</v>
      </c>
    </row>
    <row r="600" spans="1:21" ht="51" customHeight="1">
      <c r="A600" s="69">
        <v>585</v>
      </c>
      <c r="B600" s="39" t="s">
        <v>76</v>
      </c>
      <c r="C600" s="31" t="s">
        <v>77</v>
      </c>
      <c r="D600" s="31" t="s">
        <v>1020</v>
      </c>
      <c r="E600" s="34" t="s">
        <v>1021</v>
      </c>
      <c r="F600" s="34" t="s">
        <v>15</v>
      </c>
      <c r="G600" s="34" t="s">
        <v>1022</v>
      </c>
      <c r="H600" s="34" t="s">
        <v>1023</v>
      </c>
      <c r="I600" s="34" t="s">
        <v>1021</v>
      </c>
      <c r="J600" s="34" t="s">
        <v>15</v>
      </c>
      <c r="K600" s="34" t="s">
        <v>270</v>
      </c>
      <c r="L600" s="35" t="s">
        <v>310</v>
      </c>
      <c r="M600" s="37">
        <v>14</v>
      </c>
      <c r="N600" s="42">
        <v>759</v>
      </c>
      <c r="O600" s="42">
        <v>10626</v>
      </c>
      <c r="P600" s="31" t="s">
        <v>296</v>
      </c>
      <c r="Q600" s="31" t="s">
        <v>274</v>
      </c>
      <c r="R600" s="32" t="s">
        <v>257</v>
      </c>
      <c r="S600" s="37">
        <v>0</v>
      </c>
      <c r="T600" s="78" t="s">
        <v>185</v>
      </c>
      <c r="U600" s="16">
        <v>3</v>
      </c>
    </row>
    <row r="601" spans="1:21" ht="51" customHeight="1">
      <c r="A601" s="31">
        <v>586</v>
      </c>
      <c r="B601" s="39" t="s">
        <v>76</v>
      </c>
      <c r="C601" s="31" t="s">
        <v>77</v>
      </c>
      <c r="D601" s="38" t="s">
        <v>1024</v>
      </c>
      <c r="E601" s="34" t="s">
        <v>1025</v>
      </c>
      <c r="F601" s="34" t="s">
        <v>16</v>
      </c>
      <c r="G601" s="34" t="s">
        <v>1026</v>
      </c>
      <c r="H601" s="34" t="s">
        <v>1027</v>
      </c>
      <c r="I601" s="34" t="s">
        <v>1025</v>
      </c>
      <c r="J601" s="34" t="s">
        <v>16</v>
      </c>
      <c r="K601" s="34" t="s">
        <v>270</v>
      </c>
      <c r="L601" s="31" t="s">
        <v>837</v>
      </c>
      <c r="M601" s="37">
        <v>168</v>
      </c>
      <c r="N601" s="42">
        <v>241</v>
      </c>
      <c r="O601" s="42">
        <v>40488</v>
      </c>
      <c r="P601" s="31" t="s">
        <v>296</v>
      </c>
      <c r="Q601" s="31" t="s">
        <v>274</v>
      </c>
      <c r="R601" s="32" t="s">
        <v>257</v>
      </c>
      <c r="S601" s="37">
        <v>0</v>
      </c>
      <c r="T601" s="78" t="s">
        <v>185</v>
      </c>
      <c r="U601" s="16">
        <v>3</v>
      </c>
    </row>
    <row r="602" spans="1:21" ht="51" customHeight="1">
      <c r="A602" s="69">
        <v>587</v>
      </c>
      <c r="B602" s="39" t="s">
        <v>76</v>
      </c>
      <c r="C602" s="31" t="s">
        <v>77</v>
      </c>
      <c r="D602" s="35" t="s">
        <v>1382</v>
      </c>
      <c r="E602" s="34" t="s">
        <v>37</v>
      </c>
      <c r="F602" s="34" t="s">
        <v>37</v>
      </c>
      <c r="G602" s="34" t="s">
        <v>1383</v>
      </c>
      <c r="H602" s="34" t="s">
        <v>1384</v>
      </c>
      <c r="I602" s="34" t="s">
        <v>37</v>
      </c>
      <c r="J602" s="34" t="s">
        <v>37</v>
      </c>
      <c r="K602" s="34" t="s">
        <v>270</v>
      </c>
      <c r="L602" s="35" t="s">
        <v>310</v>
      </c>
      <c r="M602" s="37">
        <v>84</v>
      </c>
      <c r="N602" s="42">
        <v>103</v>
      </c>
      <c r="O602" s="42">
        <v>8652</v>
      </c>
      <c r="P602" s="31" t="s">
        <v>296</v>
      </c>
      <c r="Q602" s="31" t="s">
        <v>274</v>
      </c>
      <c r="R602" s="32" t="s">
        <v>257</v>
      </c>
      <c r="S602" s="37">
        <v>0</v>
      </c>
      <c r="T602" s="78" t="s">
        <v>185</v>
      </c>
      <c r="U602" s="16">
        <v>3</v>
      </c>
    </row>
    <row r="603" spans="1:21" ht="51" customHeight="1">
      <c r="A603" s="31">
        <v>588</v>
      </c>
      <c r="B603" s="39" t="s">
        <v>76</v>
      </c>
      <c r="C603" s="31" t="s">
        <v>77</v>
      </c>
      <c r="D603" s="45" t="s">
        <v>983</v>
      </c>
      <c r="E603" s="34" t="s">
        <v>984</v>
      </c>
      <c r="F603" s="34" t="s">
        <v>985</v>
      </c>
      <c r="G603" s="34" t="s">
        <v>986</v>
      </c>
      <c r="H603" s="34" t="s">
        <v>987</v>
      </c>
      <c r="I603" s="34" t="s">
        <v>988</v>
      </c>
      <c r="J603" s="34" t="s">
        <v>42</v>
      </c>
      <c r="K603" s="34" t="s">
        <v>270</v>
      </c>
      <c r="L603" s="32" t="s">
        <v>989</v>
      </c>
      <c r="M603" s="37">
        <v>360</v>
      </c>
      <c r="N603" s="42">
        <v>625</v>
      </c>
      <c r="O603" s="42">
        <v>225000</v>
      </c>
      <c r="P603" s="31" t="s">
        <v>328</v>
      </c>
      <c r="Q603" s="31" t="s">
        <v>274</v>
      </c>
      <c r="R603" s="32" t="s">
        <v>258</v>
      </c>
      <c r="S603" s="37">
        <v>50</v>
      </c>
      <c r="T603" s="78" t="s">
        <v>177</v>
      </c>
      <c r="U603" s="16">
        <v>3</v>
      </c>
    </row>
    <row r="604" spans="1:21" ht="63.75" customHeight="1">
      <c r="A604" s="69">
        <v>589</v>
      </c>
      <c r="B604" s="39" t="s">
        <v>76</v>
      </c>
      <c r="C604" s="31" t="s">
        <v>77</v>
      </c>
      <c r="D604" s="31" t="s">
        <v>1348</v>
      </c>
      <c r="E604" s="33" t="s">
        <v>1349</v>
      </c>
      <c r="F604" s="33" t="s">
        <v>186</v>
      </c>
      <c r="G604" s="33" t="s">
        <v>1350</v>
      </c>
      <c r="H604" s="33" t="s">
        <v>1351</v>
      </c>
      <c r="I604" s="33" t="s">
        <v>1349</v>
      </c>
      <c r="J604" s="53" t="s">
        <v>186</v>
      </c>
      <c r="K604" s="31" t="s">
        <v>270</v>
      </c>
      <c r="L604" s="32" t="s">
        <v>805</v>
      </c>
      <c r="M604" s="37">
        <v>20</v>
      </c>
      <c r="N604" s="42">
        <v>563</v>
      </c>
      <c r="O604" s="42">
        <v>11260</v>
      </c>
      <c r="P604" s="31" t="s">
        <v>296</v>
      </c>
      <c r="Q604" s="31" t="s">
        <v>274</v>
      </c>
      <c r="R604" s="32" t="s">
        <v>258</v>
      </c>
      <c r="S604" s="37">
        <v>100</v>
      </c>
      <c r="T604" s="78" t="s">
        <v>177</v>
      </c>
      <c r="U604" s="16">
        <v>3</v>
      </c>
    </row>
    <row r="605" spans="1:21" ht="51">
      <c r="A605" s="31">
        <v>590</v>
      </c>
      <c r="B605" s="39" t="s">
        <v>76</v>
      </c>
      <c r="C605" s="31" t="s">
        <v>77</v>
      </c>
      <c r="D605" s="38" t="s">
        <v>1053</v>
      </c>
      <c r="E605" s="34" t="s">
        <v>1054</v>
      </c>
      <c r="F605" s="34" t="s">
        <v>72</v>
      </c>
      <c r="G605" s="34" t="s">
        <v>1055</v>
      </c>
      <c r="H605" s="34" t="s">
        <v>1056</v>
      </c>
      <c r="I605" s="34" t="s">
        <v>1054</v>
      </c>
      <c r="J605" s="34" t="s">
        <v>72</v>
      </c>
      <c r="K605" s="34" t="s">
        <v>270</v>
      </c>
      <c r="L605" s="32" t="s">
        <v>989</v>
      </c>
      <c r="M605" s="37">
        <v>60</v>
      </c>
      <c r="N605" s="42">
        <v>250</v>
      </c>
      <c r="O605" s="42">
        <v>15000</v>
      </c>
      <c r="P605" s="31" t="s">
        <v>296</v>
      </c>
      <c r="Q605" s="31" t="s">
        <v>274</v>
      </c>
      <c r="R605" s="32" t="s">
        <v>258</v>
      </c>
      <c r="S605" s="37">
        <v>100</v>
      </c>
      <c r="T605" s="78" t="s">
        <v>177</v>
      </c>
      <c r="U605" s="16">
        <v>3</v>
      </c>
    </row>
    <row r="606" spans="1:21" ht="51" customHeight="1">
      <c r="A606" s="69">
        <v>591</v>
      </c>
      <c r="B606" s="39" t="s">
        <v>76</v>
      </c>
      <c r="C606" s="31" t="s">
        <v>77</v>
      </c>
      <c r="D606" s="32" t="s">
        <v>980</v>
      </c>
      <c r="E606" s="34" t="s">
        <v>886</v>
      </c>
      <c r="F606" s="34" t="s">
        <v>6</v>
      </c>
      <c r="G606" s="34" t="s">
        <v>981</v>
      </c>
      <c r="H606" s="34" t="s">
        <v>982</v>
      </c>
      <c r="I606" s="34" t="s">
        <v>886</v>
      </c>
      <c r="J606" s="34" t="s">
        <v>6</v>
      </c>
      <c r="K606" s="34" t="s">
        <v>270</v>
      </c>
      <c r="L606" s="31" t="s">
        <v>837</v>
      </c>
      <c r="M606" s="37">
        <v>60</v>
      </c>
      <c r="N606" s="42">
        <v>208</v>
      </c>
      <c r="O606" s="42">
        <v>12480</v>
      </c>
      <c r="P606" s="31" t="s">
        <v>296</v>
      </c>
      <c r="Q606" s="31" t="s">
        <v>274</v>
      </c>
      <c r="R606" s="32" t="s">
        <v>258</v>
      </c>
      <c r="S606" s="37">
        <v>100</v>
      </c>
      <c r="T606" s="78" t="s">
        <v>177</v>
      </c>
      <c r="U606" s="16">
        <v>3</v>
      </c>
    </row>
    <row r="607" spans="1:21" ht="51" customHeight="1">
      <c r="A607" s="31">
        <v>592</v>
      </c>
      <c r="B607" s="39" t="s">
        <v>76</v>
      </c>
      <c r="C607" s="31" t="s">
        <v>77</v>
      </c>
      <c r="D607" s="32" t="s">
        <v>1033</v>
      </c>
      <c r="E607" s="34" t="s">
        <v>124</v>
      </c>
      <c r="F607" s="34" t="s">
        <v>124</v>
      </c>
      <c r="G607" s="34" t="s">
        <v>1034</v>
      </c>
      <c r="H607" s="34" t="s">
        <v>1035</v>
      </c>
      <c r="I607" s="34" t="s">
        <v>7</v>
      </c>
      <c r="J607" s="34" t="s">
        <v>7</v>
      </c>
      <c r="K607" s="34" t="s">
        <v>270</v>
      </c>
      <c r="L607" s="35" t="s">
        <v>310</v>
      </c>
      <c r="M607" s="37">
        <v>60</v>
      </c>
      <c r="N607" s="42">
        <v>167</v>
      </c>
      <c r="O607" s="42">
        <v>10020</v>
      </c>
      <c r="P607" s="31" t="s">
        <v>296</v>
      </c>
      <c r="Q607" s="31" t="s">
        <v>274</v>
      </c>
      <c r="R607" s="32" t="s">
        <v>258</v>
      </c>
      <c r="S607" s="37">
        <v>100</v>
      </c>
      <c r="T607" s="78" t="s">
        <v>177</v>
      </c>
      <c r="U607" s="16">
        <v>3</v>
      </c>
    </row>
    <row r="608" spans="1:21" ht="51" customHeight="1">
      <c r="A608" s="69">
        <v>593</v>
      </c>
      <c r="B608" s="39" t="s">
        <v>76</v>
      </c>
      <c r="C608" s="31" t="s">
        <v>77</v>
      </c>
      <c r="D608" s="38" t="s">
        <v>1057</v>
      </c>
      <c r="E608" s="34" t="s">
        <v>8</v>
      </c>
      <c r="F608" s="34" t="s">
        <v>8</v>
      </c>
      <c r="G608" s="34" t="s">
        <v>1058</v>
      </c>
      <c r="H608" s="34" t="s">
        <v>1059</v>
      </c>
      <c r="I608" s="34" t="s">
        <v>8</v>
      </c>
      <c r="J608" s="34" t="s">
        <v>8</v>
      </c>
      <c r="K608" s="34" t="s">
        <v>270</v>
      </c>
      <c r="L608" s="35" t="s">
        <v>310</v>
      </c>
      <c r="M608" s="37">
        <v>15</v>
      </c>
      <c r="N608" s="42">
        <v>1833</v>
      </c>
      <c r="O608" s="42">
        <v>27495</v>
      </c>
      <c r="P608" s="31" t="s">
        <v>296</v>
      </c>
      <c r="Q608" s="31" t="s">
        <v>274</v>
      </c>
      <c r="R608" s="32" t="s">
        <v>258</v>
      </c>
      <c r="S608" s="37">
        <v>100</v>
      </c>
      <c r="T608" s="78" t="s">
        <v>177</v>
      </c>
      <c r="U608" s="16">
        <v>3</v>
      </c>
    </row>
    <row r="609" spans="1:21" ht="51">
      <c r="A609" s="31">
        <v>594</v>
      </c>
      <c r="B609" s="39" t="s">
        <v>76</v>
      </c>
      <c r="C609" s="31" t="s">
        <v>77</v>
      </c>
      <c r="D609" s="38" t="s">
        <v>1036</v>
      </c>
      <c r="E609" s="34" t="s">
        <v>1037</v>
      </c>
      <c r="F609" s="34" t="s">
        <v>1038</v>
      </c>
      <c r="G609" s="34" t="s">
        <v>1039</v>
      </c>
      <c r="H609" s="34" t="s">
        <v>1040</v>
      </c>
      <c r="I609" s="34" t="s">
        <v>1041</v>
      </c>
      <c r="J609" s="34" t="s">
        <v>9</v>
      </c>
      <c r="K609" s="34" t="s">
        <v>270</v>
      </c>
      <c r="L609" s="31" t="s">
        <v>837</v>
      </c>
      <c r="M609" s="37">
        <v>360</v>
      </c>
      <c r="N609" s="42">
        <v>25</v>
      </c>
      <c r="O609" s="42">
        <v>9000</v>
      </c>
      <c r="P609" s="31" t="s">
        <v>296</v>
      </c>
      <c r="Q609" s="31" t="s">
        <v>274</v>
      </c>
      <c r="R609" s="32" t="s">
        <v>258</v>
      </c>
      <c r="S609" s="37">
        <v>100</v>
      </c>
      <c r="T609" s="78" t="s">
        <v>177</v>
      </c>
      <c r="U609" s="16">
        <v>3</v>
      </c>
    </row>
    <row r="610" spans="1:21" ht="51" customHeight="1">
      <c r="A610" s="69">
        <v>595</v>
      </c>
      <c r="B610" s="39" t="s">
        <v>76</v>
      </c>
      <c r="C610" s="31" t="s">
        <v>77</v>
      </c>
      <c r="D610" s="31" t="s">
        <v>995</v>
      </c>
      <c r="E610" s="34" t="s">
        <v>996</v>
      </c>
      <c r="F610" s="34" t="s">
        <v>997</v>
      </c>
      <c r="G610" s="34" t="s">
        <v>998</v>
      </c>
      <c r="H610" s="34" t="s">
        <v>999</v>
      </c>
      <c r="I610" s="34" t="s">
        <v>996</v>
      </c>
      <c r="J610" s="34" t="s">
        <v>997</v>
      </c>
      <c r="K610" s="34" t="s">
        <v>270</v>
      </c>
      <c r="L610" s="35" t="s">
        <v>310</v>
      </c>
      <c r="M610" s="37">
        <v>90</v>
      </c>
      <c r="N610" s="42">
        <v>667</v>
      </c>
      <c r="O610" s="42">
        <v>60030</v>
      </c>
      <c r="P610" s="31" t="s">
        <v>296</v>
      </c>
      <c r="Q610" s="31" t="s">
        <v>274</v>
      </c>
      <c r="R610" s="32" t="s">
        <v>258</v>
      </c>
      <c r="S610" s="37">
        <v>100</v>
      </c>
      <c r="T610" s="78" t="s">
        <v>177</v>
      </c>
      <c r="U610" s="16">
        <v>3</v>
      </c>
    </row>
    <row r="611" spans="1:21" ht="51">
      <c r="A611" s="31">
        <v>596</v>
      </c>
      <c r="B611" s="39" t="s">
        <v>76</v>
      </c>
      <c r="C611" s="31" t="s">
        <v>77</v>
      </c>
      <c r="D611" s="38" t="s">
        <v>1000</v>
      </c>
      <c r="E611" s="34" t="s">
        <v>1001</v>
      </c>
      <c r="F611" s="34" t="s">
        <v>10</v>
      </c>
      <c r="G611" s="34" t="s">
        <v>1002</v>
      </c>
      <c r="H611" s="34" t="s">
        <v>1003</v>
      </c>
      <c r="I611" s="34" t="s">
        <v>1001</v>
      </c>
      <c r="J611" s="34" t="s">
        <v>10</v>
      </c>
      <c r="K611" s="34" t="s">
        <v>270</v>
      </c>
      <c r="L611" s="35" t="s">
        <v>310</v>
      </c>
      <c r="M611" s="37">
        <v>90</v>
      </c>
      <c r="N611" s="42">
        <v>250</v>
      </c>
      <c r="O611" s="42">
        <v>22500</v>
      </c>
      <c r="P611" s="31" t="s">
        <v>296</v>
      </c>
      <c r="Q611" s="31" t="s">
        <v>274</v>
      </c>
      <c r="R611" s="32" t="s">
        <v>258</v>
      </c>
      <c r="S611" s="37">
        <v>100</v>
      </c>
      <c r="T611" s="78" t="s">
        <v>177</v>
      </c>
      <c r="U611" s="16">
        <v>3</v>
      </c>
    </row>
    <row r="612" spans="1:21" ht="51">
      <c r="A612" s="69">
        <v>597</v>
      </c>
      <c r="B612" s="39" t="s">
        <v>76</v>
      </c>
      <c r="C612" s="31" t="s">
        <v>77</v>
      </c>
      <c r="D612" s="38" t="s">
        <v>1004</v>
      </c>
      <c r="E612" s="34" t="s">
        <v>11</v>
      </c>
      <c r="F612" s="34" t="s">
        <v>11</v>
      </c>
      <c r="G612" s="34" t="s">
        <v>1005</v>
      </c>
      <c r="H612" s="34" t="s">
        <v>1006</v>
      </c>
      <c r="I612" s="34" t="s">
        <v>11</v>
      </c>
      <c r="J612" s="34" t="s">
        <v>11</v>
      </c>
      <c r="K612" s="34" t="s">
        <v>270</v>
      </c>
      <c r="L612" s="35" t="s">
        <v>310</v>
      </c>
      <c r="M612" s="37">
        <v>15</v>
      </c>
      <c r="N612" s="42">
        <v>208</v>
      </c>
      <c r="O612" s="42">
        <v>3120</v>
      </c>
      <c r="P612" s="31" t="s">
        <v>296</v>
      </c>
      <c r="Q612" s="31" t="s">
        <v>274</v>
      </c>
      <c r="R612" s="32" t="s">
        <v>258</v>
      </c>
      <c r="S612" s="37">
        <v>100</v>
      </c>
      <c r="T612" s="78" t="s">
        <v>177</v>
      </c>
      <c r="U612" s="16">
        <v>3</v>
      </c>
    </row>
    <row r="613" spans="1:21" ht="51">
      <c r="A613" s="31">
        <v>598</v>
      </c>
      <c r="B613" s="39" t="s">
        <v>76</v>
      </c>
      <c r="C613" s="31" t="s">
        <v>77</v>
      </c>
      <c r="D613" s="31" t="s">
        <v>1028</v>
      </c>
      <c r="E613" s="34" t="s">
        <v>1029</v>
      </c>
      <c r="F613" s="34" t="s">
        <v>1030</v>
      </c>
      <c r="G613" s="34" t="s">
        <v>1031</v>
      </c>
      <c r="H613" s="34" t="s">
        <v>1032</v>
      </c>
      <c r="I613" s="34" t="s">
        <v>1029</v>
      </c>
      <c r="J613" s="34" t="s">
        <v>1030</v>
      </c>
      <c r="K613" s="34" t="s">
        <v>270</v>
      </c>
      <c r="L613" s="31" t="s">
        <v>837</v>
      </c>
      <c r="M613" s="37">
        <v>90</v>
      </c>
      <c r="N613" s="42">
        <v>208</v>
      </c>
      <c r="O613" s="42">
        <v>18720</v>
      </c>
      <c r="P613" s="31" t="s">
        <v>296</v>
      </c>
      <c r="Q613" s="31" t="s">
        <v>274</v>
      </c>
      <c r="R613" s="32" t="s">
        <v>258</v>
      </c>
      <c r="S613" s="37">
        <v>100</v>
      </c>
      <c r="T613" s="78" t="s">
        <v>177</v>
      </c>
      <c r="U613" s="16">
        <v>3</v>
      </c>
    </row>
    <row r="614" spans="1:21" ht="51">
      <c r="A614" s="69">
        <v>599</v>
      </c>
      <c r="B614" s="39" t="s">
        <v>76</v>
      </c>
      <c r="C614" s="31" t="s">
        <v>77</v>
      </c>
      <c r="D614" s="31" t="s">
        <v>1010</v>
      </c>
      <c r="E614" s="34" t="s">
        <v>1011</v>
      </c>
      <c r="F614" s="34" t="s">
        <v>1012</v>
      </c>
      <c r="G614" s="34" t="s">
        <v>1013</v>
      </c>
      <c r="H614" s="34" t="s">
        <v>1014</v>
      </c>
      <c r="I614" s="34" t="s">
        <v>1011</v>
      </c>
      <c r="J614" s="34" t="s">
        <v>1012</v>
      </c>
      <c r="K614" s="34" t="s">
        <v>270</v>
      </c>
      <c r="L614" s="31" t="s">
        <v>837</v>
      </c>
      <c r="M614" s="37">
        <v>90</v>
      </c>
      <c r="N614" s="42">
        <v>167</v>
      </c>
      <c r="O614" s="42">
        <v>15030</v>
      </c>
      <c r="P614" s="31" t="s">
        <v>296</v>
      </c>
      <c r="Q614" s="31" t="s">
        <v>274</v>
      </c>
      <c r="R614" s="32" t="s">
        <v>258</v>
      </c>
      <c r="S614" s="37">
        <v>100</v>
      </c>
      <c r="T614" s="78" t="s">
        <v>177</v>
      </c>
      <c r="U614" s="16">
        <v>3</v>
      </c>
    </row>
    <row r="615" spans="1:21" ht="51">
      <c r="A615" s="31">
        <v>600</v>
      </c>
      <c r="B615" s="39" t="s">
        <v>76</v>
      </c>
      <c r="C615" s="31" t="s">
        <v>77</v>
      </c>
      <c r="D615" s="31" t="s">
        <v>1007</v>
      </c>
      <c r="E615" s="34" t="s">
        <v>5</v>
      </c>
      <c r="F615" s="34" t="s">
        <v>5</v>
      </c>
      <c r="G615" s="34" t="s">
        <v>1008</v>
      </c>
      <c r="H615" s="34" t="s">
        <v>1009</v>
      </c>
      <c r="I615" s="34" t="s">
        <v>5</v>
      </c>
      <c r="J615" s="34" t="s">
        <v>5</v>
      </c>
      <c r="K615" s="34" t="s">
        <v>270</v>
      </c>
      <c r="L615" s="35" t="s">
        <v>310</v>
      </c>
      <c r="M615" s="37">
        <v>30</v>
      </c>
      <c r="N615" s="42">
        <v>750</v>
      </c>
      <c r="O615" s="42">
        <v>22500</v>
      </c>
      <c r="P615" s="31" t="s">
        <v>296</v>
      </c>
      <c r="Q615" s="31" t="s">
        <v>274</v>
      </c>
      <c r="R615" s="32" t="s">
        <v>258</v>
      </c>
      <c r="S615" s="37">
        <v>100</v>
      </c>
      <c r="T615" s="78" t="s">
        <v>177</v>
      </c>
      <c r="U615" s="16">
        <v>3</v>
      </c>
    </row>
    <row r="616" spans="1:21" ht="51" customHeight="1">
      <c r="A616" s="69">
        <v>601</v>
      </c>
      <c r="B616" s="39" t="s">
        <v>76</v>
      </c>
      <c r="C616" s="31" t="s">
        <v>77</v>
      </c>
      <c r="D616" s="32" t="s">
        <v>1015</v>
      </c>
      <c r="E616" s="34" t="s">
        <v>1016</v>
      </c>
      <c r="F616" s="34" t="s">
        <v>1017</v>
      </c>
      <c r="G616" s="34" t="s">
        <v>1018</v>
      </c>
      <c r="H616" s="34" t="s">
        <v>1019</v>
      </c>
      <c r="I616" s="34" t="s">
        <v>43</v>
      </c>
      <c r="J616" s="34" t="s">
        <v>43</v>
      </c>
      <c r="K616" s="34" t="s">
        <v>270</v>
      </c>
      <c r="L616" s="35" t="s">
        <v>310</v>
      </c>
      <c r="M616" s="37">
        <v>60</v>
      </c>
      <c r="N616" s="42">
        <v>150</v>
      </c>
      <c r="O616" s="42">
        <v>9000</v>
      </c>
      <c r="P616" s="31" t="s">
        <v>296</v>
      </c>
      <c r="Q616" s="31" t="s">
        <v>274</v>
      </c>
      <c r="R616" s="32" t="s">
        <v>258</v>
      </c>
      <c r="S616" s="37">
        <v>100</v>
      </c>
      <c r="T616" s="78" t="s">
        <v>177</v>
      </c>
      <c r="U616" s="16">
        <v>3</v>
      </c>
    </row>
    <row r="617" spans="1:21" ht="25.5" customHeight="1">
      <c r="A617" s="31">
        <v>602</v>
      </c>
      <c r="B617" s="39" t="s">
        <v>76</v>
      </c>
      <c r="C617" s="31" t="s">
        <v>77</v>
      </c>
      <c r="D617" s="38" t="s">
        <v>1042</v>
      </c>
      <c r="E617" s="34" t="s">
        <v>1043</v>
      </c>
      <c r="F617" s="34" t="s">
        <v>73</v>
      </c>
      <c r="G617" s="34" t="s">
        <v>1044</v>
      </c>
      <c r="H617" s="34" t="s">
        <v>1045</v>
      </c>
      <c r="I617" s="34" t="s">
        <v>1043</v>
      </c>
      <c r="J617" s="34" t="s">
        <v>73</v>
      </c>
      <c r="K617" s="34" t="s">
        <v>270</v>
      </c>
      <c r="L617" s="35" t="s">
        <v>310</v>
      </c>
      <c r="M617" s="37">
        <v>60</v>
      </c>
      <c r="N617" s="42">
        <v>150</v>
      </c>
      <c r="O617" s="42">
        <v>9000</v>
      </c>
      <c r="P617" s="31" t="s">
        <v>296</v>
      </c>
      <c r="Q617" s="31" t="s">
        <v>274</v>
      </c>
      <c r="R617" s="32" t="s">
        <v>258</v>
      </c>
      <c r="S617" s="37">
        <v>100</v>
      </c>
      <c r="T617" s="78" t="s">
        <v>177</v>
      </c>
      <c r="U617" s="16">
        <v>3</v>
      </c>
    </row>
    <row r="618" spans="1:21" ht="51" customHeight="1">
      <c r="A618" s="69">
        <v>603</v>
      </c>
      <c r="B618" s="39" t="s">
        <v>76</v>
      </c>
      <c r="C618" s="31" t="s">
        <v>77</v>
      </c>
      <c r="D618" s="38" t="s">
        <v>1060</v>
      </c>
      <c r="E618" s="34" t="s">
        <v>1061</v>
      </c>
      <c r="F618" s="34" t="s">
        <v>1062</v>
      </c>
      <c r="G618" s="34" t="s">
        <v>1063</v>
      </c>
      <c r="H618" s="34" t="s">
        <v>1064</v>
      </c>
      <c r="I618" s="34" t="s">
        <v>1065</v>
      </c>
      <c r="J618" s="34" t="s">
        <v>12</v>
      </c>
      <c r="K618" s="34" t="s">
        <v>270</v>
      </c>
      <c r="L618" s="35" t="s">
        <v>310</v>
      </c>
      <c r="M618" s="37">
        <v>60</v>
      </c>
      <c r="N618" s="42">
        <v>42</v>
      </c>
      <c r="O618" s="42">
        <v>2520</v>
      </c>
      <c r="P618" s="31" t="s">
        <v>296</v>
      </c>
      <c r="Q618" s="31" t="s">
        <v>274</v>
      </c>
      <c r="R618" s="32" t="s">
        <v>258</v>
      </c>
      <c r="S618" s="37">
        <v>100</v>
      </c>
      <c r="T618" s="78" t="s">
        <v>177</v>
      </c>
      <c r="U618" s="16">
        <v>3</v>
      </c>
    </row>
    <row r="619" spans="1:21" ht="51" customHeight="1">
      <c r="A619" s="31">
        <v>604</v>
      </c>
      <c r="B619" s="39" t="s">
        <v>76</v>
      </c>
      <c r="C619" s="31" t="s">
        <v>77</v>
      </c>
      <c r="D619" s="38" t="s">
        <v>1046</v>
      </c>
      <c r="E619" s="34" t="s">
        <v>1047</v>
      </c>
      <c r="F619" s="34" t="s">
        <v>13</v>
      </c>
      <c r="G619" s="34" t="s">
        <v>1048</v>
      </c>
      <c r="H619" s="34" t="s">
        <v>1049</v>
      </c>
      <c r="I619" s="34" t="s">
        <v>1047</v>
      </c>
      <c r="J619" s="34" t="s">
        <v>13</v>
      </c>
      <c r="K619" s="34" t="s">
        <v>270</v>
      </c>
      <c r="L619" s="32" t="s">
        <v>989</v>
      </c>
      <c r="M619" s="37">
        <v>30</v>
      </c>
      <c r="N619" s="42">
        <v>125</v>
      </c>
      <c r="O619" s="42">
        <v>3750</v>
      </c>
      <c r="P619" s="31" t="s">
        <v>296</v>
      </c>
      <c r="Q619" s="31" t="s">
        <v>274</v>
      </c>
      <c r="R619" s="32" t="s">
        <v>258</v>
      </c>
      <c r="S619" s="37">
        <v>100</v>
      </c>
      <c r="T619" s="78" t="s">
        <v>177</v>
      </c>
      <c r="U619" s="16">
        <v>3</v>
      </c>
    </row>
    <row r="620" spans="1:21" ht="140.25" customHeight="1">
      <c r="A620" s="69">
        <v>605</v>
      </c>
      <c r="B620" s="39" t="s">
        <v>76</v>
      </c>
      <c r="C620" s="31" t="s">
        <v>77</v>
      </c>
      <c r="D620" s="31" t="s">
        <v>1050</v>
      </c>
      <c r="E620" s="34" t="s">
        <v>14</v>
      </c>
      <c r="F620" s="34" t="s">
        <v>14</v>
      </c>
      <c r="G620" s="34" t="s">
        <v>1051</v>
      </c>
      <c r="H620" s="34" t="s">
        <v>1052</v>
      </c>
      <c r="I620" s="34" t="s">
        <v>14</v>
      </c>
      <c r="J620" s="34" t="s">
        <v>14</v>
      </c>
      <c r="K620" s="34" t="s">
        <v>270</v>
      </c>
      <c r="L620" s="35" t="s">
        <v>310</v>
      </c>
      <c r="M620" s="37">
        <v>3</v>
      </c>
      <c r="N620" s="42">
        <v>3333</v>
      </c>
      <c r="O620" s="42">
        <v>9999</v>
      </c>
      <c r="P620" s="31" t="s">
        <v>296</v>
      </c>
      <c r="Q620" s="31" t="s">
        <v>274</v>
      </c>
      <c r="R620" s="32" t="s">
        <v>258</v>
      </c>
      <c r="S620" s="37">
        <v>100</v>
      </c>
      <c r="T620" s="78" t="s">
        <v>177</v>
      </c>
      <c r="U620" s="16">
        <v>3</v>
      </c>
    </row>
    <row r="621" spans="1:21" ht="51" customHeight="1">
      <c r="A621" s="31">
        <v>606</v>
      </c>
      <c r="B621" s="39" t="s">
        <v>76</v>
      </c>
      <c r="C621" s="31" t="s">
        <v>77</v>
      </c>
      <c r="D621" s="31" t="s">
        <v>1412</v>
      </c>
      <c r="E621" s="33" t="s">
        <v>991</v>
      </c>
      <c r="F621" s="33" t="s">
        <v>992</v>
      </c>
      <c r="G621" s="33" t="s">
        <v>1413</v>
      </c>
      <c r="H621" s="33" t="s">
        <v>1413</v>
      </c>
      <c r="I621" s="33" t="s">
        <v>991</v>
      </c>
      <c r="J621" s="53" t="s">
        <v>992</v>
      </c>
      <c r="K621" s="34" t="s">
        <v>270</v>
      </c>
      <c r="L621" s="35" t="s">
        <v>310</v>
      </c>
      <c r="M621" s="37">
        <v>300</v>
      </c>
      <c r="N621" s="42">
        <v>50</v>
      </c>
      <c r="O621" s="42">
        <v>15000</v>
      </c>
      <c r="P621" s="31" t="s">
        <v>296</v>
      </c>
      <c r="Q621" s="31" t="s">
        <v>274</v>
      </c>
      <c r="R621" s="32" t="s">
        <v>258</v>
      </c>
      <c r="S621" s="37">
        <v>100</v>
      </c>
      <c r="T621" s="78" t="s">
        <v>177</v>
      </c>
      <c r="U621" s="16">
        <v>3</v>
      </c>
    </row>
    <row r="622" spans="1:21" ht="51" customHeight="1">
      <c r="A622" s="69">
        <v>607</v>
      </c>
      <c r="B622" s="39" t="s">
        <v>76</v>
      </c>
      <c r="C622" s="31" t="s">
        <v>77</v>
      </c>
      <c r="D622" s="31" t="s">
        <v>1020</v>
      </c>
      <c r="E622" s="34" t="s">
        <v>1021</v>
      </c>
      <c r="F622" s="34" t="s">
        <v>15</v>
      </c>
      <c r="G622" s="34" t="s">
        <v>1022</v>
      </c>
      <c r="H622" s="34" t="s">
        <v>1023</v>
      </c>
      <c r="I622" s="34" t="s">
        <v>1021</v>
      </c>
      <c r="J622" s="34" t="s">
        <v>15</v>
      </c>
      <c r="K622" s="34" t="s">
        <v>270</v>
      </c>
      <c r="L622" s="35" t="s">
        <v>310</v>
      </c>
      <c r="M622" s="37">
        <v>15</v>
      </c>
      <c r="N622" s="42">
        <v>708</v>
      </c>
      <c r="O622" s="42">
        <v>10620</v>
      </c>
      <c r="P622" s="31" t="s">
        <v>296</v>
      </c>
      <c r="Q622" s="31" t="s">
        <v>274</v>
      </c>
      <c r="R622" s="32" t="s">
        <v>258</v>
      </c>
      <c r="S622" s="37">
        <v>100</v>
      </c>
      <c r="T622" s="78" t="s">
        <v>177</v>
      </c>
      <c r="U622" s="16">
        <v>3</v>
      </c>
    </row>
    <row r="623" spans="1:21" ht="51" customHeight="1">
      <c r="A623" s="31">
        <v>608</v>
      </c>
      <c r="B623" s="39" t="s">
        <v>76</v>
      </c>
      <c r="C623" s="31" t="s">
        <v>77</v>
      </c>
      <c r="D623" s="38" t="s">
        <v>1024</v>
      </c>
      <c r="E623" s="34" t="s">
        <v>1025</v>
      </c>
      <c r="F623" s="34" t="s">
        <v>16</v>
      </c>
      <c r="G623" s="34" t="s">
        <v>1026</v>
      </c>
      <c r="H623" s="34" t="s">
        <v>1027</v>
      </c>
      <c r="I623" s="34" t="s">
        <v>1025</v>
      </c>
      <c r="J623" s="34" t="s">
        <v>16</v>
      </c>
      <c r="K623" s="34" t="s">
        <v>270</v>
      </c>
      <c r="L623" s="31" t="s">
        <v>837</v>
      </c>
      <c r="M623" s="37">
        <v>180</v>
      </c>
      <c r="N623" s="42">
        <v>225</v>
      </c>
      <c r="O623" s="42">
        <v>40500</v>
      </c>
      <c r="P623" s="31" t="s">
        <v>296</v>
      </c>
      <c r="Q623" s="31" t="s">
        <v>274</v>
      </c>
      <c r="R623" s="32" t="s">
        <v>258</v>
      </c>
      <c r="S623" s="37">
        <v>100</v>
      </c>
      <c r="T623" s="78" t="s">
        <v>177</v>
      </c>
      <c r="U623" s="16">
        <v>3</v>
      </c>
    </row>
    <row r="624" spans="1:21" ht="51" customHeight="1">
      <c r="A624" s="69">
        <v>609</v>
      </c>
      <c r="B624" s="39" t="s">
        <v>76</v>
      </c>
      <c r="C624" s="31" t="s">
        <v>77</v>
      </c>
      <c r="D624" s="35" t="s">
        <v>1382</v>
      </c>
      <c r="E624" s="34" t="s">
        <v>37</v>
      </c>
      <c r="F624" s="34" t="s">
        <v>37</v>
      </c>
      <c r="G624" s="34" t="s">
        <v>1383</v>
      </c>
      <c r="H624" s="34" t="s">
        <v>1384</v>
      </c>
      <c r="I624" s="34" t="s">
        <v>37</v>
      </c>
      <c r="J624" s="34" t="s">
        <v>37</v>
      </c>
      <c r="K624" s="34" t="s">
        <v>270</v>
      </c>
      <c r="L624" s="35" t="s">
        <v>310</v>
      </c>
      <c r="M624" s="37">
        <v>90</v>
      </c>
      <c r="N624" s="42">
        <v>96</v>
      </c>
      <c r="O624" s="42">
        <v>8640</v>
      </c>
      <c r="P624" s="31" t="s">
        <v>296</v>
      </c>
      <c r="Q624" s="31" t="s">
        <v>274</v>
      </c>
      <c r="R624" s="32" t="s">
        <v>258</v>
      </c>
      <c r="S624" s="37">
        <v>100</v>
      </c>
      <c r="T624" s="78" t="s">
        <v>177</v>
      </c>
      <c r="U624" s="16">
        <v>3</v>
      </c>
    </row>
    <row r="625" spans="1:21" ht="51" customHeight="1">
      <c r="A625" s="31">
        <v>610</v>
      </c>
      <c r="B625" s="39" t="s">
        <v>76</v>
      </c>
      <c r="C625" s="31" t="s">
        <v>77</v>
      </c>
      <c r="D625" s="45" t="s">
        <v>983</v>
      </c>
      <c r="E625" s="34" t="s">
        <v>984</v>
      </c>
      <c r="F625" s="34" t="s">
        <v>985</v>
      </c>
      <c r="G625" s="34" t="s">
        <v>986</v>
      </c>
      <c r="H625" s="34" t="s">
        <v>987</v>
      </c>
      <c r="I625" s="34" t="s">
        <v>988</v>
      </c>
      <c r="J625" s="34" t="s">
        <v>42</v>
      </c>
      <c r="K625" s="34" t="s">
        <v>270</v>
      </c>
      <c r="L625" s="32" t="s">
        <v>989</v>
      </c>
      <c r="M625" s="37">
        <v>360</v>
      </c>
      <c r="N625" s="42">
        <v>625</v>
      </c>
      <c r="O625" s="42">
        <v>225000</v>
      </c>
      <c r="P625" s="31" t="s">
        <v>296</v>
      </c>
      <c r="Q625" s="31" t="s">
        <v>274</v>
      </c>
      <c r="R625" s="32" t="s">
        <v>260</v>
      </c>
      <c r="S625" s="37">
        <v>30</v>
      </c>
      <c r="T625" s="78" t="s">
        <v>178</v>
      </c>
      <c r="U625" s="16">
        <v>3</v>
      </c>
    </row>
    <row r="626" spans="1:21" ht="63.75" customHeight="1">
      <c r="A626" s="69">
        <v>611</v>
      </c>
      <c r="B626" s="39" t="s">
        <v>76</v>
      </c>
      <c r="C626" s="31" t="s">
        <v>77</v>
      </c>
      <c r="D626" s="31" t="s">
        <v>1348</v>
      </c>
      <c r="E626" s="33" t="s">
        <v>1349</v>
      </c>
      <c r="F626" s="33" t="s">
        <v>186</v>
      </c>
      <c r="G626" s="33" t="s">
        <v>1350</v>
      </c>
      <c r="H626" s="33" t="s">
        <v>1351</v>
      </c>
      <c r="I626" s="33" t="s">
        <v>1349</v>
      </c>
      <c r="J626" s="53" t="s">
        <v>186</v>
      </c>
      <c r="K626" s="31" t="s">
        <v>270</v>
      </c>
      <c r="L626" s="32" t="s">
        <v>805</v>
      </c>
      <c r="M626" s="37">
        <v>20</v>
      </c>
      <c r="N626" s="42">
        <v>563</v>
      </c>
      <c r="O626" s="42">
        <v>11260</v>
      </c>
      <c r="P626" s="31" t="s">
        <v>296</v>
      </c>
      <c r="Q626" s="31" t="s">
        <v>274</v>
      </c>
      <c r="R626" s="32" t="s">
        <v>260</v>
      </c>
      <c r="S626" s="37">
        <v>0</v>
      </c>
      <c r="T626" s="78" t="s">
        <v>178</v>
      </c>
      <c r="U626" s="16">
        <v>3</v>
      </c>
    </row>
    <row r="627" spans="1:21" ht="51">
      <c r="A627" s="31">
        <v>612</v>
      </c>
      <c r="B627" s="39" t="s">
        <v>76</v>
      </c>
      <c r="C627" s="31" t="s">
        <v>77</v>
      </c>
      <c r="D627" s="38" t="s">
        <v>1053</v>
      </c>
      <c r="E627" s="34" t="s">
        <v>1054</v>
      </c>
      <c r="F627" s="34" t="s">
        <v>72</v>
      </c>
      <c r="G627" s="34" t="s">
        <v>1055</v>
      </c>
      <c r="H627" s="34" t="s">
        <v>1056</v>
      </c>
      <c r="I627" s="34" t="s">
        <v>1054</v>
      </c>
      <c r="J627" s="34" t="s">
        <v>72</v>
      </c>
      <c r="K627" s="34" t="s">
        <v>270</v>
      </c>
      <c r="L627" s="32" t="s">
        <v>989</v>
      </c>
      <c r="M627" s="37">
        <v>60</v>
      </c>
      <c r="N627" s="42">
        <v>250</v>
      </c>
      <c r="O627" s="42">
        <v>15000</v>
      </c>
      <c r="P627" s="31" t="s">
        <v>296</v>
      </c>
      <c r="Q627" s="31" t="s">
        <v>274</v>
      </c>
      <c r="R627" s="32" t="s">
        <v>260</v>
      </c>
      <c r="S627" s="37">
        <v>0</v>
      </c>
      <c r="T627" s="78" t="s">
        <v>178</v>
      </c>
      <c r="U627" s="16">
        <v>3</v>
      </c>
    </row>
    <row r="628" spans="1:21" ht="51" customHeight="1">
      <c r="A628" s="69">
        <v>613</v>
      </c>
      <c r="B628" s="39" t="s">
        <v>76</v>
      </c>
      <c r="C628" s="31" t="s">
        <v>77</v>
      </c>
      <c r="D628" s="32" t="s">
        <v>980</v>
      </c>
      <c r="E628" s="34" t="s">
        <v>886</v>
      </c>
      <c r="F628" s="34" t="s">
        <v>6</v>
      </c>
      <c r="G628" s="34" t="s">
        <v>981</v>
      </c>
      <c r="H628" s="34" t="s">
        <v>982</v>
      </c>
      <c r="I628" s="34" t="s">
        <v>886</v>
      </c>
      <c r="J628" s="34" t="s">
        <v>6</v>
      </c>
      <c r="K628" s="34" t="s">
        <v>270</v>
      </c>
      <c r="L628" s="31" t="s">
        <v>837</v>
      </c>
      <c r="M628" s="37">
        <v>5</v>
      </c>
      <c r="N628" s="42">
        <v>2500</v>
      </c>
      <c r="O628" s="42">
        <v>12500</v>
      </c>
      <c r="P628" s="31" t="s">
        <v>296</v>
      </c>
      <c r="Q628" s="31" t="s">
        <v>274</v>
      </c>
      <c r="R628" s="32" t="s">
        <v>260</v>
      </c>
      <c r="S628" s="37">
        <v>0</v>
      </c>
      <c r="T628" s="78" t="s">
        <v>178</v>
      </c>
      <c r="U628" s="16">
        <v>3</v>
      </c>
    </row>
    <row r="629" spans="1:21" ht="51" customHeight="1">
      <c r="A629" s="31">
        <v>614</v>
      </c>
      <c r="B629" s="39" t="s">
        <v>76</v>
      </c>
      <c r="C629" s="31" t="s">
        <v>77</v>
      </c>
      <c r="D629" s="32" t="s">
        <v>1033</v>
      </c>
      <c r="E629" s="34" t="s">
        <v>124</v>
      </c>
      <c r="F629" s="34" t="s">
        <v>124</v>
      </c>
      <c r="G629" s="34" t="s">
        <v>1034</v>
      </c>
      <c r="H629" s="34" t="s">
        <v>1035</v>
      </c>
      <c r="I629" s="34" t="s">
        <v>7</v>
      </c>
      <c r="J629" s="34" t="s">
        <v>7</v>
      </c>
      <c r="K629" s="34" t="s">
        <v>270</v>
      </c>
      <c r="L629" s="35" t="s">
        <v>310</v>
      </c>
      <c r="M629" s="37">
        <v>60</v>
      </c>
      <c r="N629" s="42">
        <v>167</v>
      </c>
      <c r="O629" s="42">
        <v>10020</v>
      </c>
      <c r="P629" s="31" t="s">
        <v>296</v>
      </c>
      <c r="Q629" s="31" t="s">
        <v>274</v>
      </c>
      <c r="R629" s="32" t="s">
        <v>260</v>
      </c>
      <c r="S629" s="37">
        <v>0</v>
      </c>
      <c r="T629" s="78" t="s">
        <v>178</v>
      </c>
      <c r="U629" s="16">
        <v>3</v>
      </c>
    </row>
    <row r="630" spans="1:21" ht="51" customHeight="1">
      <c r="A630" s="69">
        <v>615</v>
      </c>
      <c r="B630" s="39" t="s">
        <v>76</v>
      </c>
      <c r="C630" s="31" t="s">
        <v>77</v>
      </c>
      <c r="D630" s="38" t="s">
        <v>1057</v>
      </c>
      <c r="E630" s="34" t="s">
        <v>8</v>
      </c>
      <c r="F630" s="34" t="s">
        <v>8</v>
      </c>
      <c r="G630" s="34" t="s">
        <v>1058</v>
      </c>
      <c r="H630" s="34" t="s">
        <v>1059</v>
      </c>
      <c r="I630" s="34" t="s">
        <v>8</v>
      </c>
      <c r="J630" s="34" t="s">
        <v>8</v>
      </c>
      <c r="K630" s="34" t="s">
        <v>270</v>
      </c>
      <c r="L630" s="35" t="s">
        <v>310</v>
      </c>
      <c r="M630" s="37">
        <v>15</v>
      </c>
      <c r="N630" s="42">
        <v>1833</v>
      </c>
      <c r="O630" s="42">
        <v>27495</v>
      </c>
      <c r="P630" s="31" t="s">
        <v>296</v>
      </c>
      <c r="Q630" s="31" t="s">
        <v>274</v>
      </c>
      <c r="R630" s="32" t="s">
        <v>260</v>
      </c>
      <c r="S630" s="37">
        <v>0</v>
      </c>
      <c r="T630" s="78" t="s">
        <v>178</v>
      </c>
      <c r="U630" s="16">
        <v>3</v>
      </c>
    </row>
    <row r="631" spans="1:21" ht="51">
      <c r="A631" s="31">
        <v>616</v>
      </c>
      <c r="B631" s="39" t="s">
        <v>76</v>
      </c>
      <c r="C631" s="31" t="s">
        <v>77</v>
      </c>
      <c r="D631" s="38" t="s">
        <v>1036</v>
      </c>
      <c r="E631" s="34" t="s">
        <v>1037</v>
      </c>
      <c r="F631" s="34" t="s">
        <v>1038</v>
      </c>
      <c r="G631" s="34" t="s">
        <v>1039</v>
      </c>
      <c r="H631" s="34" t="s">
        <v>1040</v>
      </c>
      <c r="I631" s="34" t="s">
        <v>1041</v>
      </c>
      <c r="J631" s="34" t="s">
        <v>9</v>
      </c>
      <c r="K631" s="34" t="s">
        <v>270</v>
      </c>
      <c r="L631" s="31" t="s">
        <v>837</v>
      </c>
      <c r="M631" s="37">
        <v>360</v>
      </c>
      <c r="N631" s="42">
        <v>25</v>
      </c>
      <c r="O631" s="42">
        <v>9000</v>
      </c>
      <c r="P631" s="31" t="s">
        <v>296</v>
      </c>
      <c r="Q631" s="31" t="s">
        <v>274</v>
      </c>
      <c r="R631" s="32" t="s">
        <v>260</v>
      </c>
      <c r="S631" s="37">
        <v>0</v>
      </c>
      <c r="T631" s="78" t="s">
        <v>178</v>
      </c>
      <c r="U631" s="16">
        <v>3</v>
      </c>
    </row>
    <row r="632" spans="1:21" ht="51" customHeight="1">
      <c r="A632" s="69">
        <v>617</v>
      </c>
      <c r="B632" s="39" t="s">
        <v>76</v>
      </c>
      <c r="C632" s="31" t="s">
        <v>77</v>
      </c>
      <c r="D632" s="31" t="s">
        <v>995</v>
      </c>
      <c r="E632" s="34" t="s">
        <v>996</v>
      </c>
      <c r="F632" s="34" t="s">
        <v>997</v>
      </c>
      <c r="G632" s="34" t="s">
        <v>998</v>
      </c>
      <c r="H632" s="34" t="s">
        <v>999</v>
      </c>
      <c r="I632" s="34" t="s">
        <v>996</v>
      </c>
      <c r="J632" s="34" t="s">
        <v>997</v>
      </c>
      <c r="K632" s="34" t="s">
        <v>270</v>
      </c>
      <c r="L632" s="35" t="s">
        <v>310</v>
      </c>
      <c r="M632" s="37">
        <v>90</v>
      </c>
      <c r="N632" s="42">
        <v>667</v>
      </c>
      <c r="O632" s="42">
        <v>60030</v>
      </c>
      <c r="P632" s="31" t="s">
        <v>296</v>
      </c>
      <c r="Q632" s="31" t="s">
        <v>274</v>
      </c>
      <c r="R632" s="32" t="s">
        <v>260</v>
      </c>
      <c r="S632" s="37">
        <v>0</v>
      </c>
      <c r="T632" s="78" t="s">
        <v>178</v>
      </c>
      <c r="U632" s="16">
        <v>3</v>
      </c>
    </row>
    <row r="633" spans="1:21" ht="51">
      <c r="A633" s="31">
        <v>618</v>
      </c>
      <c r="B633" s="39" t="s">
        <v>76</v>
      </c>
      <c r="C633" s="31" t="s">
        <v>77</v>
      </c>
      <c r="D633" s="38" t="s">
        <v>1000</v>
      </c>
      <c r="E633" s="34" t="s">
        <v>1001</v>
      </c>
      <c r="F633" s="34" t="s">
        <v>10</v>
      </c>
      <c r="G633" s="34" t="s">
        <v>1002</v>
      </c>
      <c r="H633" s="34" t="s">
        <v>1003</v>
      </c>
      <c r="I633" s="34" t="s">
        <v>1001</v>
      </c>
      <c r="J633" s="34" t="s">
        <v>10</v>
      </c>
      <c r="K633" s="34" t="s">
        <v>270</v>
      </c>
      <c r="L633" s="35" t="s">
        <v>310</v>
      </c>
      <c r="M633" s="37">
        <v>90</v>
      </c>
      <c r="N633" s="42">
        <v>250</v>
      </c>
      <c r="O633" s="42">
        <v>22500</v>
      </c>
      <c r="P633" s="31" t="s">
        <v>296</v>
      </c>
      <c r="Q633" s="31" t="s">
        <v>274</v>
      </c>
      <c r="R633" s="32" t="s">
        <v>260</v>
      </c>
      <c r="S633" s="37">
        <v>0</v>
      </c>
      <c r="T633" s="78" t="s">
        <v>178</v>
      </c>
      <c r="U633" s="16">
        <v>3</v>
      </c>
    </row>
    <row r="634" spans="1:21" ht="51">
      <c r="A634" s="69">
        <v>619</v>
      </c>
      <c r="B634" s="39" t="s">
        <v>76</v>
      </c>
      <c r="C634" s="31" t="s">
        <v>77</v>
      </c>
      <c r="D634" s="38" t="s">
        <v>1004</v>
      </c>
      <c r="E634" s="34" t="s">
        <v>11</v>
      </c>
      <c r="F634" s="34" t="s">
        <v>11</v>
      </c>
      <c r="G634" s="34" t="s">
        <v>1005</v>
      </c>
      <c r="H634" s="34" t="s">
        <v>1006</v>
      </c>
      <c r="I634" s="34" t="s">
        <v>11</v>
      </c>
      <c r="J634" s="34" t="s">
        <v>11</v>
      </c>
      <c r="K634" s="34" t="s">
        <v>270</v>
      </c>
      <c r="L634" s="35" t="s">
        <v>310</v>
      </c>
      <c r="M634" s="37">
        <v>15</v>
      </c>
      <c r="N634" s="42">
        <v>208</v>
      </c>
      <c r="O634" s="42">
        <v>3120</v>
      </c>
      <c r="P634" s="31" t="s">
        <v>296</v>
      </c>
      <c r="Q634" s="31" t="s">
        <v>274</v>
      </c>
      <c r="R634" s="32" t="s">
        <v>260</v>
      </c>
      <c r="S634" s="37">
        <v>0</v>
      </c>
      <c r="T634" s="78" t="s">
        <v>178</v>
      </c>
      <c r="U634" s="16">
        <v>3</v>
      </c>
    </row>
    <row r="635" spans="1:21" ht="51">
      <c r="A635" s="31">
        <v>620</v>
      </c>
      <c r="B635" s="39" t="s">
        <v>76</v>
      </c>
      <c r="C635" s="31" t="s">
        <v>77</v>
      </c>
      <c r="D635" s="31" t="s">
        <v>1028</v>
      </c>
      <c r="E635" s="34" t="s">
        <v>1029</v>
      </c>
      <c r="F635" s="34" t="s">
        <v>1030</v>
      </c>
      <c r="G635" s="34" t="s">
        <v>1031</v>
      </c>
      <c r="H635" s="34" t="s">
        <v>1032</v>
      </c>
      <c r="I635" s="34" t="s">
        <v>1029</v>
      </c>
      <c r="J635" s="34" t="s">
        <v>1030</v>
      </c>
      <c r="K635" s="34" t="s">
        <v>270</v>
      </c>
      <c r="L635" s="31" t="s">
        <v>837</v>
      </c>
      <c r="M635" s="37">
        <v>90</v>
      </c>
      <c r="N635" s="42">
        <v>208</v>
      </c>
      <c r="O635" s="42">
        <v>18720</v>
      </c>
      <c r="P635" s="31" t="s">
        <v>296</v>
      </c>
      <c r="Q635" s="31" t="s">
        <v>274</v>
      </c>
      <c r="R635" s="32" t="s">
        <v>260</v>
      </c>
      <c r="S635" s="37">
        <v>0</v>
      </c>
      <c r="T635" s="78" t="s">
        <v>178</v>
      </c>
      <c r="U635" s="16">
        <v>3</v>
      </c>
    </row>
    <row r="636" spans="1:21" ht="51">
      <c r="A636" s="69">
        <v>621</v>
      </c>
      <c r="B636" s="39" t="s">
        <v>76</v>
      </c>
      <c r="C636" s="31" t="s">
        <v>77</v>
      </c>
      <c r="D636" s="31" t="s">
        <v>1010</v>
      </c>
      <c r="E636" s="34" t="s">
        <v>1011</v>
      </c>
      <c r="F636" s="34" t="s">
        <v>1012</v>
      </c>
      <c r="G636" s="34" t="s">
        <v>1013</v>
      </c>
      <c r="H636" s="34" t="s">
        <v>1014</v>
      </c>
      <c r="I636" s="34" t="s">
        <v>1011</v>
      </c>
      <c r="J636" s="34" t="s">
        <v>1012</v>
      </c>
      <c r="K636" s="34" t="s">
        <v>270</v>
      </c>
      <c r="L636" s="31" t="s">
        <v>837</v>
      </c>
      <c r="M636" s="37">
        <v>90</v>
      </c>
      <c r="N636" s="42">
        <v>167</v>
      </c>
      <c r="O636" s="42">
        <v>15030</v>
      </c>
      <c r="P636" s="31" t="s">
        <v>296</v>
      </c>
      <c r="Q636" s="31" t="s">
        <v>274</v>
      </c>
      <c r="R636" s="32" t="s">
        <v>260</v>
      </c>
      <c r="S636" s="37">
        <v>0</v>
      </c>
      <c r="T636" s="78" t="s">
        <v>178</v>
      </c>
      <c r="U636" s="16">
        <v>3</v>
      </c>
    </row>
    <row r="637" spans="1:21" ht="51">
      <c r="A637" s="31">
        <v>622</v>
      </c>
      <c r="B637" s="39" t="s">
        <v>76</v>
      </c>
      <c r="C637" s="31" t="s">
        <v>77</v>
      </c>
      <c r="D637" s="31" t="s">
        <v>1007</v>
      </c>
      <c r="E637" s="34" t="s">
        <v>5</v>
      </c>
      <c r="F637" s="34" t="s">
        <v>5</v>
      </c>
      <c r="G637" s="34" t="s">
        <v>1008</v>
      </c>
      <c r="H637" s="34" t="s">
        <v>1009</v>
      </c>
      <c r="I637" s="34" t="s">
        <v>5</v>
      </c>
      <c r="J637" s="34" t="s">
        <v>5</v>
      </c>
      <c r="K637" s="34" t="s">
        <v>270</v>
      </c>
      <c r="L637" s="35" t="s">
        <v>310</v>
      </c>
      <c r="M637" s="37">
        <v>30</v>
      </c>
      <c r="N637" s="42">
        <v>750</v>
      </c>
      <c r="O637" s="42">
        <v>22500</v>
      </c>
      <c r="P637" s="31" t="s">
        <v>296</v>
      </c>
      <c r="Q637" s="31" t="s">
        <v>274</v>
      </c>
      <c r="R637" s="32" t="s">
        <v>260</v>
      </c>
      <c r="S637" s="37">
        <v>0</v>
      </c>
      <c r="T637" s="78" t="s">
        <v>178</v>
      </c>
      <c r="U637" s="16">
        <v>3</v>
      </c>
    </row>
    <row r="638" spans="1:21" ht="51" customHeight="1">
      <c r="A638" s="69">
        <v>623</v>
      </c>
      <c r="B638" s="39" t="s">
        <v>76</v>
      </c>
      <c r="C638" s="31" t="s">
        <v>77</v>
      </c>
      <c r="D638" s="32" t="s">
        <v>1015</v>
      </c>
      <c r="E638" s="34" t="s">
        <v>1016</v>
      </c>
      <c r="F638" s="34" t="s">
        <v>1017</v>
      </c>
      <c r="G638" s="34" t="s">
        <v>1018</v>
      </c>
      <c r="H638" s="34" t="s">
        <v>1019</v>
      </c>
      <c r="I638" s="34" t="s">
        <v>43</v>
      </c>
      <c r="J638" s="34" t="s">
        <v>43</v>
      </c>
      <c r="K638" s="34" t="s">
        <v>270</v>
      </c>
      <c r="L638" s="35" t="s">
        <v>310</v>
      </c>
      <c r="M638" s="37">
        <v>60</v>
      </c>
      <c r="N638" s="42">
        <v>150</v>
      </c>
      <c r="O638" s="42">
        <v>9000</v>
      </c>
      <c r="P638" s="31" t="s">
        <v>296</v>
      </c>
      <c r="Q638" s="31" t="s">
        <v>274</v>
      </c>
      <c r="R638" s="32" t="s">
        <v>260</v>
      </c>
      <c r="S638" s="37">
        <v>0</v>
      </c>
      <c r="T638" s="78" t="s">
        <v>178</v>
      </c>
      <c r="U638" s="16">
        <v>3</v>
      </c>
    </row>
    <row r="639" spans="1:21" ht="25.5" customHeight="1">
      <c r="A639" s="31">
        <v>624</v>
      </c>
      <c r="B639" s="39" t="s">
        <v>76</v>
      </c>
      <c r="C639" s="31" t="s">
        <v>77</v>
      </c>
      <c r="D639" s="38" t="s">
        <v>1042</v>
      </c>
      <c r="E639" s="34" t="s">
        <v>1043</v>
      </c>
      <c r="F639" s="34" t="s">
        <v>73</v>
      </c>
      <c r="G639" s="34" t="s">
        <v>1044</v>
      </c>
      <c r="H639" s="34" t="s">
        <v>1045</v>
      </c>
      <c r="I639" s="34" t="s">
        <v>1043</v>
      </c>
      <c r="J639" s="34" t="s">
        <v>73</v>
      </c>
      <c r="K639" s="34" t="s">
        <v>270</v>
      </c>
      <c r="L639" s="35" t="s">
        <v>310</v>
      </c>
      <c r="M639" s="37">
        <v>60</v>
      </c>
      <c r="N639" s="42">
        <v>150</v>
      </c>
      <c r="O639" s="42">
        <v>9000</v>
      </c>
      <c r="P639" s="31" t="s">
        <v>296</v>
      </c>
      <c r="Q639" s="31" t="s">
        <v>274</v>
      </c>
      <c r="R639" s="32" t="s">
        <v>260</v>
      </c>
      <c r="S639" s="37">
        <v>0</v>
      </c>
      <c r="T639" s="78" t="s">
        <v>178</v>
      </c>
      <c r="U639" s="16">
        <v>3</v>
      </c>
    </row>
    <row r="640" spans="1:21" ht="51" customHeight="1">
      <c r="A640" s="69">
        <v>625</v>
      </c>
      <c r="B640" s="39" t="s">
        <v>76</v>
      </c>
      <c r="C640" s="31" t="s">
        <v>77</v>
      </c>
      <c r="D640" s="38" t="s">
        <v>1060</v>
      </c>
      <c r="E640" s="34" t="s">
        <v>1061</v>
      </c>
      <c r="F640" s="34" t="s">
        <v>1062</v>
      </c>
      <c r="G640" s="34" t="s">
        <v>1063</v>
      </c>
      <c r="H640" s="34" t="s">
        <v>1064</v>
      </c>
      <c r="I640" s="34" t="s">
        <v>1065</v>
      </c>
      <c r="J640" s="34" t="s">
        <v>12</v>
      </c>
      <c r="K640" s="34" t="s">
        <v>270</v>
      </c>
      <c r="L640" s="35" t="s">
        <v>310</v>
      </c>
      <c r="M640" s="37">
        <v>60</v>
      </c>
      <c r="N640" s="42">
        <v>42</v>
      </c>
      <c r="O640" s="42">
        <v>2520</v>
      </c>
      <c r="P640" s="31" t="s">
        <v>296</v>
      </c>
      <c r="Q640" s="31" t="s">
        <v>274</v>
      </c>
      <c r="R640" s="32" t="s">
        <v>260</v>
      </c>
      <c r="S640" s="37">
        <v>0</v>
      </c>
      <c r="T640" s="78" t="s">
        <v>178</v>
      </c>
      <c r="U640" s="16">
        <v>3</v>
      </c>
    </row>
    <row r="641" spans="1:21" ht="51" customHeight="1">
      <c r="A641" s="31">
        <v>626</v>
      </c>
      <c r="B641" s="39" t="s">
        <v>76</v>
      </c>
      <c r="C641" s="31" t="s">
        <v>77</v>
      </c>
      <c r="D641" s="38" t="s">
        <v>1046</v>
      </c>
      <c r="E641" s="34" t="s">
        <v>1047</v>
      </c>
      <c r="F641" s="34" t="s">
        <v>13</v>
      </c>
      <c r="G641" s="34" t="s">
        <v>1048</v>
      </c>
      <c r="H641" s="34" t="s">
        <v>1049</v>
      </c>
      <c r="I641" s="34" t="s">
        <v>1047</v>
      </c>
      <c r="J641" s="34" t="s">
        <v>13</v>
      </c>
      <c r="K641" s="34" t="s">
        <v>270</v>
      </c>
      <c r="L641" s="32" t="s">
        <v>989</v>
      </c>
      <c r="M641" s="37">
        <v>30</v>
      </c>
      <c r="N641" s="42">
        <v>125</v>
      </c>
      <c r="O641" s="42">
        <v>3750</v>
      </c>
      <c r="P641" s="31" t="s">
        <v>296</v>
      </c>
      <c r="Q641" s="31" t="s">
        <v>274</v>
      </c>
      <c r="R641" s="32" t="s">
        <v>260</v>
      </c>
      <c r="S641" s="37">
        <v>0</v>
      </c>
      <c r="T641" s="78" t="s">
        <v>178</v>
      </c>
      <c r="U641" s="16">
        <v>3</v>
      </c>
    </row>
    <row r="642" spans="1:21" ht="140.25" customHeight="1">
      <c r="A642" s="69">
        <v>627</v>
      </c>
      <c r="B642" s="39" t="s">
        <v>76</v>
      </c>
      <c r="C642" s="31" t="s">
        <v>77</v>
      </c>
      <c r="D642" s="31" t="s">
        <v>1050</v>
      </c>
      <c r="E642" s="34" t="s">
        <v>14</v>
      </c>
      <c r="F642" s="34" t="s">
        <v>14</v>
      </c>
      <c r="G642" s="34" t="s">
        <v>1051</v>
      </c>
      <c r="H642" s="34" t="s">
        <v>1052</v>
      </c>
      <c r="I642" s="34" t="s">
        <v>14</v>
      </c>
      <c r="J642" s="34" t="s">
        <v>14</v>
      </c>
      <c r="K642" s="34" t="s">
        <v>270</v>
      </c>
      <c r="L642" s="35" t="s">
        <v>310</v>
      </c>
      <c r="M642" s="37">
        <v>3</v>
      </c>
      <c r="N642" s="42">
        <v>3333</v>
      </c>
      <c r="O642" s="42">
        <v>9999</v>
      </c>
      <c r="P642" s="31" t="s">
        <v>296</v>
      </c>
      <c r="Q642" s="31" t="s">
        <v>274</v>
      </c>
      <c r="R642" s="32" t="s">
        <v>260</v>
      </c>
      <c r="S642" s="37">
        <v>0</v>
      </c>
      <c r="T642" s="78" t="s">
        <v>178</v>
      </c>
      <c r="U642" s="16">
        <v>3</v>
      </c>
    </row>
    <row r="643" spans="1:21" ht="51" customHeight="1">
      <c r="A643" s="31">
        <v>628</v>
      </c>
      <c r="B643" s="39" t="s">
        <v>76</v>
      </c>
      <c r="C643" s="31" t="s">
        <v>77</v>
      </c>
      <c r="D643" s="31" t="s">
        <v>1412</v>
      </c>
      <c r="E643" s="33" t="s">
        <v>991</v>
      </c>
      <c r="F643" s="33" t="s">
        <v>992</v>
      </c>
      <c r="G643" s="33" t="s">
        <v>1413</v>
      </c>
      <c r="H643" s="33" t="s">
        <v>1413</v>
      </c>
      <c r="I643" s="33" t="s">
        <v>991</v>
      </c>
      <c r="J643" s="53" t="s">
        <v>992</v>
      </c>
      <c r="K643" s="34" t="s">
        <v>270</v>
      </c>
      <c r="L643" s="35" t="s">
        <v>310</v>
      </c>
      <c r="M643" s="37">
        <v>360</v>
      </c>
      <c r="N643" s="42">
        <v>42</v>
      </c>
      <c r="O643" s="42">
        <v>15120</v>
      </c>
      <c r="P643" s="31" t="s">
        <v>296</v>
      </c>
      <c r="Q643" s="31" t="s">
        <v>274</v>
      </c>
      <c r="R643" s="32" t="s">
        <v>260</v>
      </c>
      <c r="S643" s="37">
        <v>0</v>
      </c>
      <c r="T643" s="78" t="s">
        <v>178</v>
      </c>
      <c r="U643" s="16">
        <v>3</v>
      </c>
    </row>
    <row r="644" spans="1:21" ht="51" customHeight="1">
      <c r="A644" s="69">
        <v>629</v>
      </c>
      <c r="B644" s="39" t="s">
        <v>76</v>
      </c>
      <c r="C644" s="31" t="s">
        <v>77</v>
      </c>
      <c r="D644" s="31" t="s">
        <v>1020</v>
      </c>
      <c r="E644" s="34" t="s">
        <v>1021</v>
      </c>
      <c r="F644" s="34" t="s">
        <v>15</v>
      </c>
      <c r="G644" s="34" t="s">
        <v>1022</v>
      </c>
      <c r="H644" s="34" t="s">
        <v>1023</v>
      </c>
      <c r="I644" s="34" t="s">
        <v>1021</v>
      </c>
      <c r="J644" s="34" t="s">
        <v>15</v>
      </c>
      <c r="K644" s="34" t="s">
        <v>270</v>
      </c>
      <c r="L644" s="35" t="s">
        <v>310</v>
      </c>
      <c r="M644" s="37">
        <v>15</v>
      </c>
      <c r="N644" s="42">
        <v>708</v>
      </c>
      <c r="O644" s="42">
        <v>10620</v>
      </c>
      <c r="P644" s="31" t="s">
        <v>296</v>
      </c>
      <c r="Q644" s="31" t="s">
        <v>274</v>
      </c>
      <c r="R644" s="32" t="s">
        <v>260</v>
      </c>
      <c r="S644" s="37">
        <v>0</v>
      </c>
      <c r="T644" s="78" t="s">
        <v>178</v>
      </c>
      <c r="U644" s="16">
        <v>3</v>
      </c>
    </row>
    <row r="645" spans="1:21" ht="51" customHeight="1">
      <c r="A645" s="31">
        <v>630</v>
      </c>
      <c r="B645" s="39" t="s">
        <v>76</v>
      </c>
      <c r="C645" s="31" t="s">
        <v>77</v>
      </c>
      <c r="D645" s="38" t="s">
        <v>1024</v>
      </c>
      <c r="E645" s="34" t="s">
        <v>1025</v>
      </c>
      <c r="F645" s="34" t="s">
        <v>16</v>
      </c>
      <c r="G645" s="34" t="s">
        <v>1026</v>
      </c>
      <c r="H645" s="34" t="s">
        <v>1027</v>
      </c>
      <c r="I645" s="34" t="s">
        <v>1025</v>
      </c>
      <c r="J645" s="34" t="s">
        <v>16</v>
      </c>
      <c r="K645" s="34" t="s">
        <v>270</v>
      </c>
      <c r="L645" s="31" t="s">
        <v>837</v>
      </c>
      <c r="M645" s="37">
        <v>180</v>
      </c>
      <c r="N645" s="42">
        <v>225</v>
      </c>
      <c r="O645" s="42">
        <v>40500</v>
      </c>
      <c r="P645" s="31" t="s">
        <v>296</v>
      </c>
      <c r="Q645" s="31" t="s">
        <v>274</v>
      </c>
      <c r="R645" s="32" t="s">
        <v>260</v>
      </c>
      <c r="S645" s="37">
        <v>0</v>
      </c>
      <c r="T645" s="78" t="s">
        <v>178</v>
      </c>
      <c r="U645" s="16">
        <v>3</v>
      </c>
    </row>
    <row r="646" spans="1:21" ht="51" customHeight="1">
      <c r="A646" s="69">
        <v>631</v>
      </c>
      <c r="B646" s="39" t="s">
        <v>76</v>
      </c>
      <c r="C646" s="31" t="s">
        <v>77</v>
      </c>
      <c r="D646" s="35" t="s">
        <v>1382</v>
      </c>
      <c r="E646" s="34" t="s">
        <v>37</v>
      </c>
      <c r="F646" s="34" t="s">
        <v>37</v>
      </c>
      <c r="G646" s="34" t="s">
        <v>1383</v>
      </c>
      <c r="H646" s="34" t="s">
        <v>1384</v>
      </c>
      <c r="I646" s="34" t="s">
        <v>37</v>
      </c>
      <c r="J646" s="34" t="s">
        <v>37</v>
      </c>
      <c r="K646" s="34" t="s">
        <v>270</v>
      </c>
      <c r="L646" s="35" t="s">
        <v>310</v>
      </c>
      <c r="M646" s="37">
        <v>90</v>
      </c>
      <c r="N646" s="42">
        <v>96</v>
      </c>
      <c r="O646" s="42">
        <v>8640</v>
      </c>
      <c r="P646" s="31" t="s">
        <v>296</v>
      </c>
      <c r="Q646" s="31" t="s">
        <v>274</v>
      </c>
      <c r="R646" s="32" t="s">
        <v>260</v>
      </c>
      <c r="S646" s="37">
        <v>0</v>
      </c>
      <c r="T646" s="78" t="s">
        <v>178</v>
      </c>
      <c r="U646" s="16">
        <v>3</v>
      </c>
    </row>
    <row r="647" spans="1:21" ht="51" customHeight="1">
      <c r="A647" s="31">
        <v>632</v>
      </c>
      <c r="B647" s="39" t="s">
        <v>76</v>
      </c>
      <c r="C647" s="31" t="s">
        <v>77</v>
      </c>
      <c r="D647" s="45" t="s">
        <v>983</v>
      </c>
      <c r="E647" s="34" t="s">
        <v>984</v>
      </c>
      <c r="F647" s="34" t="s">
        <v>985</v>
      </c>
      <c r="G647" s="34" t="s">
        <v>986</v>
      </c>
      <c r="H647" s="34" t="s">
        <v>987</v>
      </c>
      <c r="I647" s="34" t="s">
        <v>988</v>
      </c>
      <c r="J647" s="34" t="s">
        <v>42</v>
      </c>
      <c r="K647" s="34" t="s">
        <v>270</v>
      </c>
      <c r="L647" s="32" t="s">
        <v>989</v>
      </c>
      <c r="M647" s="37">
        <v>336</v>
      </c>
      <c r="N647" s="42">
        <v>670</v>
      </c>
      <c r="O647" s="42">
        <v>225120</v>
      </c>
      <c r="P647" s="31" t="s">
        <v>296</v>
      </c>
      <c r="Q647" s="31" t="s">
        <v>274</v>
      </c>
      <c r="R647" s="32" t="s">
        <v>261</v>
      </c>
      <c r="S647" s="37">
        <v>30</v>
      </c>
      <c r="T647" s="78" t="s">
        <v>98</v>
      </c>
      <c r="U647" s="16">
        <v>3</v>
      </c>
    </row>
    <row r="648" spans="1:21" ht="51">
      <c r="A648" s="69">
        <v>633</v>
      </c>
      <c r="B648" s="39" t="s">
        <v>76</v>
      </c>
      <c r="C648" s="31" t="s">
        <v>77</v>
      </c>
      <c r="D648" s="38" t="s">
        <v>1053</v>
      </c>
      <c r="E648" s="34" t="s">
        <v>1054</v>
      </c>
      <c r="F648" s="34" t="s">
        <v>72</v>
      </c>
      <c r="G648" s="34" t="s">
        <v>1055</v>
      </c>
      <c r="H648" s="34" t="s">
        <v>1056</v>
      </c>
      <c r="I648" s="34" t="s">
        <v>1054</v>
      </c>
      <c r="J648" s="34" t="s">
        <v>72</v>
      </c>
      <c r="K648" s="34" t="s">
        <v>270</v>
      </c>
      <c r="L648" s="32" t="s">
        <v>989</v>
      </c>
      <c r="M648" s="37">
        <v>56</v>
      </c>
      <c r="N648" s="42">
        <v>268</v>
      </c>
      <c r="O648" s="42">
        <v>15008</v>
      </c>
      <c r="P648" s="31" t="s">
        <v>296</v>
      </c>
      <c r="Q648" s="31" t="s">
        <v>274</v>
      </c>
      <c r="R648" s="32" t="s">
        <v>261</v>
      </c>
      <c r="S648" s="37">
        <v>0</v>
      </c>
      <c r="T648" s="78" t="s">
        <v>98</v>
      </c>
      <c r="U648" s="16">
        <v>3</v>
      </c>
    </row>
    <row r="649" spans="1:21" ht="51" customHeight="1">
      <c r="A649" s="31">
        <v>634</v>
      </c>
      <c r="B649" s="39" t="s">
        <v>76</v>
      </c>
      <c r="C649" s="31" t="s">
        <v>77</v>
      </c>
      <c r="D649" s="32" t="s">
        <v>980</v>
      </c>
      <c r="E649" s="34" t="s">
        <v>886</v>
      </c>
      <c r="F649" s="34" t="s">
        <v>6</v>
      </c>
      <c r="G649" s="34" t="s">
        <v>981</v>
      </c>
      <c r="H649" s="34" t="s">
        <v>982</v>
      </c>
      <c r="I649" s="34" t="s">
        <v>886</v>
      </c>
      <c r="J649" s="34" t="s">
        <v>6</v>
      </c>
      <c r="K649" s="34" t="s">
        <v>270</v>
      </c>
      <c r="L649" s="31" t="s">
        <v>837</v>
      </c>
      <c r="M649" s="37">
        <v>4</v>
      </c>
      <c r="N649" s="42">
        <v>3125</v>
      </c>
      <c r="O649" s="42">
        <v>12500</v>
      </c>
      <c r="P649" s="31" t="s">
        <v>296</v>
      </c>
      <c r="Q649" s="31" t="s">
        <v>274</v>
      </c>
      <c r="R649" s="32" t="s">
        <v>261</v>
      </c>
      <c r="S649" s="37">
        <v>0</v>
      </c>
      <c r="T649" s="78" t="s">
        <v>98</v>
      </c>
      <c r="U649" s="16">
        <v>3</v>
      </c>
    </row>
    <row r="650" spans="1:21" ht="51" customHeight="1">
      <c r="A650" s="69">
        <v>635</v>
      </c>
      <c r="B650" s="39" t="s">
        <v>76</v>
      </c>
      <c r="C650" s="31" t="s">
        <v>77</v>
      </c>
      <c r="D650" s="32" t="s">
        <v>1033</v>
      </c>
      <c r="E650" s="34" t="s">
        <v>124</v>
      </c>
      <c r="F650" s="34" t="s">
        <v>124</v>
      </c>
      <c r="G650" s="34" t="s">
        <v>1034</v>
      </c>
      <c r="H650" s="34" t="s">
        <v>1035</v>
      </c>
      <c r="I650" s="34" t="s">
        <v>7</v>
      </c>
      <c r="J650" s="34" t="s">
        <v>7</v>
      </c>
      <c r="K650" s="34" t="s">
        <v>270</v>
      </c>
      <c r="L650" s="35" t="s">
        <v>310</v>
      </c>
      <c r="M650" s="37">
        <v>56</v>
      </c>
      <c r="N650" s="42">
        <v>179</v>
      </c>
      <c r="O650" s="42">
        <v>10024</v>
      </c>
      <c r="P650" s="31" t="s">
        <v>296</v>
      </c>
      <c r="Q650" s="31" t="s">
        <v>274</v>
      </c>
      <c r="R650" s="32" t="s">
        <v>261</v>
      </c>
      <c r="S650" s="37">
        <v>0</v>
      </c>
      <c r="T650" s="78" t="s">
        <v>98</v>
      </c>
      <c r="U650" s="16">
        <v>3</v>
      </c>
    </row>
    <row r="651" spans="1:21" ht="51" customHeight="1">
      <c r="A651" s="31">
        <v>636</v>
      </c>
      <c r="B651" s="39" t="s">
        <v>76</v>
      </c>
      <c r="C651" s="31" t="s">
        <v>77</v>
      </c>
      <c r="D651" s="38" t="s">
        <v>1057</v>
      </c>
      <c r="E651" s="34" t="s">
        <v>8</v>
      </c>
      <c r="F651" s="34" t="s">
        <v>8</v>
      </c>
      <c r="G651" s="34" t="s">
        <v>1058</v>
      </c>
      <c r="H651" s="34" t="s">
        <v>1059</v>
      </c>
      <c r="I651" s="34" t="s">
        <v>8</v>
      </c>
      <c r="J651" s="34" t="s">
        <v>8</v>
      </c>
      <c r="K651" s="34" t="s">
        <v>270</v>
      </c>
      <c r="L651" s="35" t="s">
        <v>310</v>
      </c>
      <c r="M651" s="37">
        <v>14</v>
      </c>
      <c r="N651" s="42">
        <v>1964</v>
      </c>
      <c r="O651" s="42">
        <v>27496</v>
      </c>
      <c r="P651" s="31" t="s">
        <v>296</v>
      </c>
      <c r="Q651" s="31" t="s">
        <v>274</v>
      </c>
      <c r="R651" s="32" t="s">
        <v>261</v>
      </c>
      <c r="S651" s="37">
        <v>0</v>
      </c>
      <c r="T651" s="78" t="s">
        <v>98</v>
      </c>
      <c r="U651" s="16">
        <v>3</v>
      </c>
    </row>
    <row r="652" spans="1:21" ht="51">
      <c r="A652" s="69">
        <v>637</v>
      </c>
      <c r="B652" s="39" t="s">
        <v>76</v>
      </c>
      <c r="C652" s="31" t="s">
        <v>77</v>
      </c>
      <c r="D652" s="38" t="s">
        <v>1036</v>
      </c>
      <c r="E652" s="34" t="s">
        <v>1037</v>
      </c>
      <c r="F652" s="34" t="s">
        <v>1038</v>
      </c>
      <c r="G652" s="34" t="s">
        <v>1039</v>
      </c>
      <c r="H652" s="34" t="s">
        <v>1040</v>
      </c>
      <c r="I652" s="34" t="s">
        <v>1041</v>
      </c>
      <c r="J652" s="34" t="s">
        <v>9</v>
      </c>
      <c r="K652" s="34" t="s">
        <v>270</v>
      </c>
      <c r="L652" s="31" t="s">
        <v>837</v>
      </c>
      <c r="M652" s="37">
        <v>336</v>
      </c>
      <c r="N652" s="42">
        <v>27</v>
      </c>
      <c r="O652" s="42">
        <v>9072</v>
      </c>
      <c r="P652" s="31" t="s">
        <v>296</v>
      </c>
      <c r="Q652" s="31" t="s">
        <v>274</v>
      </c>
      <c r="R652" s="32" t="s">
        <v>261</v>
      </c>
      <c r="S652" s="37">
        <v>0</v>
      </c>
      <c r="T652" s="78" t="s">
        <v>98</v>
      </c>
      <c r="U652" s="16">
        <v>3</v>
      </c>
    </row>
    <row r="653" spans="1:21" ht="51" customHeight="1">
      <c r="A653" s="31">
        <v>638</v>
      </c>
      <c r="B653" s="39" t="s">
        <v>76</v>
      </c>
      <c r="C653" s="31" t="s">
        <v>77</v>
      </c>
      <c r="D653" s="31" t="s">
        <v>995</v>
      </c>
      <c r="E653" s="34" t="s">
        <v>996</v>
      </c>
      <c r="F653" s="34" t="s">
        <v>997</v>
      </c>
      <c r="G653" s="34" t="s">
        <v>998</v>
      </c>
      <c r="H653" s="34" t="s">
        <v>999</v>
      </c>
      <c r="I653" s="34" t="s">
        <v>996</v>
      </c>
      <c r="J653" s="34" t="s">
        <v>997</v>
      </c>
      <c r="K653" s="34" t="s">
        <v>270</v>
      </c>
      <c r="L653" s="35" t="s">
        <v>310</v>
      </c>
      <c r="M653" s="37">
        <v>84</v>
      </c>
      <c r="N653" s="42">
        <v>714</v>
      </c>
      <c r="O653" s="42">
        <v>59976</v>
      </c>
      <c r="P653" s="31" t="s">
        <v>296</v>
      </c>
      <c r="Q653" s="31" t="s">
        <v>274</v>
      </c>
      <c r="R653" s="32" t="s">
        <v>261</v>
      </c>
      <c r="S653" s="37">
        <v>0</v>
      </c>
      <c r="T653" s="78" t="s">
        <v>98</v>
      </c>
      <c r="U653" s="16">
        <v>3</v>
      </c>
    </row>
    <row r="654" spans="1:21" ht="51">
      <c r="A654" s="69">
        <v>639</v>
      </c>
      <c r="B654" s="39" t="s">
        <v>76</v>
      </c>
      <c r="C654" s="31" t="s">
        <v>77</v>
      </c>
      <c r="D654" s="38" t="s">
        <v>1000</v>
      </c>
      <c r="E654" s="34" t="s">
        <v>1001</v>
      </c>
      <c r="F654" s="34" t="s">
        <v>10</v>
      </c>
      <c r="G654" s="34" t="s">
        <v>1002</v>
      </c>
      <c r="H654" s="34" t="s">
        <v>1003</v>
      </c>
      <c r="I654" s="34" t="s">
        <v>1001</v>
      </c>
      <c r="J654" s="34" t="s">
        <v>10</v>
      </c>
      <c r="K654" s="34" t="s">
        <v>270</v>
      </c>
      <c r="L654" s="35" t="s">
        <v>310</v>
      </c>
      <c r="M654" s="37">
        <v>84</v>
      </c>
      <c r="N654" s="42">
        <v>268</v>
      </c>
      <c r="O654" s="42">
        <v>22512</v>
      </c>
      <c r="P654" s="31" t="s">
        <v>296</v>
      </c>
      <c r="Q654" s="31" t="s">
        <v>274</v>
      </c>
      <c r="R654" s="32" t="s">
        <v>261</v>
      </c>
      <c r="S654" s="37">
        <v>0</v>
      </c>
      <c r="T654" s="78" t="s">
        <v>98</v>
      </c>
      <c r="U654" s="16">
        <v>3</v>
      </c>
    </row>
    <row r="655" spans="1:21" ht="51">
      <c r="A655" s="31">
        <v>640</v>
      </c>
      <c r="B655" s="39" t="s">
        <v>76</v>
      </c>
      <c r="C655" s="31" t="s">
        <v>77</v>
      </c>
      <c r="D655" s="38" t="s">
        <v>1004</v>
      </c>
      <c r="E655" s="34" t="s">
        <v>11</v>
      </c>
      <c r="F655" s="34" t="s">
        <v>11</v>
      </c>
      <c r="G655" s="34" t="s">
        <v>1005</v>
      </c>
      <c r="H655" s="34" t="s">
        <v>1006</v>
      </c>
      <c r="I655" s="34" t="s">
        <v>11</v>
      </c>
      <c r="J655" s="34" t="s">
        <v>11</v>
      </c>
      <c r="K655" s="34" t="s">
        <v>270</v>
      </c>
      <c r="L655" s="35" t="s">
        <v>310</v>
      </c>
      <c r="M655" s="37">
        <v>14</v>
      </c>
      <c r="N655" s="42">
        <v>223</v>
      </c>
      <c r="O655" s="42">
        <v>3122</v>
      </c>
      <c r="P655" s="31" t="s">
        <v>296</v>
      </c>
      <c r="Q655" s="31" t="s">
        <v>274</v>
      </c>
      <c r="R655" s="32" t="s">
        <v>261</v>
      </c>
      <c r="S655" s="37">
        <v>0</v>
      </c>
      <c r="T655" s="78" t="s">
        <v>98</v>
      </c>
      <c r="U655" s="16">
        <v>3</v>
      </c>
    </row>
    <row r="656" spans="1:21" ht="51">
      <c r="A656" s="69">
        <v>641</v>
      </c>
      <c r="B656" s="39" t="s">
        <v>76</v>
      </c>
      <c r="C656" s="31" t="s">
        <v>77</v>
      </c>
      <c r="D656" s="31" t="s">
        <v>1028</v>
      </c>
      <c r="E656" s="34" t="s">
        <v>1029</v>
      </c>
      <c r="F656" s="34" t="s">
        <v>1030</v>
      </c>
      <c r="G656" s="34" t="s">
        <v>1031</v>
      </c>
      <c r="H656" s="34" t="s">
        <v>1032</v>
      </c>
      <c r="I656" s="34" t="s">
        <v>1029</v>
      </c>
      <c r="J656" s="34" t="s">
        <v>1030</v>
      </c>
      <c r="K656" s="34" t="s">
        <v>270</v>
      </c>
      <c r="L656" s="31" t="s">
        <v>837</v>
      </c>
      <c r="M656" s="37">
        <v>84</v>
      </c>
      <c r="N656" s="42">
        <v>223</v>
      </c>
      <c r="O656" s="42">
        <v>18732</v>
      </c>
      <c r="P656" s="31" t="s">
        <v>296</v>
      </c>
      <c r="Q656" s="31" t="s">
        <v>274</v>
      </c>
      <c r="R656" s="32" t="s">
        <v>261</v>
      </c>
      <c r="S656" s="37">
        <v>0</v>
      </c>
      <c r="T656" s="78" t="s">
        <v>98</v>
      </c>
      <c r="U656" s="16">
        <v>3</v>
      </c>
    </row>
    <row r="657" spans="1:21" ht="51">
      <c r="A657" s="31">
        <v>642</v>
      </c>
      <c r="B657" s="39" t="s">
        <v>76</v>
      </c>
      <c r="C657" s="31" t="s">
        <v>77</v>
      </c>
      <c r="D657" s="31" t="s">
        <v>1010</v>
      </c>
      <c r="E657" s="34" t="s">
        <v>1011</v>
      </c>
      <c r="F657" s="34" t="s">
        <v>1012</v>
      </c>
      <c r="G657" s="34" t="s">
        <v>1013</v>
      </c>
      <c r="H657" s="34" t="s">
        <v>1014</v>
      </c>
      <c r="I657" s="34" t="s">
        <v>1011</v>
      </c>
      <c r="J657" s="34" t="s">
        <v>1012</v>
      </c>
      <c r="K657" s="34" t="s">
        <v>270</v>
      </c>
      <c r="L657" s="31" t="s">
        <v>837</v>
      </c>
      <c r="M657" s="37">
        <v>84</v>
      </c>
      <c r="N657" s="42">
        <v>179</v>
      </c>
      <c r="O657" s="42">
        <v>15036</v>
      </c>
      <c r="P657" s="31" t="s">
        <v>296</v>
      </c>
      <c r="Q657" s="31" t="s">
        <v>274</v>
      </c>
      <c r="R657" s="32" t="s">
        <v>261</v>
      </c>
      <c r="S657" s="37">
        <v>0</v>
      </c>
      <c r="T657" s="78" t="s">
        <v>98</v>
      </c>
      <c r="U657" s="16">
        <v>3</v>
      </c>
    </row>
    <row r="658" spans="1:21" ht="51">
      <c r="A658" s="69">
        <v>643</v>
      </c>
      <c r="B658" s="39" t="s">
        <v>76</v>
      </c>
      <c r="C658" s="31" t="s">
        <v>77</v>
      </c>
      <c r="D658" s="31" t="s">
        <v>1007</v>
      </c>
      <c r="E658" s="34" t="s">
        <v>5</v>
      </c>
      <c r="F658" s="34" t="s">
        <v>5</v>
      </c>
      <c r="G658" s="34" t="s">
        <v>1008</v>
      </c>
      <c r="H658" s="34" t="s">
        <v>1009</v>
      </c>
      <c r="I658" s="34" t="s">
        <v>5</v>
      </c>
      <c r="J658" s="34" t="s">
        <v>5</v>
      </c>
      <c r="K658" s="34" t="s">
        <v>270</v>
      </c>
      <c r="L658" s="35" t="s">
        <v>310</v>
      </c>
      <c r="M658" s="37">
        <v>28</v>
      </c>
      <c r="N658" s="42">
        <v>804</v>
      </c>
      <c r="O658" s="42">
        <v>22512</v>
      </c>
      <c r="P658" s="31" t="s">
        <v>296</v>
      </c>
      <c r="Q658" s="31" t="s">
        <v>274</v>
      </c>
      <c r="R658" s="32" t="s">
        <v>261</v>
      </c>
      <c r="S658" s="37">
        <v>0</v>
      </c>
      <c r="T658" s="78" t="s">
        <v>98</v>
      </c>
      <c r="U658" s="16">
        <v>3</v>
      </c>
    </row>
    <row r="659" spans="1:21" ht="51" customHeight="1">
      <c r="A659" s="31">
        <v>644</v>
      </c>
      <c r="B659" s="39" t="s">
        <v>76</v>
      </c>
      <c r="C659" s="31" t="s">
        <v>77</v>
      </c>
      <c r="D659" s="32" t="s">
        <v>1015</v>
      </c>
      <c r="E659" s="34" t="s">
        <v>1016</v>
      </c>
      <c r="F659" s="34" t="s">
        <v>1017</v>
      </c>
      <c r="G659" s="34" t="s">
        <v>1018</v>
      </c>
      <c r="H659" s="34" t="s">
        <v>1019</v>
      </c>
      <c r="I659" s="34" t="s">
        <v>43</v>
      </c>
      <c r="J659" s="34" t="s">
        <v>43</v>
      </c>
      <c r="K659" s="34" t="s">
        <v>270</v>
      </c>
      <c r="L659" s="35" t="s">
        <v>310</v>
      </c>
      <c r="M659" s="37">
        <v>56</v>
      </c>
      <c r="N659" s="42">
        <v>161</v>
      </c>
      <c r="O659" s="42">
        <v>9016</v>
      </c>
      <c r="P659" s="31" t="s">
        <v>296</v>
      </c>
      <c r="Q659" s="31" t="s">
        <v>274</v>
      </c>
      <c r="R659" s="32" t="s">
        <v>261</v>
      </c>
      <c r="S659" s="37">
        <v>0</v>
      </c>
      <c r="T659" s="78" t="s">
        <v>98</v>
      </c>
      <c r="U659" s="16">
        <v>3</v>
      </c>
    </row>
    <row r="660" spans="1:21" ht="51">
      <c r="A660" s="69">
        <v>645</v>
      </c>
      <c r="B660" s="39" t="s">
        <v>76</v>
      </c>
      <c r="C660" s="31" t="s">
        <v>77</v>
      </c>
      <c r="D660" s="38" t="s">
        <v>1042</v>
      </c>
      <c r="E660" s="34" t="s">
        <v>1043</v>
      </c>
      <c r="F660" s="34" t="s">
        <v>73</v>
      </c>
      <c r="G660" s="34" t="s">
        <v>1044</v>
      </c>
      <c r="H660" s="34" t="s">
        <v>1045</v>
      </c>
      <c r="I660" s="34" t="s">
        <v>1043</v>
      </c>
      <c r="J660" s="34" t="s">
        <v>73</v>
      </c>
      <c r="K660" s="34" t="s">
        <v>270</v>
      </c>
      <c r="L660" s="35" t="s">
        <v>310</v>
      </c>
      <c r="M660" s="37">
        <v>56</v>
      </c>
      <c r="N660" s="42">
        <v>161</v>
      </c>
      <c r="O660" s="42">
        <v>9016</v>
      </c>
      <c r="P660" s="31" t="s">
        <v>296</v>
      </c>
      <c r="Q660" s="31" t="s">
        <v>274</v>
      </c>
      <c r="R660" s="32" t="s">
        <v>261</v>
      </c>
      <c r="S660" s="37">
        <v>0</v>
      </c>
      <c r="T660" s="78" t="s">
        <v>98</v>
      </c>
      <c r="U660" s="16">
        <v>3</v>
      </c>
    </row>
    <row r="661" spans="1:21" ht="51" customHeight="1">
      <c r="A661" s="31">
        <v>646</v>
      </c>
      <c r="B661" s="39" t="s">
        <v>76</v>
      </c>
      <c r="C661" s="31" t="s">
        <v>77</v>
      </c>
      <c r="D661" s="38" t="s">
        <v>1060</v>
      </c>
      <c r="E661" s="34" t="s">
        <v>1061</v>
      </c>
      <c r="F661" s="34" t="s">
        <v>1062</v>
      </c>
      <c r="G661" s="34" t="s">
        <v>1063</v>
      </c>
      <c r="H661" s="34" t="s">
        <v>1064</v>
      </c>
      <c r="I661" s="34" t="s">
        <v>1065</v>
      </c>
      <c r="J661" s="34" t="s">
        <v>12</v>
      </c>
      <c r="K661" s="34" t="s">
        <v>270</v>
      </c>
      <c r="L661" s="35" t="s">
        <v>310</v>
      </c>
      <c r="M661" s="37">
        <v>56</v>
      </c>
      <c r="N661" s="42">
        <v>45</v>
      </c>
      <c r="O661" s="42">
        <v>2520</v>
      </c>
      <c r="P661" s="31" t="s">
        <v>296</v>
      </c>
      <c r="Q661" s="31" t="s">
        <v>274</v>
      </c>
      <c r="R661" s="32" t="s">
        <v>261</v>
      </c>
      <c r="S661" s="37">
        <v>0</v>
      </c>
      <c r="T661" s="78" t="s">
        <v>98</v>
      </c>
      <c r="U661" s="16">
        <v>3</v>
      </c>
    </row>
    <row r="662" spans="1:21" ht="51" customHeight="1">
      <c r="A662" s="69">
        <v>647</v>
      </c>
      <c r="B662" s="39" t="s">
        <v>76</v>
      </c>
      <c r="C662" s="31" t="s">
        <v>77</v>
      </c>
      <c r="D662" s="38" t="s">
        <v>1046</v>
      </c>
      <c r="E662" s="34" t="s">
        <v>1047</v>
      </c>
      <c r="F662" s="34" t="s">
        <v>13</v>
      </c>
      <c r="G662" s="34" t="s">
        <v>1048</v>
      </c>
      <c r="H662" s="34" t="s">
        <v>1049</v>
      </c>
      <c r="I662" s="34" t="s">
        <v>1047</v>
      </c>
      <c r="J662" s="34" t="s">
        <v>13</v>
      </c>
      <c r="K662" s="34" t="s">
        <v>270</v>
      </c>
      <c r="L662" s="32" t="s">
        <v>989</v>
      </c>
      <c r="M662" s="37">
        <v>28</v>
      </c>
      <c r="N662" s="42">
        <v>134</v>
      </c>
      <c r="O662" s="42">
        <v>3752</v>
      </c>
      <c r="P662" s="31" t="s">
        <v>296</v>
      </c>
      <c r="Q662" s="31" t="s">
        <v>274</v>
      </c>
      <c r="R662" s="32" t="s">
        <v>261</v>
      </c>
      <c r="S662" s="37">
        <v>0</v>
      </c>
      <c r="T662" s="78" t="s">
        <v>98</v>
      </c>
      <c r="U662" s="16">
        <v>3</v>
      </c>
    </row>
    <row r="663" spans="1:21" ht="140.25" customHeight="1">
      <c r="A663" s="31">
        <v>648</v>
      </c>
      <c r="B663" s="39" t="s">
        <v>76</v>
      </c>
      <c r="C663" s="31" t="s">
        <v>77</v>
      </c>
      <c r="D663" s="31" t="s">
        <v>1050</v>
      </c>
      <c r="E663" s="34" t="s">
        <v>14</v>
      </c>
      <c r="F663" s="34" t="s">
        <v>14</v>
      </c>
      <c r="G663" s="34" t="s">
        <v>1051</v>
      </c>
      <c r="H663" s="34" t="s">
        <v>1052</v>
      </c>
      <c r="I663" s="34" t="s">
        <v>14</v>
      </c>
      <c r="J663" s="34" t="s">
        <v>14</v>
      </c>
      <c r="K663" s="34" t="s">
        <v>270</v>
      </c>
      <c r="L663" s="35" t="s">
        <v>310</v>
      </c>
      <c r="M663" s="37">
        <v>3</v>
      </c>
      <c r="N663" s="42">
        <v>3333</v>
      </c>
      <c r="O663" s="42">
        <v>9999</v>
      </c>
      <c r="P663" s="31" t="s">
        <v>296</v>
      </c>
      <c r="Q663" s="31" t="s">
        <v>274</v>
      </c>
      <c r="R663" s="32" t="s">
        <v>261</v>
      </c>
      <c r="S663" s="37">
        <v>0</v>
      </c>
      <c r="T663" s="78" t="s">
        <v>98</v>
      </c>
      <c r="U663" s="16">
        <v>3</v>
      </c>
    </row>
    <row r="664" spans="1:21" ht="51" customHeight="1">
      <c r="A664" s="69">
        <v>649</v>
      </c>
      <c r="B664" s="39" t="s">
        <v>76</v>
      </c>
      <c r="C664" s="31" t="s">
        <v>77</v>
      </c>
      <c r="D664" s="31" t="s">
        <v>1412</v>
      </c>
      <c r="E664" s="33" t="s">
        <v>991</v>
      </c>
      <c r="F664" s="33" t="s">
        <v>992</v>
      </c>
      <c r="G664" s="33" t="s">
        <v>1413</v>
      </c>
      <c r="H664" s="33" t="s">
        <v>1413</v>
      </c>
      <c r="I664" s="33" t="s">
        <v>991</v>
      </c>
      <c r="J664" s="53" t="s">
        <v>992</v>
      </c>
      <c r="K664" s="34" t="s">
        <v>270</v>
      </c>
      <c r="L664" s="35" t="s">
        <v>310</v>
      </c>
      <c r="M664" s="37">
        <v>336</v>
      </c>
      <c r="N664" s="42">
        <v>45</v>
      </c>
      <c r="O664" s="42">
        <v>15120</v>
      </c>
      <c r="P664" s="31" t="s">
        <v>296</v>
      </c>
      <c r="Q664" s="31" t="s">
        <v>274</v>
      </c>
      <c r="R664" s="32" t="s">
        <v>261</v>
      </c>
      <c r="S664" s="37">
        <v>0</v>
      </c>
      <c r="T664" s="78" t="s">
        <v>98</v>
      </c>
      <c r="U664" s="16">
        <v>3</v>
      </c>
    </row>
    <row r="665" spans="1:21" ht="51" customHeight="1">
      <c r="A665" s="31">
        <v>650</v>
      </c>
      <c r="B665" s="39" t="s">
        <v>76</v>
      </c>
      <c r="C665" s="31" t="s">
        <v>77</v>
      </c>
      <c r="D665" s="31" t="s">
        <v>1020</v>
      </c>
      <c r="E665" s="34" t="s">
        <v>1021</v>
      </c>
      <c r="F665" s="34" t="s">
        <v>15</v>
      </c>
      <c r="G665" s="34" t="s">
        <v>1022</v>
      </c>
      <c r="H665" s="34" t="s">
        <v>1023</v>
      </c>
      <c r="I665" s="34" t="s">
        <v>1021</v>
      </c>
      <c r="J665" s="34" t="s">
        <v>15</v>
      </c>
      <c r="K665" s="34" t="s">
        <v>270</v>
      </c>
      <c r="L665" s="35" t="s">
        <v>310</v>
      </c>
      <c r="M665" s="37">
        <v>14</v>
      </c>
      <c r="N665" s="42">
        <v>759</v>
      </c>
      <c r="O665" s="42">
        <v>10626</v>
      </c>
      <c r="P665" s="31" t="s">
        <v>296</v>
      </c>
      <c r="Q665" s="31" t="s">
        <v>274</v>
      </c>
      <c r="R665" s="32" t="s">
        <v>261</v>
      </c>
      <c r="S665" s="37">
        <v>0</v>
      </c>
      <c r="T665" s="78" t="s">
        <v>98</v>
      </c>
      <c r="U665" s="16">
        <v>3</v>
      </c>
    </row>
    <row r="666" spans="1:21" ht="51" customHeight="1">
      <c r="A666" s="69">
        <v>651</v>
      </c>
      <c r="B666" s="39" t="s">
        <v>76</v>
      </c>
      <c r="C666" s="31" t="s">
        <v>77</v>
      </c>
      <c r="D666" s="38" t="s">
        <v>1024</v>
      </c>
      <c r="E666" s="34" t="s">
        <v>1025</v>
      </c>
      <c r="F666" s="34" t="s">
        <v>16</v>
      </c>
      <c r="G666" s="34" t="s">
        <v>1026</v>
      </c>
      <c r="H666" s="34" t="s">
        <v>1027</v>
      </c>
      <c r="I666" s="34" t="s">
        <v>1025</v>
      </c>
      <c r="J666" s="34" t="s">
        <v>16</v>
      </c>
      <c r="K666" s="34" t="s">
        <v>270</v>
      </c>
      <c r="L666" s="31" t="s">
        <v>837</v>
      </c>
      <c r="M666" s="37">
        <v>168</v>
      </c>
      <c r="N666" s="42">
        <v>241</v>
      </c>
      <c r="O666" s="42">
        <v>40488</v>
      </c>
      <c r="P666" s="31" t="s">
        <v>296</v>
      </c>
      <c r="Q666" s="31" t="s">
        <v>274</v>
      </c>
      <c r="R666" s="32" t="s">
        <v>261</v>
      </c>
      <c r="S666" s="37">
        <v>0</v>
      </c>
      <c r="T666" s="78" t="s">
        <v>98</v>
      </c>
      <c r="U666" s="16">
        <v>3</v>
      </c>
    </row>
    <row r="667" spans="1:21" ht="51" customHeight="1">
      <c r="A667" s="31">
        <v>652</v>
      </c>
      <c r="B667" s="39" t="s">
        <v>76</v>
      </c>
      <c r="C667" s="31" t="s">
        <v>77</v>
      </c>
      <c r="D667" s="35" t="s">
        <v>1382</v>
      </c>
      <c r="E667" s="34" t="s">
        <v>37</v>
      </c>
      <c r="F667" s="34" t="s">
        <v>37</v>
      </c>
      <c r="G667" s="34" t="s">
        <v>1383</v>
      </c>
      <c r="H667" s="34" t="s">
        <v>1384</v>
      </c>
      <c r="I667" s="34" t="s">
        <v>37</v>
      </c>
      <c r="J667" s="34" t="s">
        <v>37</v>
      </c>
      <c r="K667" s="34" t="s">
        <v>270</v>
      </c>
      <c r="L667" s="35" t="s">
        <v>310</v>
      </c>
      <c r="M667" s="37">
        <v>84</v>
      </c>
      <c r="N667" s="42">
        <v>103</v>
      </c>
      <c r="O667" s="42">
        <v>8652</v>
      </c>
      <c r="P667" s="31" t="s">
        <v>296</v>
      </c>
      <c r="Q667" s="31" t="s">
        <v>274</v>
      </c>
      <c r="R667" s="32" t="s">
        <v>261</v>
      </c>
      <c r="S667" s="37">
        <v>0</v>
      </c>
      <c r="T667" s="78" t="s">
        <v>98</v>
      </c>
      <c r="U667" s="16">
        <v>3</v>
      </c>
    </row>
    <row r="668" spans="1:21" ht="51" customHeight="1">
      <c r="A668" s="69">
        <v>653</v>
      </c>
      <c r="B668" s="39" t="s">
        <v>76</v>
      </c>
      <c r="C668" s="31" t="s">
        <v>77</v>
      </c>
      <c r="D668" s="35" t="s">
        <v>1546</v>
      </c>
      <c r="E668" s="34" t="s">
        <v>1547</v>
      </c>
      <c r="F668" s="34" t="s">
        <v>1548</v>
      </c>
      <c r="G668" s="34" t="s">
        <v>1549</v>
      </c>
      <c r="H668" s="34" t="s">
        <v>1550</v>
      </c>
      <c r="I668" s="34" t="s">
        <v>1551</v>
      </c>
      <c r="J668" s="34" t="s">
        <v>235</v>
      </c>
      <c r="K668" s="34" t="s">
        <v>270</v>
      </c>
      <c r="L668" s="35" t="s">
        <v>310</v>
      </c>
      <c r="M668" s="37">
        <v>84</v>
      </c>
      <c r="N668" s="42">
        <v>49</v>
      </c>
      <c r="O668" s="42">
        <v>4116</v>
      </c>
      <c r="P668" s="31" t="s">
        <v>296</v>
      </c>
      <c r="Q668" s="31" t="s">
        <v>274</v>
      </c>
      <c r="R668" s="32" t="s">
        <v>261</v>
      </c>
      <c r="S668" s="37">
        <v>0</v>
      </c>
      <c r="T668" s="78" t="s">
        <v>98</v>
      </c>
      <c r="U668" s="16">
        <v>3</v>
      </c>
    </row>
    <row r="669" spans="1:21" ht="51" customHeight="1">
      <c r="A669" s="31">
        <v>654</v>
      </c>
      <c r="B669" s="39" t="s">
        <v>76</v>
      </c>
      <c r="C669" s="31" t="s">
        <v>77</v>
      </c>
      <c r="D669" s="46" t="s">
        <v>1066</v>
      </c>
      <c r="E669" s="34" t="s">
        <v>1067</v>
      </c>
      <c r="F669" s="34" t="s">
        <v>236</v>
      </c>
      <c r="G669" s="34" t="s">
        <v>1068</v>
      </c>
      <c r="H669" s="34" t="s">
        <v>1069</v>
      </c>
      <c r="I669" s="34" t="s">
        <v>1067</v>
      </c>
      <c r="J669" s="34" t="s">
        <v>236</v>
      </c>
      <c r="K669" s="34" t="s">
        <v>270</v>
      </c>
      <c r="L669" s="35" t="s">
        <v>310</v>
      </c>
      <c r="M669" s="37">
        <v>14</v>
      </c>
      <c r="N669" s="42">
        <v>429</v>
      </c>
      <c r="O669" s="42">
        <v>6006</v>
      </c>
      <c r="P669" s="31" t="s">
        <v>296</v>
      </c>
      <c r="Q669" s="31" t="s">
        <v>274</v>
      </c>
      <c r="R669" s="32" t="s">
        <v>261</v>
      </c>
      <c r="S669" s="37">
        <v>0</v>
      </c>
      <c r="T669" s="78" t="s">
        <v>98</v>
      </c>
      <c r="U669" s="16">
        <v>3</v>
      </c>
    </row>
    <row r="670" spans="1:21" ht="25.5" customHeight="1">
      <c r="A670" s="69">
        <v>655</v>
      </c>
      <c r="B670" s="39" t="s">
        <v>76</v>
      </c>
      <c r="C670" s="31" t="s">
        <v>77</v>
      </c>
      <c r="D670" s="45" t="s">
        <v>983</v>
      </c>
      <c r="E670" s="34" t="s">
        <v>984</v>
      </c>
      <c r="F670" s="34" t="s">
        <v>985</v>
      </c>
      <c r="G670" s="34" t="s">
        <v>986</v>
      </c>
      <c r="H670" s="34" t="s">
        <v>987</v>
      </c>
      <c r="I670" s="34" t="s">
        <v>988</v>
      </c>
      <c r="J670" s="34" t="s">
        <v>42</v>
      </c>
      <c r="K670" s="34" t="s">
        <v>270</v>
      </c>
      <c r="L670" s="32" t="s">
        <v>989</v>
      </c>
      <c r="M670" s="37">
        <v>360</v>
      </c>
      <c r="N670" s="42">
        <v>670</v>
      </c>
      <c r="O670" s="42">
        <v>241200</v>
      </c>
      <c r="P670" s="31" t="s">
        <v>426</v>
      </c>
      <c r="Q670" s="31" t="s">
        <v>426</v>
      </c>
      <c r="R670" s="32" t="s">
        <v>262</v>
      </c>
      <c r="S670" s="37">
        <v>30</v>
      </c>
      <c r="T670" s="78" t="s">
        <v>99</v>
      </c>
      <c r="U670" s="16">
        <v>3</v>
      </c>
    </row>
    <row r="671" spans="1:21" ht="63.75" customHeight="1">
      <c r="A671" s="31">
        <v>656</v>
      </c>
      <c r="B671" s="39" t="s">
        <v>76</v>
      </c>
      <c r="C671" s="31" t="s">
        <v>77</v>
      </c>
      <c r="D671" s="31" t="s">
        <v>1348</v>
      </c>
      <c r="E671" s="33" t="s">
        <v>1349</v>
      </c>
      <c r="F671" s="33" t="s">
        <v>186</v>
      </c>
      <c r="G671" s="33" t="s">
        <v>1350</v>
      </c>
      <c r="H671" s="33" t="s">
        <v>1351</v>
      </c>
      <c r="I671" s="33" t="s">
        <v>1349</v>
      </c>
      <c r="J671" s="53" t="s">
        <v>186</v>
      </c>
      <c r="K671" s="31" t="s">
        <v>270</v>
      </c>
      <c r="L671" s="32" t="s">
        <v>805</v>
      </c>
      <c r="M671" s="37">
        <v>15</v>
      </c>
      <c r="N671" s="42">
        <v>804</v>
      </c>
      <c r="O671" s="42">
        <v>12060</v>
      </c>
      <c r="P671" s="31" t="s">
        <v>296</v>
      </c>
      <c r="Q671" s="31" t="s">
        <v>274</v>
      </c>
      <c r="R671" s="32" t="s">
        <v>262</v>
      </c>
      <c r="S671" s="37">
        <v>0</v>
      </c>
      <c r="T671" s="78" t="s">
        <v>99</v>
      </c>
      <c r="U671" s="16">
        <v>3</v>
      </c>
    </row>
    <row r="672" spans="1:21" ht="51">
      <c r="A672" s="69">
        <v>657</v>
      </c>
      <c r="B672" s="39" t="s">
        <v>76</v>
      </c>
      <c r="C672" s="31" t="s">
        <v>77</v>
      </c>
      <c r="D672" s="38" t="s">
        <v>1053</v>
      </c>
      <c r="E672" s="34" t="s">
        <v>1054</v>
      </c>
      <c r="F672" s="34" t="s">
        <v>72</v>
      </c>
      <c r="G672" s="34" t="s">
        <v>1055</v>
      </c>
      <c r="H672" s="34" t="s">
        <v>1056</v>
      </c>
      <c r="I672" s="34" t="s">
        <v>1054</v>
      </c>
      <c r="J672" s="34" t="s">
        <v>72</v>
      </c>
      <c r="K672" s="34" t="s">
        <v>270</v>
      </c>
      <c r="L672" s="32" t="s">
        <v>989</v>
      </c>
      <c r="M672" s="37">
        <v>120</v>
      </c>
      <c r="N672" s="42">
        <v>134</v>
      </c>
      <c r="O672" s="42">
        <v>16080</v>
      </c>
      <c r="P672" s="31" t="s">
        <v>296</v>
      </c>
      <c r="Q672" s="31" t="s">
        <v>274</v>
      </c>
      <c r="R672" s="32" t="s">
        <v>262</v>
      </c>
      <c r="S672" s="37">
        <v>0</v>
      </c>
      <c r="T672" s="78" t="s">
        <v>99</v>
      </c>
      <c r="U672" s="16">
        <v>3</v>
      </c>
    </row>
    <row r="673" spans="1:21" ht="51" customHeight="1">
      <c r="A673" s="31">
        <v>658</v>
      </c>
      <c r="B673" s="39" t="s">
        <v>76</v>
      </c>
      <c r="C673" s="31" t="s">
        <v>77</v>
      </c>
      <c r="D673" s="32" t="s">
        <v>980</v>
      </c>
      <c r="E673" s="34" t="s">
        <v>886</v>
      </c>
      <c r="F673" s="34" t="s">
        <v>6</v>
      </c>
      <c r="G673" s="34" t="s">
        <v>981</v>
      </c>
      <c r="H673" s="34" t="s">
        <v>982</v>
      </c>
      <c r="I673" s="34" t="s">
        <v>886</v>
      </c>
      <c r="J673" s="34" t="s">
        <v>6</v>
      </c>
      <c r="K673" s="34" t="s">
        <v>270</v>
      </c>
      <c r="L673" s="31" t="s">
        <v>837</v>
      </c>
      <c r="M673" s="37">
        <v>80</v>
      </c>
      <c r="N673" s="42">
        <v>167</v>
      </c>
      <c r="O673" s="42">
        <v>13360</v>
      </c>
      <c r="P673" s="31" t="s">
        <v>296</v>
      </c>
      <c r="Q673" s="31" t="s">
        <v>274</v>
      </c>
      <c r="R673" s="32" t="s">
        <v>262</v>
      </c>
      <c r="S673" s="37">
        <v>0</v>
      </c>
      <c r="T673" s="78" t="s">
        <v>99</v>
      </c>
      <c r="U673" s="16">
        <v>3</v>
      </c>
    </row>
    <row r="674" spans="1:21" ht="51" customHeight="1">
      <c r="A674" s="69">
        <v>659</v>
      </c>
      <c r="B674" s="39" t="s">
        <v>76</v>
      </c>
      <c r="C674" s="31" t="s">
        <v>77</v>
      </c>
      <c r="D674" s="32" t="s">
        <v>1033</v>
      </c>
      <c r="E674" s="34" t="s">
        <v>124</v>
      </c>
      <c r="F674" s="34" t="s">
        <v>124</v>
      </c>
      <c r="G674" s="34" t="s">
        <v>1034</v>
      </c>
      <c r="H674" s="34" t="s">
        <v>1035</v>
      </c>
      <c r="I674" s="34" t="s">
        <v>7</v>
      </c>
      <c r="J674" s="34" t="s">
        <v>7</v>
      </c>
      <c r="K674" s="34" t="s">
        <v>270</v>
      </c>
      <c r="L674" s="35" t="s">
        <v>310</v>
      </c>
      <c r="M674" s="37">
        <v>40</v>
      </c>
      <c r="N674" s="42">
        <v>268</v>
      </c>
      <c r="O674" s="42">
        <v>10720</v>
      </c>
      <c r="P674" s="31" t="s">
        <v>296</v>
      </c>
      <c r="Q674" s="31" t="s">
        <v>274</v>
      </c>
      <c r="R674" s="32" t="s">
        <v>262</v>
      </c>
      <c r="S674" s="37">
        <v>0</v>
      </c>
      <c r="T674" s="78" t="s">
        <v>99</v>
      </c>
      <c r="U674" s="16">
        <v>3</v>
      </c>
    </row>
    <row r="675" spans="1:21" ht="51" customHeight="1">
      <c r="A675" s="31">
        <v>660</v>
      </c>
      <c r="B675" s="39" t="s">
        <v>76</v>
      </c>
      <c r="C675" s="31" t="s">
        <v>77</v>
      </c>
      <c r="D675" s="38" t="s">
        <v>1057</v>
      </c>
      <c r="E675" s="34" t="s">
        <v>8</v>
      </c>
      <c r="F675" s="34" t="s">
        <v>8</v>
      </c>
      <c r="G675" s="34" t="s">
        <v>1058</v>
      </c>
      <c r="H675" s="34" t="s">
        <v>1059</v>
      </c>
      <c r="I675" s="34" t="s">
        <v>8</v>
      </c>
      <c r="J675" s="34" t="s">
        <v>8</v>
      </c>
      <c r="K675" s="34" t="s">
        <v>270</v>
      </c>
      <c r="L675" s="35" t="s">
        <v>310</v>
      </c>
      <c r="M675" s="37">
        <v>20</v>
      </c>
      <c r="N675" s="42">
        <v>1473</v>
      </c>
      <c r="O675" s="42">
        <v>29460</v>
      </c>
      <c r="P675" s="31" t="s">
        <v>296</v>
      </c>
      <c r="Q675" s="31" t="s">
        <v>274</v>
      </c>
      <c r="R675" s="32" t="s">
        <v>262</v>
      </c>
      <c r="S675" s="37">
        <v>0</v>
      </c>
      <c r="T675" s="78" t="s">
        <v>99</v>
      </c>
      <c r="U675" s="16">
        <v>3</v>
      </c>
    </row>
    <row r="676" spans="1:21" ht="51">
      <c r="A676" s="69">
        <v>661</v>
      </c>
      <c r="B676" s="39" t="s">
        <v>76</v>
      </c>
      <c r="C676" s="31" t="s">
        <v>77</v>
      </c>
      <c r="D676" s="38" t="s">
        <v>1036</v>
      </c>
      <c r="E676" s="34" t="s">
        <v>1037</v>
      </c>
      <c r="F676" s="34" t="s">
        <v>1038</v>
      </c>
      <c r="G676" s="34" t="s">
        <v>1039</v>
      </c>
      <c r="H676" s="34" t="s">
        <v>1040</v>
      </c>
      <c r="I676" s="34" t="s">
        <v>1041</v>
      </c>
      <c r="J676" s="34" t="s">
        <v>9</v>
      </c>
      <c r="K676" s="34" t="s">
        <v>270</v>
      </c>
      <c r="L676" s="31" t="s">
        <v>837</v>
      </c>
      <c r="M676" s="37">
        <v>500</v>
      </c>
      <c r="N676" s="42">
        <v>19</v>
      </c>
      <c r="O676" s="42">
        <v>9500</v>
      </c>
      <c r="P676" s="31" t="s">
        <v>296</v>
      </c>
      <c r="Q676" s="31" t="s">
        <v>274</v>
      </c>
      <c r="R676" s="32" t="s">
        <v>262</v>
      </c>
      <c r="S676" s="37">
        <v>0</v>
      </c>
      <c r="T676" s="78" t="s">
        <v>99</v>
      </c>
      <c r="U676" s="16">
        <v>3</v>
      </c>
    </row>
    <row r="677" spans="1:21" ht="51" customHeight="1">
      <c r="A677" s="31">
        <v>662</v>
      </c>
      <c r="B677" s="39" t="s">
        <v>76</v>
      </c>
      <c r="C677" s="31" t="s">
        <v>77</v>
      </c>
      <c r="D677" s="31" t="s">
        <v>995</v>
      </c>
      <c r="E677" s="34" t="s">
        <v>996</v>
      </c>
      <c r="F677" s="34" t="s">
        <v>997</v>
      </c>
      <c r="G677" s="34" t="s">
        <v>998</v>
      </c>
      <c r="H677" s="34" t="s">
        <v>999</v>
      </c>
      <c r="I677" s="34" t="s">
        <v>996</v>
      </c>
      <c r="J677" s="34" t="s">
        <v>997</v>
      </c>
      <c r="K677" s="34" t="s">
        <v>270</v>
      </c>
      <c r="L677" s="35" t="s">
        <v>310</v>
      </c>
      <c r="M677" s="37">
        <v>300</v>
      </c>
      <c r="N677" s="42">
        <v>214</v>
      </c>
      <c r="O677" s="42">
        <v>64200</v>
      </c>
      <c r="P677" s="31" t="s">
        <v>296</v>
      </c>
      <c r="Q677" s="31" t="s">
        <v>274</v>
      </c>
      <c r="R677" s="32" t="s">
        <v>262</v>
      </c>
      <c r="S677" s="37">
        <v>0</v>
      </c>
      <c r="T677" s="78" t="s">
        <v>99</v>
      </c>
      <c r="U677" s="16">
        <v>3</v>
      </c>
    </row>
    <row r="678" spans="1:21" ht="51">
      <c r="A678" s="69">
        <v>663</v>
      </c>
      <c r="B678" s="39" t="s">
        <v>76</v>
      </c>
      <c r="C678" s="31" t="s">
        <v>77</v>
      </c>
      <c r="D678" s="38" t="s">
        <v>1000</v>
      </c>
      <c r="E678" s="34" t="s">
        <v>1001</v>
      </c>
      <c r="F678" s="34" t="s">
        <v>10</v>
      </c>
      <c r="G678" s="34" t="s">
        <v>1002</v>
      </c>
      <c r="H678" s="34" t="s">
        <v>1003</v>
      </c>
      <c r="I678" s="34" t="s">
        <v>1001</v>
      </c>
      <c r="J678" s="34" t="s">
        <v>10</v>
      </c>
      <c r="K678" s="34" t="s">
        <v>270</v>
      </c>
      <c r="L678" s="35" t="s">
        <v>310</v>
      </c>
      <c r="M678" s="37">
        <v>500</v>
      </c>
      <c r="N678" s="42">
        <v>48</v>
      </c>
      <c r="O678" s="42">
        <v>24000</v>
      </c>
      <c r="P678" s="31" t="s">
        <v>296</v>
      </c>
      <c r="Q678" s="31" t="s">
        <v>274</v>
      </c>
      <c r="R678" s="32" t="s">
        <v>262</v>
      </c>
      <c r="S678" s="37">
        <v>0</v>
      </c>
      <c r="T678" s="78" t="s">
        <v>99</v>
      </c>
      <c r="U678" s="16">
        <v>3</v>
      </c>
    </row>
    <row r="679" spans="1:21" ht="51">
      <c r="A679" s="31">
        <v>664</v>
      </c>
      <c r="B679" s="39" t="s">
        <v>76</v>
      </c>
      <c r="C679" s="31" t="s">
        <v>77</v>
      </c>
      <c r="D679" s="38" t="s">
        <v>1004</v>
      </c>
      <c r="E679" s="34" t="s">
        <v>11</v>
      </c>
      <c r="F679" s="34" t="s">
        <v>11</v>
      </c>
      <c r="G679" s="34" t="s">
        <v>1005</v>
      </c>
      <c r="H679" s="34" t="s">
        <v>1006</v>
      </c>
      <c r="I679" s="34" t="s">
        <v>11</v>
      </c>
      <c r="J679" s="34" t="s">
        <v>11</v>
      </c>
      <c r="K679" s="34" t="s">
        <v>270</v>
      </c>
      <c r="L679" s="35" t="s">
        <v>310</v>
      </c>
      <c r="M679" s="37">
        <v>50</v>
      </c>
      <c r="N679" s="42">
        <v>67</v>
      </c>
      <c r="O679" s="42">
        <v>3350</v>
      </c>
      <c r="P679" s="31" t="s">
        <v>296</v>
      </c>
      <c r="Q679" s="31" t="s">
        <v>274</v>
      </c>
      <c r="R679" s="32" t="s">
        <v>262</v>
      </c>
      <c r="S679" s="37">
        <v>0</v>
      </c>
      <c r="T679" s="78" t="s">
        <v>99</v>
      </c>
      <c r="U679" s="16">
        <v>3</v>
      </c>
    </row>
    <row r="680" spans="1:21" ht="51">
      <c r="A680" s="69">
        <v>665</v>
      </c>
      <c r="B680" s="39" t="s">
        <v>76</v>
      </c>
      <c r="C680" s="31" t="s">
        <v>77</v>
      </c>
      <c r="D680" s="31" t="s">
        <v>1028</v>
      </c>
      <c r="E680" s="34" t="s">
        <v>1029</v>
      </c>
      <c r="F680" s="34" t="s">
        <v>1030</v>
      </c>
      <c r="G680" s="34" t="s">
        <v>1031</v>
      </c>
      <c r="H680" s="34" t="s">
        <v>1032</v>
      </c>
      <c r="I680" s="34" t="s">
        <v>1029</v>
      </c>
      <c r="J680" s="34" t="s">
        <v>1030</v>
      </c>
      <c r="K680" s="34" t="s">
        <v>270</v>
      </c>
      <c r="L680" s="31" t="s">
        <v>837</v>
      </c>
      <c r="M680" s="37">
        <v>200</v>
      </c>
      <c r="N680" s="42">
        <v>100</v>
      </c>
      <c r="O680" s="42">
        <v>20000</v>
      </c>
      <c r="P680" s="31" t="s">
        <v>296</v>
      </c>
      <c r="Q680" s="31" t="s">
        <v>274</v>
      </c>
      <c r="R680" s="32" t="s">
        <v>262</v>
      </c>
      <c r="S680" s="37">
        <v>0</v>
      </c>
      <c r="T680" s="78" t="s">
        <v>99</v>
      </c>
      <c r="U680" s="16">
        <v>3</v>
      </c>
    </row>
    <row r="681" spans="1:21" ht="51">
      <c r="A681" s="31">
        <v>666</v>
      </c>
      <c r="B681" s="39" t="s">
        <v>76</v>
      </c>
      <c r="C681" s="31" t="s">
        <v>77</v>
      </c>
      <c r="D681" s="31" t="s">
        <v>1010</v>
      </c>
      <c r="E681" s="34" t="s">
        <v>1011</v>
      </c>
      <c r="F681" s="34" t="s">
        <v>1012</v>
      </c>
      <c r="G681" s="34" t="s">
        <v>1013</v>
      </c>
      <c r="H681" s="34" t="s">
        <v>1014</v>
      </c>
      <c r="I681" s="34" t="s">
        <v>1011</v>
      </c>
      <c r="J681" s="34" t="s">
        <v>1012</v>
      </c>
      <c r="K681" s="34" t="s">
        <v>270</v>
      </c>
      <c r="L681" s="31" t="s">
        <v>837</v>
      </c>
      <c r="M681" s="37">
        <v>300</v>
      </c>
      <c r="N681" s="42">
        <v>54</v>
      </c>
      <c r="O681" s="42">
        <v>16200</v>
      </c>
      <c r="P681" s="31" t="s">
        <v>296</v>
      </c>
      <c r="Q681" s="31" t="s">
        <v>274</v>
      </c>
      <c r="R681" s="32" t="s">
        <v>262</v>
      </c>
      <c r="S681" s="37">
        <v>0</v>
      </c>
      <c r="T681" s="78" t="s">
        <v>99</v>
      </c>
      <c r="U681" s="16">
        <v>3</v>
      </c>
    </row>
    <row r="682" spans="1:21" ht="51">
      <c r="A682" s="69">
        <v>667</v>
      </c>
      <c r="B682" s="39" t="s">
        <v>76</v>
      </c>
      <c r="C682" s="31" t="s">
        <v>77</v>
      </c>
      <c r="D682" s="31" t="s">
        <v>1007</v>
      </c>
      <c r="E682" s="34" t="s">
        <v>5</v>
      </c>
      <c r="F682" s="34" t="s">
        <v>5</v>
      </c>
      <c r="G682" s="34" t="s">
        <v>1008</v>
      </c>
      <c r="H682" s="34" t="s">
        <v>1009</v>
      </c>
      <c r="I682" s="34" t="s">
        <v>5</v>
      </c>
      <c r="J682" s="34" t="s">
        <v>5</v>
      </c>
      <c r="K682" s="34" t="s">
        <v>270</v>
      </c>
      <c r="L682" s="35" t="s">
        <v>310</v>
      </c>
      <c r="M682" s="37">
        <v>25</v>
      </c>
      <c r="N682" s="42">
        <v>964</v>
      </c>
      <c r="O682" s="42">
        <v>24100</v>
      </c>
      <c r="P682" s="31" t="s">
        <v>296</v>
      </c>
      <c r="Q682" s="31" t="s">
        <v>274</v>
      </c>
      <c r="R682" s="32" t="s">
        <v>262</v>
      </c>
      <c r="S682" s="37">
        <v>0</v>
      </c>
      <c r="T682" s="78" t="s">
        <v>99</v>
      </c>
      <c r="U682" s="16">
        <v>3</v>
      </c>
    </row>
    <row r="683" spans="1:21" ht="51" customHeight="1">
      <c r="A683" s="31">
        <v>668</v>
      </c>
      <c r="B683" s="39" t="s">
        <v>76</v>
      </c>
      <c r="C683" s="31" t="s">
        <v>77</v>
      </c>
      <c r="D683" s="32" t="s">
        <v>1015</v>
      </c>
      <c r="E683" s="34" t="s">
        <v>1016</v>
      </c>
      <c r="F683" s="34" t="s">
        <v>1017</v>
      </c>
      <c r="G683" s="34" t="s">
        <v>1018</v>
      </c>
      <c r="H683" s="34" t="s">
        <v>1019</v>
      </c>
      <c r="I683" s="34" t="s">
        <v>43</v>
      </c>
      <c r="J683" s="34" t="s">
        <v>43</v>
      </c>
      <c r="K683" s="34" t="s">
        <v>270</v>
      </c>
      <c r="L683" s="35" t="s">
        <v>310</v>
      </c>
      <c r="M683" s="37">
        <v>80</v>
      </c>
      <c r="N683" s="42">
        <v>121</v>
      </c>
      <c r="O683" s="42">
        <v>9680</v>
      </c>
      <c r="P683" s="31" t="s">
        <v>296</v>
      </c>
      <c r="Q683" s="31" t="s">
        <v>274</v>
      </c>
      <c r="R683" s="32" t="s">
        <v>262</v>
      </c>
      <c r="S683" s="37">
        <v>0</v>
      </c>
      <c r="T683" s="78" t="s">
        <v>99</v>
      </c>
      <c r="U683" s="16">
        <v>3</v>
      </c>
    </row>
    <row r="684" spans="1:21" ht="51">
      <c r="A684" s="69">
        <v>669</v>
      </c>
      <c r="B684" s="39" t="s">
        <v>76</v>
      </c>
      <c r="C684" s="31" t="s">
        <v>77</v>
      </c>
      <c r="D684" s="38" t="s">
        <v>1042</v>
      </c>
      <c r="E684" s="34" t="s">
        <v>1043</v>
      </c>
      <c r="F684" s="34" t="s">
        <v>73</v>
      </c>
      <c r="G684" s="34" t="s">
        <v>1044</v>
      </c>
      <c r="H684" s="34" t="s">
        <v>1045</v>
      </c>
      <c r="I684" s="34" t="s">
        <v>1043</v>
      </c>
      <c r="J684" s="34" t="s">
        <v>73</v>
      </c>
      <c r="K684" s="34" t="s">
        <v>270</v>
      </c>
      <c r="L684" s="35" t="s">
        <v>310</v>
      </c>
      <c r="M684" s="37">
        <v>180</v>
      </c>
      <c r="N684" s="42">
        <v>54</v>
      </c>
      <c r="O684" s="42">
        <v>9720</v>
      </c>
      <c r="P684" s="31" t="s">
        <v>296</v>
      </c>
      <c r="Q684" s="31" t="s">
        <v>274</v>
      </c>
      <c r="R684" s="32" t="s">
        <v>262</v>
      </c>
      <c r="S684" s="37">
        <v>0</v>
      </c>
      <c r="T684" s="78" t="s">
        <v>99</v>
      </c>
      <c r="U684" s="16">
        <v>3</v>
      </c>
    </row>
    <row r="685" spans="1:21" ht="51" customHeight="1">
      <c r="A685" s="31">
        <v>670</v>
      </c>
      <c r="B685" s="39" t="s">
        <v>76</v>
      </c>
      <c r="C685" s="31" t="s">
        <v>77</v>
      </c>
      <c r="D685" s="38" t="s">
        <v>1060</v>
      </c>
      <c r="E685" s="34" t="s">
        <v>1061</v>
      </c>
      <c r="F685" s="34" t="s">
        <v>1062</v>
      </c>
      <c r="G685" s="34" t="s">
        <v>1063</v>
      </c>
      <c r="H685" s="34" t="s">
        <v>1064</v>
      </c>
      <c r="I685" s="34" t="s">
        <v>1065</v>
      </c>
      <c r="J685" s="34" t="s">
        <v>12</v>
      </c>
      <c r="K685" s="34" t="s">
        <v>270</v>
      </c>
      <c r="L685" s="35" t="s">
        <v>310</v>
      </c>
      <c r="M685" s="37">
        <v>180</v>
      </c>
      <c r="N685" s="42">
        <v>15</v>
      </c>
      <c r="O685" s="42">
        <v>2700</v>
      </c>
      <c r="P685" s="31" t="s">
        <v>296</v>
      </c>
      <c r="Q685" s="31" t="s">
        <v>274</v>
      </c>
      <c r="R685" s="32" t="s">
        <v>262</v>
      </c>
      <c r="S685" s="37">
        <v>0</v>
      </c>
      <c r="T685" s="78" t="s">
        <v>99</v>
      </c>
      <c r="U685" s="16">
        <v>3</v>
      </c>
    </row>
    <row r="686" spans="1:21" ht="51" customHeight="1">
      <c r="A686" s="69">
        <v>671</v>
      </c>
      <c r="B686" s="39" t="s">
        <v>76</v>
      </c>
      <c r="C686" s="31" t="s">
        <v>77</v>
      </c>
      <c r="D686" s="38" t="s">
        <v>1046</v>
      </c>
      <c r="E686" s="34" t="s">
        <v>1047</v>
      </c>
      <c r="F686" s="34" t="s">
        <v>13</v>
      </c>
      <c r="G686" s="34" t="s">
        <v>1048</v>
      </c>
      <c r="H686" s="34" t="s">
        <v>1049</v>
      </c>
      <c r="I686" s="34" t="s">
        <v>1047</v>
      </c>
      <c r="J686" s="34" t="s">
        <v>13</v>
      </c>
      <c r="K686" s="34" t="s">
        <v>270</v>
      </c>
      <c r="L686" s="32" t="s">
        <v>989</v>
      </c>
      <c r="M686" s="37">
        <v>180</v>
      </c>
      <c r="N686" s="42">
        <v>22</v>
      </c>
      <c r="O686" s="42">
        <v>3960</v>
      </c>
      <c r="P686" s="31" t="s">
        <v>296</v>
      </c>
      <c r="Q686" s="31" t="s">
        <v>274</v>
      </c>
      <c r="R686" s="32" t="s">
        <v>262</v>
      </c>
      <c r="S686" s="37">
        <v>0</v>
      </c>
      <c r="T686" s="78" t="s">
        <v>99</v>
      </c>
      <c r="U686" s="16">
        <v>3</v>
      </c>
    </row>
    <row r="687" spans="1:21" ht="140.25" customHeight="1">
      <c r="A687" s="31">
        <v>672</v>
      </c>
      <c r="B687" s="39" t="s">
        <v>76</v>
      </c>
      <c r="C687" s="31" t="s">
        <v>77</v>
      </c>
      <c r="D687" s="31" t="s">
        <v>1050</v>
      </c>
      <c r="E687" s="34" t="s">
        <v>14</v>
      </c>
      <c r="F687" s="34" t="s">
        <v>14</v>
      </c>
      <c r="G687" s="34" t="s">
        <v>1051</v>
      </c>
      <c r="H687" s="34" t="s">
        <v>1052</v>
      </c>
      <c r="I687" s="34" t="s">
        <v>14</v>
      </c>
      <c r="J687" s="34" t="s">
        <v>14</v>
      </c>
      <c r="K687" s="34" t="s">
        <v>270</v>
      </c>
      <c r="L687" s="35" t="s">
        <v>310</v>
      </c>
      <c r="M687" s="37">
        <v>3</v>
      </c>
      <c r="N687" s="42">
        <v>3571</v>
      </c>
      <c r="O687" s="42">
        <v>10713</v>
      </c>
      <c r="P687" s="31" t="s">
        <v>296</v>
      </c>
      <c r="Q687" s="31" t="s">
        <v>274</v>
      </c>
      <c r="R687" s="32" t="s">
        <v>262</v>
      </c>
      <c r="S687" s="37">
        <v>0</v>
      </c>
      <c r="T687" s="78" t="s">
        <v>99</v>
      </c>
      <c r="U687" s="16">
        <v>3</v>
      </c>
    </row>
    <row r="688" spans="1:21" ht="51" customHeight="1">
      <c r="A688" s="69">
        <v>673</v>
      </c>
      <c r="B688" s="39" t="s">
        <v>76</v>
      </c>
      <c r="C688" s="31" t="s">
        <v>77</v>
      </c>
      <c r="D688" s="31" t="s">
        <v>1412</v>
      </c>
      <c r="E688" s="33" t="s">
        <v>991</v>
      </c>
      <c r="F688" s="33" t="s">
        <v>992</v>
      </c>
      <c r="G688" s="33" t="s">
        <v>1413</v>
      </c>
      <c r="H688" s="33" t="s">
        <v>1413</v>
      </c>
      <c r="I688" s="33" t="s">
        <v>991</v>
      </c>
      <c r="J688" s="53" t="s">
        <v>992</v>
      </c>
      <c r="K688" s="34" t="s">
        <v>270</v>
      </c>
      <c r="L688" s="35" t="s">
        <v>310</v>
      </c>
      <c r="M688" s="37">
        <v>1000</v>
      </c>
      <c r="N688" s="42">
        <v>16</v>
      </c>
      <c r="O688" s="42">
        <v>16000</v>
      </c>
      <c r="P688" s="31" t="s">
        <v>296</v>
      </c>
      <c r="Q688" s="31" t="s">
        <v>274</v>
      </c>
      <c r="R688" s="32" t="s">
        <v>262</v>
      </c>
      <c r="S688" s="37">
        <v>0</v>
      </c>
      <c r="T688" s="78" t="s">
        <v>99</v>
      </c>
      <c r="U688" s="16">
        <v>3</v>
      </c>
    </row>
    <row r="689" spans="1:21" ht="51" customHeight="1">
      <c r="A689" s="31">
        <v>674</v>
      </c>
      <c r="B689" s="39" t="s">
        <v>76</v>
      </c>
      <c r="C689" s="31" t="s">
        <v>77</v>
      </c>
      <c r="D689" s="31" t="s">
        <v>1020</v>
      </c>
      <c r="E689" s="34" t="s">
        <v>1021</v>
      </c>
      <c r="F689" s="34" t="s">
        <v>15</v>
      </c>
      <c r="G689" s="34" t="s">
        <v>1022</v>
      </c>
      <c r="H689" s="34" t="s">
        <v>1023</v>
      </c>
      <c r="I689" s="34" t="s">
        <v>1021</v>
      </c>
      <c r="J689" s="34" t="s">
        <v>15</v>
      </c>
      <c r="K689" s="34" t="s">
        <v>270</v>
      </c>
      <c r="L689" s="35" t="s">
        <v>310</v>
      </c>
      <c r="M689" s="37">
        <v>3</v>
      </c>
      <c r="N689" s="42">
        <v>3795</v>
      </c>
      <c r="O689" s="42">
        <v>11385</v>
      </c>
      <c r="P689" s="31" t="s">
        <v>296</v>
      </c>
      <c r="Q689" s="31" t="s">
        <v>274</v>
      </c>
      <c r="R689" s="32" t="s">
        <v>262</v>
      </c>
      <c r="S689" s="37">
        <v>0</v>
      </c>
      <c r="T689" s="78" t="s">
        <v>99</v>
      </c>
      <c r="U689" s="16">
        <v>3</v>
      </c>
    </row>
    <row r="690" spans="1:21" ht="51" customHeight="1">
      <c r="A690" s="69">
        <v>675</v>
      </c>
      <c r="B690" s="39" t="s">
        <v>76</v>
      </c>
      <c r="C690" s="31" t="s">
        <v>77</v>
      </c>
      <c r="D690" s="38" t="s">
        <v>1024</v>
      </c>
      <c r="E690" s="34" t="s">
        <v>1025</v>
      </c>
      <c r="F690" s="34" t="s">
        <v>16</v>
      </c>
      <c r="G690" s="34" t="s">
        <v>1026</v>
      </c>
      <c r="H690" s="34" t="s">
        <v>1027</v>
      </c>
      <c r="I690" s="34" t="s">
        <v>1025</v>
      </c>
      <c r="J690" s="34" t="s">
        <v>16</v>
      </c>
      <c r="K690" s="34" t="s">
        <v>270</v>
      </c>
      <c r="L690" s="31" t="s">
        <v>837</v>
      </c>
      <c r="M690" s="37">
        <v>120</v>
      </c>
      <c r="N690" s="42">
        <v>362</v>
      </c>
      <c r="O690" s="42">
        <v>43440</v>
      </c>
      <c r="P690" s="31" t="s">
        <v>296</v>
      </c>
      <c r="Q690" s="31" t="s">
        <v>274</v>
      </c>
      <c r="R690" s="32" t="s">
        <v>262</v>
      </c>
      <c r="S690" s="37">
        <v>0</v>
      </c>
      <c r="T690" s="78" t="s">
        <v>99</v>
      </c>
      <c r="U690" s="16">
        <v>3</v>
      </c>
    </row>
    <row r="691" spans="1:21" ht="51" customHeight="1">
      <c r="A691" s="31">
        <v>676</v>
      </c>
      <c r="B691" s="39" t="s">
        <v>76</v>
      </c>
      <c r="C691" s="31" t="s">
        <v>77</v>
      </c>
      <c r="D691" s="35" t="s">
        <v>1382</v>
      </c>
      <c r="E691" s="34" t="s">
        <v>37</v>
      </c>
      <c r="F691" s="34" t="s">
        <v>37</v>
      </c>
      <c r="G691" s="34" t="s">
        <v>1383</v>
      </c>
      <c r="H691" s="34" t="s">
        <v>1384</v>
      </c>
      <c r="I691" s="34" t="s">
        <v>37</v>
      </c>
      <c r="J691" s="34" t="s">
        <v>37</v>
      </c>
      <c r="K691" s="34" t="s">
        <v>270</v>
      </c>
      <c r="L691" s="35" t="s">
        <v>310</v>
      </c>
      <c r="M691" s="37">
        <v>20</v>
      </c>
      <c r="N691" s="42">
        <v>462</v>
      </c>
      <c r="O691" s="42">
        <v>9240</v>
      </c>
      <c r="P691" s="31" t="s">
        <v>296</v>
      </c>
      <c r="Q691" s="31" t="s">
        <v>274</v>
      </c>
      <c r="R691" s="32" t="s">
        <v>262</v>
      </c>
      <c r="S691" s="37">
        <v>0</v>
      </c>
      <c r="T691" s="78" t="s">
        <v>99</v>
      </c>
      <c r="U691" s="16">
        <v>3</v>
      </c>
    </row>
    <row r="692" spans="1:21" ht="38.25" customHeight="1">
      <c r="A692" s="69">
        <v>677</v>
      </c>
      <c r="B692" s="39" t="s">
        <v>76</v>
      </c>
      <c r="C692" s="31" t="s">
        <v>74</v>
      </c>
      <c r="D692" s="31" t="s">
        <v>1100</v>
      </c>
      <c r="E692" s="34" t="s">
        <v>1101</v>
      </c>
      <c r="F692" s="34" t="s">
        <v>1102</v>
      </c>
      <c r="G692" s="34" t="s">
        <v>1103</v>
      </c>
      <c r="H692" s="34" t="s">
        <v>1104</v>
      </c>
      <c r="I692" s="34" t="s">
        <v>1105</v>
      </c>
      <c r="J692" s="34" t="s">
        <v>1106</v>
      </c>
      <c r="K692" s="34" t="s">
        <v>270</v>
      </c>
      <c r="L692" s="32" t="s">
        <v>271</v>
      </c>
      <c r="M692" s="36">
        <v>1</v>
      </c>
      <c r="N692" s="42">
        <v>1741071</v>
      </c>
      <c r="O692" s="42">
        <v>1741071</v>
      </c>
      <c r="P692" s="31" t="s">
        <v>296</v>
      </c>
      <c r="Q692" s="31" t="s">
        <v>296</v>
      </c>
      <c r="R692" s="32" t="s">
        <v>275</v>
      </c>
      <c r="S692" s="37">
        <v>100</v>
      </c>
      <c r="T692" s="78" t="s">
        <v>108</v>
      </c>
      <c r="U692" s="79">
        <v>4</v>
      </c>
    </row>
    <row r="693" spans="1:21" ht="178.5" customHeight="1">
      <c r="A693" s="31">
        <v>678</v>
      </c>
      <c r="B693" s="39" t="s">
        <v>76</v>
      </c>
      <c r="C693" s="31" t="s">
        <v>74</v>
      </c>
      <c r="D693" s="31" t="s">
        <v>1107</v>
      </c>
      <c r="E693" s="34" t="s">
        <v>1108</v>
      </c>
      <c r="F693" s="34" t="s">
        <v>36</v>
      </c>
      <c r="G693" s="34" t="s">
        <v>1109</v>
      </c>
      <c r="H693" s="34" t="s">
        <v>1110</v>
      </c>
      <c r="I693" s="34" t="s">
        <v>1108</v>
      </c>
      <c r="J693" s="34" t="s">
        <v>36</v>
      </c>
      <c r="K693" s="34" t="s">
        <v>270</v>
      </c>
      <c r="L693" s="32" t="s">
        <v>271</v>
      </c>
      <c r="M693" s="36">
        <v>1</v>
      </c>
      <c r="N693" s="42">
        <v>428571</v>
      </c>
      <c r="O693" s="42">
        <v>428571</v>
      </c>
      <c r="P693" s="31" t="s">
        <v>283</v>
      </c>
      <c r="Q693" s="31" t="s">
        <v>274</v>
      </c>
      <c r="R693" s="32" t="s">
        <v>275</v>
      </c>
      <c r="S693" s="37">
        <v>0</v>
      </c>
      <c r="T693" s="78" t="s">
        <v>108</v>
      </c>
      <c r="U693" s="79">
        <v>4</v>
      </c>
    </row>
    <row r="694" spans="1:21" ht="51" customHeight="1">
      <c r="A694" s="69">
        <v>679</v>
      </c>
      <c r="B694" s="39" t="s">
        <v>76</v>
      </c>
      <c r="C694" s="31" t="s">
        <v>74</v>
      </c>
      <c r="D694" s="31" t="s">
        <v>1111</v>
      </c>
      <c r="E694" s="34" t="s">
        <v>1101</v>
      </c>
      <c r="F694" s="34" t="s">
        <v>1102</v>
      </c>
      <c r="G694" s="34" t="s">
        <v>1112</v>
      </c>
      <c r="H694" s="34" t="s">
        <v>1113</v>
      </c>
      <c r="I694" s="34" t="s">
        <v>1114</v>
      </c>
      <c r="J694" s="34" t="s">
        <v>20</v>
      </c>
      <c r="K694" s="34" t="s">
        <v>270</v>
      </c>
      <c r="L694" s="32" t="s">
        <v>271</v>
      </c>
      <c r="M694" s="36">
        <v>1</v>
      </c>
      <c r="N694" s="42">
        <v>101786</v>
      </c>
      <c r="O694" s="42">
        <v>101786</v>
      </c>
      <c r="P694" s="31" t="s">
        <v>273</v>
      </c>
      <c r="Q694" s="31" t="s">
        <v>274</v>
      </c>
      <c r="R694" s="32" t="s">
        <v>275</v>
      </c>
      <c r="S694" s="37">
        <v>0</v>
      </c>
      <c r="T694" s="78" t="s">
        <v>108</v>
      </c>
      <c r="U694" s="79">
        <v>4</v>
      </c>
    </row>
    <row r="695" spans="1:21" ht="51" customHeight="1">
      <c r="A695" s="31">
        <v>680</v>
      </c>
      <c r="B695" s="39" t="s">
        <v>76</v>
      </c>
      <c r="C695" s="31" t="s">
        <v>74</v>
      </c>
      <c r="D695" s="31" t="s">
        <v>1115</v>
      </c>
      <c r="E695" s="34" t="s">
        <v>1116</v>
      </c>
      <c r="F695" s="34" t="s">
        <v>1117</v>
      </c>
      <c r="G695" s="34" t="s">
        <v>1116</v>
      </c>
      <c r="H695" s="34" t="s">
        <v>1117</v>
      </c>
      <c r="I695" s="34" t="s">
        <v>1118</v>
      </c>
      <c r="J695" s="34" t="s">
        <v>21</v>
      </c>
      <c r="K695" s="34" t="s">
        <v>270</v>
      </c>
      <c r="L695" s="32" t="s">
        <v>271</v>
      </c>
      <c r="M695" s="36">
        <v>1</v>
      </c>
      <c r="N695" s="42">
        <f>O695/M695</f>
        <v>0</v>
      </c>
      <c r="O695" s="42">
        <f>139509-139509</f>
        <v>0</v>
      </c>
      <c r="P695" s="31" t="s">
        <v>349</v>
      </c>
      <c r="Q695" s="31" t="s">
        <v>274</v>
      </c>
      <c r="R695" s="32" t="s">
        <v>275</v>
      </c>
      <c r="S695" s="37">
        <v>0</v>
      </c>
      <c r="T695" s="78" t="s">
        <v>108</v>
      </c>
      <c r="U695" s="79">
        <v>4</v>
      </c>
    </row>
    <row r="696" spans="1:21" s="2" customFormat="1" ht="51" customHeight="1">
      <c r="A696" s="69">
        <v>681</v>
      </c>
      <c r="B696" s="39" t="s">
        <v>76</v>
      </c>
      <c r="C696" s="31" t="s">
        <v>74</v>
      </c>
      <c r="D696" s="31" t="s">
        <v>1119</v>
      </c>
      <c r="E696" s="34" t="s">
        <v>1101</v>
      </c>
      <c r="F696" s="34" t="s">
        <v>442</v>
      </c>
      <c r="G696" s="34" t="s">
        <v>1120</v>
      </c>
      <c r="H696" s="34" t="s">
        <v>1121</v>
      </c>
      <c r="I696" s="34" t="s">
        <v>1122</v>
      </c>
      <c r="J696" s="34" t="s">
        <v>1123</v>
      </c>
      <c r="K696" s="34" t="s">
        <v>270</v>
      </c>
      <c r="L696" s="32" t="s">
        <v>271</v>
      </c>
      <c r="M696" s="36">
        <v>1</v>
      </c>
      <c r="N696" s="42">
        <f>O696/M696</f>
        <v>0</v>
      </c>
      <c r="O696" s="42">
        <f>79464-79464</f>
        <v>0</v>
      </c>
      <c r="P696" s="31" t="s">
        <v>349</v>
      </c>
      <c r="Q696" s="31" t="s">
        <v>274</v>
      </c>
      <c r="R696" s="32" t="s">
        <v>275</v>
      </c>
      <c r="S696" s="31">
        <v>0</v>
      </c>
      <c r="T696" s="78" t="s">
        <v>108</v>
      </c>
      <c r="U696" s="79">
        <v>4</v>
      </c>
    </row>
    <row r="697" spans="1:21" s="2" customFormat="1" ht="89.25">
      <c r="A697" s="31">
        <v>682</v>
      </c>
      <c r="B697" s="39" t="s">
        <v>76</v>
      </c>
      <c r="C697" s="31" t="s">
        <v>74</v>
      </c>
      <c r="D697" s="31" t="s">
        <v>440</v>
      </c>
      <c r="E697" s="33" t="s">
        <v>441</v>
      </c>
      <c r="F697" s="33" t="s">
        <v>442</v>
      </c>
      <c r="G697" s="33" t="s">
        <v>443</v>
      </c>
      <c r="H697" s="33" t="s">
        <v>444</v>
      </c>
      <c r="I697" s="33" t="s">
        <v>1957</v>
      </c>
      <c r="J697" s="55" t="s">
        <v>1956</v>
      </c>
      <c r="K697" s="33" t="s">
        <v>270</v>
      </c>
      <c r="L697" s="32" t="s">
        <v>271</v>
      </c>
      <c r="M697" s="37">
        <v>1</v>
      </c>
      <c r="N697" s="42">
        <f>O697/M697</f>
        <v>0</v>
      </c>
      <c r="O697" s="42">
        <f>191964-191964</f>
        <v>0</v>
      </c>
      <c r="P697" s="31" t="s">
        <v>273</v>
      </c>
      <c r="Q697" s="31" t="s">
        <v>274</v>
      </c>
      <c r="R697" s="32" t="s">
        <v>275</v>
      </c>
      <c r="S697" s="31">
        <v>0</v>
      </c>
      <c r="T697" s="78" t="s">
        <v>108</v>
      </c>
      <c r="U697" s="79">
        <v>4</v>
      </c>
    </row>
    <row r="698" spans="1:21" ht="89.25" customHeight="1">
      <c r="A698" s="69">
        <v>683</v>
      </c>
      <c r="B698" s="39" t="s">
        <v>76</v>
      </c>
      <c r="C698" s="31" t="s">
        <v>74</v>
      </c>
      <c r="D698" s="31" t="s">
        <v>440</v>
      </c>
      <c r="E698" s="33" t="s">
        <v>441</v>
      </c>
      <c r="F698" s="33" t="s">
        <v>442</v>
      </c>
      <c r="G698" s="33" t="s">
        <v>443</v>
      </c>
      <c r="H698" s="33" t="s">
        <v>444</v>
      </c>
      <c r="I698" s="33" t="s">
        <v>446</v>
      </c>
      <c r="J698" s="55" t="s">
        <v>445</v>
      </c>
      <c r="K698" s="33" t="s">
        <v>270</v>
      </c>
      <c r="L698" s="32" t="s">
        <v>271</v>
      </c>
      <c r="M698" s="37">
        <v>1</v>
      </c>
      <c r="N698" s="42">
        <f>O698/M698</f>
        <v>0</v>
      </c>
      <c r="O698" s="42">
        <f>267857-267857</f>
        <v>0</v>
      </c>
      <c r="P698" s="31" t="s">
        <v>273</v>
      </c>
      <c r="Q698" s="31" t="s">
        <v>274</v>
      </c>
      <c r="R698" s="32" t="s">
        <v>275</v>
      </c>
      <c r="S698" s="37">
        <v>50</v>
      </c>
      <c r="T698" s="174" t="s">
        <v>128</v>
      </c>
      <c r="U698" s="28">
        <v>4</v>
      </c>
    </row>
    <row r="699" spans="1:21" ht="89.25">
      <c r="A699" s="31">
        <v>684</v>
      </c>
      <c r="B699" s="39" t="s">
        <v>76</v>
      </c>
      <c r="C699" s="31" t="s">
        <v>74</v>
      </c>
      <c r="D699" s="31" t="s">
        <v>440</v>
      </c>
      <c r="E699" s="33" t="s">
        <v>441</v>
      </c>
      <c r="F699" s="33" t="s">
        <v>442</v>
      </c>
      <c r="G699" s="33" t="s">
        <v>443</v>
      </c>
      <c r="H699" s="33" t="s">
        <v>444</v>
      </c>
      <c r="I699" s="33" t="s">
        <v>1697</v>
      </c>
      <c r="J699" s="55" t="s">
        <v>187</v>
      </c>
      <c r="K699" s="33" t="s">
        <v>270</v>
      </c>
      <c r="L699" s="32" t="s">
        <v>271</v>
      </c>
      <c r="M699" s="37">
        <v>1</v>
      </c>
      <c r="N699" s="42">
        <v>170089</v>
      </c>
      <c r="O699" s="42">
        <v>170089</v>
      </c>
      <c r="P699" s="31" t="s">
        <v>273</v>
      </c>
      <c r="Q699" s="31" t="s">
        <v>274</v>
      </c>
      <c r="R699" s="32" t="s">
        <v>248</v>
      </c>
      <c r="S699" s="37">
        <v>0</v>
      </c>
      <c r="T699" s="78" t="s">
        <v>174</v>
      </c>
      <c r="U699" s="79">
        <v>4</v>
      </c>
    </row>
    <row r="700" spans="1:21" ht="89.25">
      <c r="A700" s="69">
        <v>685</v>
      </c>
      <c r="B700" s="39" t="s">
        <v>76</v>
      </c>
      <c r="C700" s="31" t="s">
        <v>74</v>
      </c>
      <c r="D700" s="31" t="s">
        <v>440</v>
      </c>
      <c r="E700" s="33" t="s">
        <v>441</v>
      </c>
      <c r="F700" s="33" t="s">
        <v>442</v>
      </c>
      <c r="G700" s="33" t="s">
        <v>443</v>
      </c>
      <c r="H700" s="33" t="s">
        <v>444</v>
      </c>
      <c r="I700" s="33" t="s">
        <v>1697</v>
      </c>
      <c r="J700" s="55" t="s">
        <v>187</v>
      </c>
      <c r="K700" s="33" t="s">
        <v>270</v>
      </c>
      <c r="L700" s="32" t="s">
        <v>271</v>
      </c>
      <c r="M700" s="37">
        <v>1</v>
      </c>
      <c r="N700" s="42">
        <v>170089</v>
      </c>
      <c r="O700" s="42">
        <v>170089</v>
      </c>
      <c r="P700" s="31" t="s">
        <v>273</v>
      </c>
      <c r="Q700" s="31" t="s">
        <v>274</v>
      </c>
      <c r="R700" s="32" t="s">
        <v>250</v>
      </c>
      <c r="S700" s="37">
        <v>0</v>
      </c>
      <c r="T700" s="78" t="s">
        <v>179</v>
      </c>
      <c r="U700" s="28">
        <v>4</v>
      </c>
    </row>
    <row r="701" spans="1:21" ht="89.25">
      <c r="A701" s="31">
        <v>686</v>
      </c>
      <c r="B701" s="39" t="s">
        <v>76</v>
      </c>
      <c r="C701" s="31" t="s">
        <v>74</v>
      </c>
      <c r="D701" s="31" t="s">
        <v>440</v>
      </c>
      <c r="E701" s="33" t="s">
        <v>441</v>
      </c>
      <c r="F701" s="33" t="s">
        <v>442</v>
      </c>
      <c r="G701" s="33" t="s">
        <v>443</v>
      </c>
      <c r="H701" s="33" t="s">
        <v>444</v>
      </c>
      <c r="I701" s="33" t="s">
        <v>1697</v>
      </c>
      <c r="J701" s="55" t="s">
        <v>187</v>
      </c>
      <c r="K701" s="33" t="s">
        <v>270</v>
      </c>
      <c r="L701" s="32" t="s">
        <v>271</v>
      </c>
      <c r="M701" s="37">
        <v>1</v>
      </c>
      <c r="N701" s="42">
        <f>O701/M701</f>
        <v>0</v>
      </c>
      <c r="O701" s="42">
        <f>170089-170089</f>
        <v>0</v>
      </c>
      <c r="P701" s="31" t="s">
        <v>426</v>
      </c>
      <c r="Q701" s="31" t="s">
        <v>274</v>
      </c>
      <c r="R701" s="32" t="s">
        <v>249</v>
      </c>
      <c r="S701" s="37">
        <v>0</v>
      </c>
      <c r="T701" s="78" t="s">
        <v>180</v>
      </c>
      <c r="U701" s="28">
        <v>4</v>
      </c>
    </row>
    <row r="702" spans="1:21" ht="89.25">
      <c r="A702" s="69">
        <v>687</v>
      </c>
      <c r="B702" s="39" t="s">
        <v>76</v>
      </c>
      <c r="C702" s="31" t="s">
        <v>74</v>
      </c>
      <c r="D702" s="31" t="s">
        <v>440</v>
      </c>
      <c r="E702" s="33" t="s">
        <v>441</v>
      </c>
      <c r="F702" s="33" t="s">
        <v>442</v>
      </c>
      <c r="G702" s="33" t="s">
        <v>443</v>
      </c>
      <c r="H702" s="33" t="s">
        <v>444</v>
      </c>
      <c r="I702" s="33" t="s">
        <v>1697</v>
      </c>
      <c r="J702" s="55" t="s">
        <v>187</v>
      </c>
      <c r="K702" s="33" t="s">
        <v>270</v>
      </c>
      <c r="L702" s="32" t="s">
        <v>271</v>
      </c>
      <c r="M702" s="37">
        <v>1</v>
      </c>
      <c r="N702" s="42">
        <v>170089</v>
      </c>
      <c r="O702" s="42">
        <v>170089</v>
      </c>
      <c r="P702" s="31" t="s">
        <v>273</v>
      </c>
      <c r="Q702" s="31" t="s">
        <v>274</v>
      </c>
      <c r="R702" s="32" t="s">
        <v>247</v>
      </c>
      <c r="S702" s="37">
        <v>0</v>
      </c>
      <c r="T702" s="78" t="s">
        <v>175</v>
      </c>
      <c r="U702" s="28">
        <v>4</v>
      </c>
    </row>
    <row r="703" spans="1:21" ht="89.25">
      <c r="A703" s="31">
        <v>688</v>
      </c>
      <c r="B703" s="39" t="s">
        <v>76</v>
      </c>
      <c r="C703" s="31" t="s">
        <v>74</v>
      </c>
      <c r="D703" s="31" t="s">
        <v>440</v>
      </c>
      <c r="E703" s="33" t="s">
        <v>441</v>
      </c>
      <c r="F703" s="33" t="s">
        <v>442</v>
      </c>
      <c r="G703" s="33" t="s">
        <v>443</v>
      </c>
      <c r="H703" s="33" t="s">
        <v>444</v>
      </c>
      <c r="I703" s="33" t="s">
        <v>1697</v>
      </c>
      <c r="J703" s="55" t="s">
        <v>187</v>
      </c>
      <c r="K703" s="33" t="s">
        <v>270</v>
      </c>
      <c r="L703" s="32" t="s">
        <v>271</v>
      </c>
      <c r="M703" s="37">
        <v>1</v>
      </c>
      <c r="N703" s="42">
        <v>170089</v>
      </c>
      <c r="O703" s="42">
        <v>170089</v>
      </c>
      <c r="P703" s="31" t="s">
        <v>273</v>
      </c>
      <c r="Q703" s="31" t="s">
        <v>274</v>
      </c>
      <c r="R703" s="36" t="s">
        <v>1935</v>
      </c>
      <c r="S703" s="37">
        <v>0</v>
      </c>
      <c r="T703" s="78" t="s">
        <v>176</v>
      </c>
      <c r="U703" s="28">
        <v>4</v>
      </c>
    </row>
    <row r="704" spans="1:21" ht="89.25">
      <c r="A704" s="69">
        <v>689</v>
      </c>
      <c r="B704" s="39" t="s">
        <v>76</v>
      </c>
      <c r="C704" s="31" t="s">
        <v>74</v>
      </c>
      <c r="D704" s="31" t="s">
        <v>440</v>
      </c>
      <c r="E704" s="33" t="s">
        <v>441</v>
      </c>
      <c r="F704" s="33" t="s">
        <v>442</v>
      </c>
      <c r="G704" s="33" t="s">
        <v>443</v>
      </c>
      <c r="H704" s="33" t="s">
        <v>444</v>
      </c>
      <c r="I704" s="33" t="s">
        <v>1697</v>
      </c>
      <c r="J704" s="55" t="s">
        <v>187</v>
      </c>
      <c r="K704" s="33" t="s">
        <v>270</v>
      </c>
      <c r="L704" s="32" t="s">
        <v>271</v>
      </c>
      <c r="M704" s="37">
        <v>1</v>
      </c>
      <c r="N704" s="42">
        <v>170089</v>
      </c>
      <c r="O704" s="42">
        <v>170089</v>
      </c>
      <c r="P704" s="31" t="s">
        <v>296</v>
      </c>
      <c r="Q704" s="31" t="s">
        <v>274</v>
      </c>
      <c r="R704" s="32" t="s">
        <v>251</v>
      </c>
      <c r="S704" s="37">
        <v>0</v>
      </c>
      <c r="T704" s="78" t="s">
        <v>181</v>
      </c>
      <c r="U704" s="28">
        <v>4</v>
      </c>
    </row>
    <row r="705" spans="1:21" ht="89.25">
      <c r="A705" s="31">
        <v>690</v>
      </c>
      <c r="B705" s="39" t="s">
        <v>76</v>
      </c>
      <c r="C705" s="31" t="s">
        <v>74</v>
      </c>
      <c r="D705" s="31" t="s">
        <v>440</v>
      </c>
      <c r="E705" s="33" t="s">
        <v>441</v>
      </c>
      <c r="F705" s="33" t="s">
        <v>442</v>
      </c>
      <c r="G705" s="33" t="s">
        <v>443</v>
      </c>
      <c r="H705" s="33" t="s">
        <v>444</v>
      </c>
      <c r="I705" s="33" t="s">
        <v>1697</v>
      </c>
      <c r="J705" s="55" t="s">
        <v>187</v>
      </c>
      <c r="K705" s="33" t="s">
        <v>270</v>
      </c>
      <c r="L705" s="32" t="s">
        <v>271</v>
      </c>
      <c r="M705" s="37">
        <v>1</v>
      </c>
      <c r="N705" s="42">
        <f>O705/M705</f>
        <v>0</v>
      </c>
      <c r="O705" s="42">
        <f>170089-170089</f>
        <v>0</v>
      </c>
      <c r="P705" s="31" t="s">
        <v>426</v>
      </c>
      <c r="Q705" s="31" t="s">
        <v>274</v>
      </c>
      <c r="R705" s="36" t="s">
        <v>252</v>
      </c>
      <c r="S705" s="37">
        <v>30</v>
      </c>
      <c r="T705" s="78" t="s">
        <v>96</v>
      </c>
      <c r="U705" s="28">
        <v>4</v>
      </c>
    </row>
    <row r="706" spans="1:21" ht="89.25">
      <c r="A706" s="69">
        <v>691</v>
      </c>
      <c r="B706" s="39" t="s">
        <v>76</v>
      </c>
      <c r="C706" s="31" t="s">
        <v>74</v>
      </c>
      <c r="D706" s="31" t="s">
        <v>440</v>
      </c>
      <c r="E706" s="33" t="s">
        <v>441</v>
      </c>
      <c r="F706" s="33" t="s">
        <v>442</v>
      </c>
      <c r="G706" s="33" t="s">
        <v>443</v>
      </c>
      <c r="H706" s="33" t="s">
        <v>444</v>
      </c>
      <c r="I706" s="33" t="s">
        <v>1697</v>
      </c>
      <c r="J706" s="55" t="s">
        <v>187</v>
      </c>
      <c r="K706" s="33" t="s">
        <v>270</v>
      </c>
      <c r="L706" s="32" t="s">
        <v>271</v>
      </c>
      <c r="M706" s="37">
        <v>1</v>
      </c>
      <c r="N706" s="42">
        <v>170089</v>
      </c>
      <c r="O706" s="42">
        <v>170089</v>
      </c>
      <c r="P706" s="31" t="s">
        <v>273</v>
      </c>
      <c r="Q706" s="31" t="s">
        <v>274</v>
      </c>
      <c r="R706" s="32" t="s">
        <v>254</v>
      </c>
      <c r="S706" s="37">
        <v>0</v>
      </c>
      <c r="T706" s="78" t="s">
        <v>182</v>
      </c>
      <c r="U706" s="28">
        <v>4</v>
      </c>
    </row>
    <row r="707" spans="1:21" ht="89.25">
      <c r="A707" s="31">
        <v>692</v>
      </c>
      <c r="B707" s="39" t="s">
        <v>76</v>
      </c>
      <c r="C707" s="31" t="s">
        <v>74</v>
      </c>
      <c r="D707" s="31" t="s">
        <v>440</v>
      </c>
      <c r="E707" s="33" t="s">
        <v>441</v>
      </c>
      <c r="F707" s="33" t="s">
        <v>442</v>
      </c>
      <c r="G707" s="33" t="s">
        <v>443</v>
      </c>
      <c r="H707" s="33" t="s">
        <v>444</v>
      </c>
      <c r="I707" s="33" t="s">
        <v>1697</v>
      </c>
      <c r="J707" s="55" t="s">
        <v>187</v>
      </c>
      <c r="K707" s="33" t="s">
        <v>270</v>
      </c>
      <c r="L707" s="32" t="s">
        <v>271</v>
      </c>
      <c r="M707" s="37">
        <v>1</v>
      </c>
      <c r="N707" s="42">
        <v>170089</v>
      </c>
      <c r="O707" s="42">
        <v>170089</v>
      </c>
      <c r="P707" s="31" t="s">
        <v>296</v>
      </c>
      <c r="Q707" s="31" t="s">
        <v>274</v>
      </c>
      <c r="R707" s="32" t="s">
        <v>255</v>
      </c>
      <c r="S707" s="37">
        <v>30</v>
      </c>
      <c r="T707" s="78" t="s">
        <v>97</v>
      </c>
      <c r="U707" s="28">
        <v>4</v>
      </c>
    </row>
    <row r="708" spans="1:21" ht="89.25">
      <c r="A708" s="69">
        <v>693</v>
      </c>
      <c r="B708" s="39" t="s">
        <v>76</v>
      </c>
      <c r="C708" s="31" t="s">
        <v>74</v>
      </c>
      <c r="D708" s="31" t="s">
        <v>440</v>
      </c>
      <c r="E708" s="33" t="s">
        <v>441</v>
      </c>
      <c r="F708" s="33" t="s">
        <v>442</v>
      </c>
      <c r="G708" s="33" t="s">
        <v>443</v>
      </c>
      <c r="H708" s="33" t="s">
        <v>444</v>
      </c>
      <c r="I708" s="33" t="s">
        <v>1697</v>
      </c>
      <c r="J708" s="55" t="s">
        <v>187</v>
      </c>
      <c r="K708" s="33" t="s">
        <v>270</v>
      </c>
      <c r="L708" s="32" t="s">
        <v>271</v>
      </c>
      <c r="M708" s="37">
        <v>1</v>
      </c>
      <c r="N708" s="42">
        <v>170089</v>
      </c>
      <c r="O708" s="42">
        <v>170089</v>
      </c>
      <c r="P708" s="31" t="s">
        <v>273</v>
      </c>
      <c r="Q708" s="31" t="s">
        <v>274</v>
      </c>
      <c r="R708" s="32" t="s">
        <v>256</v>
      </c>
      <c r="S708" s="37">
        <v>0</v>
      </c>
      <c r="T708" s="78" t="s">
        <v>183</v>
      </c>
      <c r="U708" s="28">
        <v>4</v>
      </c>
    </row>
    <row r="709" spans="1:21" ht="89.25">
      <c r="A709" s="31">
        <v>694</v>
      </c>
      <c r="B709" s="39" t="s">
        <v>76</v>
      </c>
      <c r="C709" s="31" t="s">
        <v>74</v>
      </c>
      <c r="D709" s="31" t="s">
        <v>440</v>
      </c>
      <c r="E709" s="33" t="s">
        <v>441</v>
      </c>
      <c r="F709" s="33" t="s">
        <v>442</v>
      </c>
      <c r="G709" s="33" t="s">
        <v>443</v>
      </c>
      <c r="H709" s="33" t="s">
        <v>444</v>
      </c>
      <c r="I709" s="33" t="s">
        <v>1697</v>
      </c>
      <c r="J709" s="55" t="s">
        <v>187</v>
      </c>
      <c r="K709" s="33" t="s">
        <v>270</v>
      </c>
      <c r="L709" s="32" t="s">
        <v>271</v>
      </c>
      <c r="M709" s="37">
        <v>1</v>
      </c>
      <c r="N709" s="42">
        <v>170089</v>
      </c>
      <c r="O709" s="42">
        <v>170089</v>
      </c>
      <c r="P709" s="31" t="s">
        <v>296</v>
      </c>
      <c r="Q709" s="31" t="s">
        <v>274</v>
      </c>
      <c r="R709" s="32" t="s">
        <v>259</v>
      </c>
      <c r="S709" s="37">
        <v>50</v>
      </c>
      <c r="T709" s="78" t="s">
        <v>184</v>
      </c>
      <c r="U709" s="28">
        <v>4</v>
      </c>
    </row>
    <row r="710" spans="1:21" ht="89.25">
      <c r="A710" s="69">
        <v>695</v>
      </c>
      <c r="B710" s="39" t="s">
        <v>76</v>
      </c>
      <c r="C710" s="31" t="s">
        <v>74</v>
      </c>
      <c r="D710" s="31" t="s">
        <v>440</v>
      </c>
      <c r="E710" s="33" t="s">
        <v>441</v>
      </c>
      <c r="F710" s="33" t="s">
        <v>442</v>
      </c>
      <c r="G710" s="33" t="s">
        <v>443</v>
      </c>
      <c r="H710" s="33" t="s">
        <v>444</v>
      </c>
      <c r="I710" s="33" t="s">
        <v>1697</v>
      </c>
      <c r="J710" s="55" t="s">
        <v>187</v>
      </c>
      <c r="K710" s="33" t="s">
        <v>270</v>
      </c>
      <c r="L710" s="32" t="s">
        <v>271</v>
      </c>
      <c r="M710" s="37">
        <v>1</v>
      </c>
      <c r="N710" s="42">
        <v>170089</v>
      </c>
      <c r="O710" s="42">
        <v>170089</v>
      </c>
      <c r="P710" s="31" t="s">
        <v>296</v>
      </c>
      <c r="Q710" s="31" t="s">
        <v>274</v>
      </c>
      <c r="R710" s="32" t="s">
        <v>257</v>
      </c>
      <c r="S710" s="37">
        <v>0</v>
      </c>
      <c r="T710" s="78" t="s">
        <v>185</v>
      </c>
      <c r="U710" s="28">
        <v>4</v>
      </c>
    </row>
    <row r="711" spans="1:21" ht="89.25">
      <c r="A711" s="31">
        <v>696</v>
      </c>
      <c r="B711" s="39" t="s">
        <v>76</v>
      </c>
      <c r="C711" s="31" t="s">
        <v>74</v>
      </c>
      <c r="D711" s="31" t="s">
        <v>440</v>
      </c>
      <c r="E711" s="33" t="s">
        <v>441</v>
      </c>
      <c r="F711" s="33" t="s">
        <v>442</v>
      </c>
      <c r="G711" s="33" t="s">
        <v>443</v>
      </c>
      <c r="H711" s="33" t="s">
        <v>444</v>
      </c>
      <c r="I711" s="33" t="s">
        <v>1697</v>
      </c>
      <c r="J711" s="55" t="s">
        <v>187</v>
      </c>
      <c r="K711" s="33" t="s">
        <v>270</v>
      </c>
      <c r="L711" s="32" t="s">
        <v>271</v>
      </c>
      <c r="M711" s="37">
        <v>1</v>
      </c>
      <c r="N711" s="42">
        <f>O711/M711</f>
        <v>0</v>
      </c>
      <c r="O711" s="42">
        <f>170089-170089</f>
        <v>0</v>
      </c>
      <c r="P711" s="31" t="s">
        <v>283</v>
      </c>
      <c r="Q711" s="31" t="s">
        <v>274</v>
      </c>
      <c r="R711" s="32" t="s">
        <v>258</v>
      </c>
      <c r="S711" s="37">
        <v>0</v>
      </c>
      <c r="T711" s="78" t="s">
        <v>177</v>
      </c>
      <c r="U711" s="28">
        <v>4</v>
      </c>
    </row>
    <row r="712" spans="1:21" ht="89.25">
      <c r="A712" s="69">
        <v>697</v>
      </c>
      <c r="B712" s="39" t="s">
        <v>76</v>
      </c>
      <c r="C712" s="31" t="s">
        <v>74</v>
      </c>
      <c r="D712" s="31" t="s">
        <v>440</v>
      </c>
      <c r="E712" s="33" t="s">
        <v>441</v>
      </c>
      <c r="F712" s="33" t="s">
        <v>442</v>
      </c>
      <c r="G712" s="33" t="s">
        <v>443</v>
      </c>
      <c r="H712" s="33" t="s">
        <v>444</v>
      </c>
      <c r="I712" s="33" t="s">
        <v>1697</v>
      </c>
      <c r="J712" s="55" t="s">
        <v>187</v>
      </c>
      <c r="K712" s="33" t="s">
        <v>270</v>
      </c>
      <c r="L712" s="32" t="s">
        <v>271</v>
      </c>
      <c r="M712" s="37">
        <v>1</v>
      </c>
      <c r="N712" s="42">
        <v>170089</v>
      </c>
      <c r="O712" s="42">
        <v>170089</v>
      </c>
      <c r="P712" s="31" t="s">
        <v>296</v>
      </c>
      <c r="Q712" s="31" t="s">
        <v>274</v>
      </c>
      <c r="R712" s="32" t="s">
        <v>260</v>
      </c>
      <c r="S712" s="37">
        <v>50</v>
      </c>
      <c r="T712" s="78" t="s">
        <v>178</v>
      </c>
      <c r="U712" s="28">
        <v>4</v>
      </c>
    </row>
    <row r="713" spans="1:21" ht="89.25">
      <c r="A713" s="31">
        <v>698</v>
      </c>
      <c r="B713" s="39" t="s">
        <v>76</v>
      </c>
      <c r="C713" s="31" t="s">
        <v>74</v>
      </c>
      <c r="D713" s="31" t="s">
        <v>440</v>
      </c>
      <c r="E713" s="33" t="s">
        <v>441</v>
      </c>
      <c r="F713" s="33" t="s">
        <v>442</v>
      </c>
      <c r="G713" s="33" t="s">
        <v>443</v>
      </c>
      <c r="H713" s="33" t="s">
        <v>444</v>
      </c>
      <c r="I713" s="33" t="s">
        <v>1697</v>
      </c>
      <c r="J713" s="55" t="s">
        <v>187</v>
      </c>
      <c r="K713" s="33" t="s">
        <v>270</v>
      </c>
      <c r="L713" s="32" t="s">
        <v>271</v>
      </c>
      <c r="M713" s="37">
        <v>1</v>
      </c>
      <c r="N713" s="42">
        <v>170089</v>
      </c>
      <c r="O713" s="42">
        <v>170089</v>
      </c>
      <c r="P713" s="31" t="s">
        <v>296</v>
      </c>
      <c r="Q713" s="31" t="s">
        <v>274</v>
      </c>
      <c r="R713" s="32" t="s">
        <v>261</v>
      </c>
      <c r="S713" s="37">
        <v>0</v>
      </c>
      <c r="T713" s="78" t="s">
        <v>98</v>
      </c>
      <c r="U713" s="28">
        <v>4</v>
      </c>
    </row>
    <row r="714" spans="1:21" ht="89.25">
      <c r="A714" s="69">
        <v>699</v>
      </c>
      <c r="B714" s="39" t="s">
        <v>76</v>
      </c>
      <c r="C714" s="31" t="s">
        <v>74</v>
      </c>
      <c r="D714" s="31" t="s">
        <v>440</v>
      </c>
      <c r="E714" s="33" t="s">
        <v>441</v>
      </c>
      <c r="F714" s="33" t="s">
        <v>442</v>
      </c>
      <c r="G714" s="33" t="s">
        <v>443</v>
      </c>
      <c r="H714" s="33" t="s">
        <v>444</v>
      </c>
      <c r="I714" s="33" t="s">
        <v>1697</v>
      </c>
      <c r="J714" s="55" t="s">
        <v>187</v>
      </c>
      <c r="K714" s="33" t="s">
        <v>270</v>
      </c>
      <c r="L714" s="32" t="s">
        <v>271</v>
      </c>
      <c r="M714" s="37">
        <v>1</v>
      </c>
      <c r="N714" s="42">
        <v>170089</v>
      </c>
      <c r="O714" s="42">
        <v>170089</v>
      </c>
      <c r="P714" s="31" t="s">
        <v>273</v>
      </c>
      <c r="Q714" s="31" t="s">
        <v>274</v>
      </c>
      <c r="R714" s="32" t="s">
        <v>262</v>
      </c>
      <c r="S714" s="37">
        <v>0</v>
      </c>
      <c r="T714" s="78" t="s">
        <v>99</v>
      </c>
      <c r="U714" s="28">
        <v>4</v>
      </c>
    </row>
    <row r="715" spans="1:21" ht="178.5">
      <c r="A715" s="31">
        <v>700</v>
      </c>
      <c r="B715" s="39" t="s">
        <v>76</v>
      </c>
      <c r="C715" s="31" t="s">
        <v>74</v>
      </c>
      <c r="D715" s="31" t="s">
        <v>1107</v>
      </c>
      <c r="E715" s="34" t="s">
        <v>1108</v>
      </c>
      <c r="F715" s="34" t="s">
        <v>36</v>
      </c>
      <c r="G715" s="34" t="s">
        <v>1109</v>
      </c>
      <c r="H715" s="34" t="s">
        <v>1110</v>
      </c>
      <c r="I715" s="34" t="s">
        <v>1108</v>
      </c>
      <c r="J715" s="34" t="s">
        <v>36</v>
      </c>
      <c r="K715" s="34" t="s">
        <v>270</v>
      </c>
      <c r="L715" s="32" t="s">
        <v>271</v>
      </c>
      <c r="M715" s="36">
        <v>1</v>
      </c>
      <c r="N715" s="42">
        <v>89286</v>
      </c>
      <c r="O715" s="42">
        <v>89286</v>
      </c>
      <c r="P715" s="31" t="s">
        <v>273</v>
      </c>
      <c r="Q715" s="31" t="s">
        <v>274</v>
      </c>
      <c r="R715" s="32" t="s">
        <v>248</v>
      </c>
      <c r="S715" s="37">
        <v>30</v>
      </c>
      <c r="T715" s="78" t="s">
        <v>174</v>
      </c>
      <c r="U715" s="79">
        <v>4</v>
      </c>
    </row>
    <row r="716" spans="1:21" ht="178.5">
      <c r="A716" s="69">
        <v>701</v>
      </c>
      <c r="B716" s="39" t="s">
        <v>76</v>
      </c>
      <c r="C716" s="31" t="s">
        <v>74</v>
      </c>
      <c r="D716" s="31" t="s">
        <v>1107</v>
      </c>
      <c r="E716" s="34" t="s">
        <v>1108</v>
      </c>
      <c r="F716" s="34" t="s">
        <v>36</v>
      </c>
      <c r="G716" s="34" t="s">
        <v>1109</v>
      </c>
      <c r="H716" s="34" t="s">
        <v>1110</v>
      </c>
      <c r="I716" s="34" t="s">
        <v>1108</v>
      </c>
      <c r="J716" s="34" t="s">
        <v>36</v>
      </c>
      <c r="K716" s="34" t="s">
        <v>270</v>
      </c>
      <c r="L716" s="32" t="s">
        <v>271</v>
      </c>
      <c r="M716" s="36">
        <v>1</v>
      </c>
      <c r="N716" s="42">
        <v>89286</v>
      </c>
      <c r="O716" s="42">
        <v>89286</v>
      </c>
      <c r="P716" s="31" t="s">
        <v>273</v>
      </c>
      <c r="Q716" s="31" t="s">
        <v>274</v>
      </c>
      <c r="R716" s="32" t="s">
        <v>250</v>
      </c>
      <c r="S716" s="37">
        <v>0</v>
      </c>
      <c r="T716" s="78" t="s">
        <v>179</v>
      </c>
      <c r="U716" s="28">
        <v>4</v>
      </c>
    </row>
    <row r="717" spans="1:21" ht="178.5">
      <c r="A717" s="31">
        <v>702</v>
      </c>
      <c r="B717" s="39" t="s">
        <v>76</v>
      </c>
      <c r="C717" s="31" t="s">
        <v>74</v>
      </c>
      <c r="D717" s="31" t="s">
        <v>1107</v>
      </c>
      <c r="E717" s="34" t="s">
        <v>1108</v>
      </c>
      <c r="F717" s="34" t="s">
        <v>36</v>
      </c>
      <c r="G717" s="34" t="s">
        <v>1109</v>
      </c>
      <c r="H717" s="34" t="s">
        <v>1110</v>
      </c>
      <c r="I717" s="34" t="s">
        <v>1108</v>
      </c>
      <c r="J717" s="34" t="s">
        <v>36</v>
      </c>
      <c r="K717" s="34" t="s">
        <v>270</v>
      </c>
      <c r="L717" s="32" t="s">
        <v>271</v>
      </c>
      <c r="M717" s="36">
        <v>1</v>
      </c>
      <c r="N717" s="42">
        <v>89286</v>
      </c>
      <c r="O717" s="42">
        <v>89286</v>
      </c>
      <c r="P717" s="31" t="s">
        <v>328</v>
      </c>
      <c r="Q717" s="31" t="s">
        <v>274</v>
      </c>
      <c r="R717" s="32" t="s">
        <v>249</v>
      </c>
      <c r="S717" s="37">
        <v>0</v>
      </c>
      <c r="T717" s="78" t="s">
        <v>180</v>
      </c>
      <c r="U717" s="28">
        <v>4</v>
      </c>
    </row>
    <row r="718" spans="1:21" ht="178.5">
      <c r="A718" s="69">
        <v>703</v>
      </c>
      <c r="B718" s="39" t="s">
        <v>76</v>
      </c>
      <c r="C718" s="31" t="s">
        <v>74</v>
      </c>
      <c r="D718" s="31" t="s">
        <v>1107</v>
      </c>
      <c r="E718" s="34" t="s">
        <v>1108</v>
      </c>
      <c r="F718" s="34" t="s">
        <v>36</v>
      </c>
      <c r="G718" s="34" t="s">
        <v>1109</v>
      </c>
      <c r="H718" s="34" t="s">
        <v>1110</v>
      </c>
      <c r="I718" s="34" t="s">
        <v>1108</v>
      </c>
      <c r="J718" s="34" t="s">
        <v>36</v>
      </c>
      <c r="K718" s="34" t="s">
        <v>270</v>
      </c>
      <c r="L718" s="32" t="s">
        <v>271</v>
      </c>
      <c r="M718" s="36">
        <v>1</v>
      </c>
      <c r="N718" s="42">
        <v>89286</v>
      </c>
      <c r="O718" s="42">
        <v>89286</v>
      </c>
      <c r="P718" s="31" t="s">
        <v>349</v>
      </c>
      <c r="Q718" s="31" t="s">
        <v>274</v>
      </c>
      <c r="R718" s="32" t="s">
        <v>247</v>
      </c>
      <c r="S718" s="37">
        <v>50</v>
      </c>
      <c r="T718" s="78" t="s">
        <v>175</v>
      </c>
      <c r="U718" s="28">
        <v>4</v>
      </c>
    </row>
    <row r="719" spans="1:21" ht="178.5">
      <c r="A719" s="31">
        <v>704</v>
      </c>
      <c r="B719" s="39" t="s">
        <v>76</v>
      </c>
      <c r="C719" s="31" t="s">
        <v>74</v>
      </c>
      <c r="D719" s="31" t="s">
        <v>1107</v>
      </c>
      <c r="E719" s="34" t="s">
        <v>1108</v>
      </c>
      <c r="F719" s="34" t="s">
        <v>36</v>
      </c>
      <c r="G719" s="34" t="s">
        <v>1109</v>
      </c>
      <c r="H719" s="34" t="s">
        <v>1110</v>
      </c>
      <c r="I719" s="34" t="s">
        <v>1108</v>
      </c>
      <c r="J719" s="34" t="s">
        <v>36</v>
      </c>
      <c r="K719" s="34" t="s">
        <v>270</v>
      </c>
      <c r="L719" s="32" t="s">
        <v>271</v>
      </c>
      <c r="M719" s="36">
        <v>1</v>
      </c>
      <c r="N719" s="42">
        <f>O719/M719</f>
        <v>0</v>
      </c>
      <c r="O719" s="42">
        <f>89286-89286</f>
        <v>0</v>
      </c>
      <c r="P719" s="31" t="s">
        <v>273</v>
      </c>
      <c r="Q719" s="31" t="s">
        <v>274</v>
      </c>
      <c r="R719" s="36" t="s">
        <v>1935</v>
      </c>
      <c r="S719" s="37">
        <v>0</v>
      </c>
      <c r="T719" s="78" t="s">
        <v>176</v>
      </c>
      <c r="U719" s="28">
        <v>4</v>
      </c>
    </row>
    <row r="720" spans="1:21" ht="178.5">
      <c r="A720" s="69">
        <v>705</v>
      </c>
      <c r="B720" s="39" t="s">
        <v>76</v>
      </c>
      <c r="C720" s="31" t="s">
        <v>74</v>
      </c>
      <c r="D720" s="31" t="s">
        <v>1107</v>
      </c>
      <c r="E720" s="34" t="s">
        <v>1108</v>
      </c>
      <c r="F720" s="34" t="s">
        <v>36</v>
      </c>
      <c r="G720" s="34" t="s">
        <v>1109</v>
      </c>
      <c r="H720" s="34" t="s">
        <v>1110</v>
      </c>
      <c r="I720" s="34" t="s">
        <v>1108</v>
      </c>
      <c r="J720" s="34" t="s">
        <v>36</v>
      </c>
      <c r="K720" s="34" t="s">
        <v>270</v>
      </c>
      <c r="L720" s="32" t="s">
        <v>271</v>
      </c>
      <c r="M720" s="36">
        <v>1</v>
      </c>
      <c r="N720" s="42">
        <v>89286</v>
      </c>
      <c r="O720" s="42">
        <v>89286</v>
      </c>
      <c r="P720" s="31" t="s">
        <v>296</v>
      </c>
      <c r="Q720" s="31" t="s">
        <v>274</v>
      </c>
      <c r="R720" s="32" t="s">
        <v>251</v>
      </c>
      <c r="S720" s="37">
        <v>0</v>
      </c>
      <c r="T720" s="78" t="s">
        <v>181</v>
      </c>
      <c r="U720" s="28">
        <v>4</v>
      </c>
    </row>
    <row r="721" spans="1:21" ht="178.5">
      <c r="A721" s="31">
        <v>706</v>
      </c>
      <c r="B721" s="39" t="s">
        <v>76</v>
      </c>
      <c r="C721" s="31" t="s">
        <v>74</v>
      </c>
      <c r="D721" s="31" t="s">
        <v>1107</v>
      </c>
      <c r="E721" s="34" t="s">
        <v>1108</v>
      </c>
      <c r="F721" s="34" t="s">
        <v>36</v>
      </c>
      <c r="G721" s="34" t="s">
        <v>1109</v>
      </c>
      <c r="H721" s="34" t="s">
        <v>1110</v>
      </c>
      <c r="I721" s="34" t="s">
        <v>1108</v>
      </c>
      <c r="J721" s="34" t="s">
        <v>36</v>
      </c>
      <c r="K721" s="34" t="s">
        <v>270</v>
      </c>
      <c r="L721" s="32" t="s">
        <v>271</v>
      </c>
      <c r="M721" s="36">
        <v>1</v>
      </c>
      <c r="N721" s="42">
        <v>89286</v>
      </c>
      <c r="O721" s="42">
        <v>89286</v>
      </c>
      <c r="P721" s="31" t="s">
        <v>349</v>
      </c>
      <c r="Q721" s="31" t="s">
        <v>274</v>
      </c>
      <c r="R721" s="36" t="s">
        <v>252</v>
      </c>
      <c r="S721" s="37">
        <v>100</v>
      </c>
      <c r="T721" s="78" t="s">
        <v>96</v>
      </c>
      <c r="U721" s="28">
        <v>4</v>
      </c>
    </row>
    <row r="722" spans="1:21" ht="178.5">
      <c r="A722" s="69">
        <v>707</v>
      </c>
      <c r="B722" s="39" t="s">
        <v>76</v>
      </c>
      <c r="C722" s="31" t="s">
        <v>74</v>
      </c>
      <c r="D722" s="31" t="s">
        <v>1107</v>
      </c>
      <c r="E722" s="34" t="s">
        <v>1108</v>
      </c>
      <c r="F722" s="34" t="s">
        <v>36</v>
      </c>
      <c r="G722" s="34" t="s">
        <v>1109</v>
      </c>
      <c r="H722" s="34" t="s">
        <v>1110</v>
      </c>
      <c r="I722" s="34" t="s">
        <v>1108</v>
      </c>
      <c r="J722" s="34" t="s">
        <v>36</v>
      </c>
      <c r="K722" s="34" t="s">
        <v>270</v>
      </c>
      <c r="L722" s="32" t="s">
        <v>271</v>
      </c>
      <c r="M722" s="36">
        <v>1</v>
      </c>
      <c r="N722" s="42">
        <v>89286</v>
      </c>
      <c r="O722" s="42">
        <v>89286</v>
      </c>
      <c r="P722" s="31" t="s">
        <v>326</v>
      </c>
      <c r="Q722" s="31" t="s">
        <v>274</v>
      </c>
      <c r="R722" s="32" t="s">
        <v>254</v>
      </c>
      <c r="S722" s="37">
        <v>0</v>
      </c>
      <c r="T722" s="78" t="s">
        <v>182</v>
      </c>
      <c r="U722" s="28">
        <v>4</v>
      </c>
    </row>
    <row r="723" spans="1:21" ht="178.5">
      <c r="A723" s="31">
        <v>708</v>
      </c>
      <c r="B723" s="39" t="s">
        <v>76</v>
      </c>
      <c r="C723" s="31" t="s">
        <v>74</v>
      </c>
      <c r="D723" s="31" t="s">
        <v>1107</v>
      </c>
      <c r="E723" s="34" t="s">
        <v>1108</v>
      </c>
      <c r="F723" s="34" t="s">
        <v>36</v>
      </c>
      <c r="G723" s="34" t="s">
        <v>1109</v>
      </c>
      <c r="H723" s="34" t="s">
        <v>1110</v>
      </c>
      <c r="I723" s="34" t="s">
        <v>1108</v>
      </c>
      <c r="J723" s="34" t="s">
        <v>36</v>
      </c>
      <c r="K723" s="34" t="s">
        <v>270</v>
      </c>
      <c r="L723" s="32" t="s">
        <v>271</v>
      </c>
      <c r="M723" s="36">
        <v>1</v>
      </c>
      <c r="N723" s="42">
        <v>89286</v>
      </c>
      <c r="O723" s="42">
        <v>89286</v>
      </c>
      <c r="P723" s="31" t="s">
        <v>273</v>
      </c>
      <c r="Q723" s="31" t="s">
        <v>274</v>
      </c>
      <c r="R723" s="32" t="s">
        <v>255</v>
      </c>
      <c r="S723" s="37">
        <v>30</v>
      </c>
      <c r="T723" s="78" t="s">
        <v>97</v>
      </c>
      <c r="U723" s="28">
        <v>4</v>
      </c>
    </row>
    <row r="724" spans="1:21" ht="178.5">
      <c r="A724" s="69">
        <v>709</v>
      </c>
      <c r="B724" s="39" t="s">
        <v>76</v>
      </c>
      <c r="C724" s="31" t="s">
        <v>74</v>
      </c>
      <c r="D724" s="31" t="s">
        <v>1107</v>
      </c>
      <c r="E724" s="34" t="s">
        <v>1108</v>
      </c>
      <c r="F724" s="34" t="s">
        <v>36</v>
      </c>
      <c r="G724" s="34" t="s">
        <v>1109</v>
      </c>
      <c r="H724" s="34" t="s">
        <v>1110</v>
      </c>
      <c r="I724" s="34" t="s">
        <v>1108</v>
      </c>
      <c r="J724" s="34" t="s">
        <v>36</v>
      </c>
      <c r="K724" s="34" t="s">
        <v>270</v>
      </c>
      <c r="L724" s="32" t="s">
        <v>271</v>
      </c>
      <c r="M724" s="36">
        <v>1</v>
      </c>
      <c r="N724" s="42">
        <v>89286</v>
      </c>
      <c r="O724" s="42">
        <v>89286</v>
      </c>
      <c r="P724" s="31" t="s">
        <v>273</v>
      </c>
      <c r="Q724" s="31" t="s">
        <v>274</v>
      </c>
      <c r="R724" s="32" t="s">
        <v>256</v>
      </c>
      <c r="S724" s="37">
        <v>0</v>
      </c>
      <c r="T724" s="78" t="s">
        <v>183</v>
      </c>
      <c r="U724" s="28">
        <v>4</v>
      </c>
    </row>
    <row r="725" spans="1:21" ht="178.5">
      <c r="A725" s="31">
        <v>710</v>
      </c>
      <c r="B725" s="39" t="s">
        <v>76</v>
      </c>
      <c r="C725" s="31" t="s">
        <v>74</v>
      </c>
      <c r="D725" s="31" t="s">
        <v>1107</v>
      </c>
      <c r="E725" s="34" t="s">
        <v>1108</v>
      </c>
      <c r="F725" s="34" t="s">
        <v>36</v>
      </c>
      <c r="G725" s="34" t="s">
        <v>1109</v>
      </c>
      <c r="H725" s="34" t="s">
        <v>1110</v>
      </c>
      <c r="I725" s="34" t="s">
        <v>1108</v>
      </c>
      <c r="J725" s="34" t="s">
        <v>36</v>
      </c>
      <c r="K725" s="34" t="s">
        <v>270</v>
      </c>
      <c r="L725" s="32" t="s">
        <v>271</v>
      </c>
      <c r="M725" s="36">
        <v>1</v>
      </c>
      <c r="N725" s="42">
        <v>89286</v>
      </c>
      <c r="O725" s="42">
        <v>89286</v>
      </c>
      <c r="P725" s="31" t="s">
        <v>296</v>
      </c>
      <c r="Q725" s="31" t="s">
        <v>274</v>
      </c>
      <c r="R725" s="32" t="s">
        <v>259</v>
      </c>
      <c r="S725" s="37">
        <v>50</v>
      </c>
      <c r="T725" s="78" t="s">
        <v>184</v>
      </c>
      <c r="U725" s="28">
        <v>4</v>
      </c>
    </row>
    <row r="726" spans="1:21" ht="178.5">
      <c r="A726" s="69">
        <v>711</v>
      </c>
      <c r="B726" s="39" t="s">
        <v>76</v>
      </c>
      <c r="C726" s="31" t="s">
        <v>74</v>
      </c>
      <c r="D726" s="31" t="s">
        <v>1107</v>
      </c>
      <c r="E726" s="34" t="s">
        <v>1108</v>
      </c>
      <c r="F726" s="34" t="s">
        <v>36</v>
      </c>
      <c r="G726" s="34" t="s">
        <v>1109</v>
      </c>
      <c r="H726" s="34" t="s">
        <v>1110</v>
      </c>
      <c r="I726" s="34" t="s">
        <v>1108</v>
      </c>
      <c r="J726" s="34" t="s">
        <v>36</v>
      </c>
      <c r="K726" s="34" t="s">
        <v>270</v>
      </c>
      <c r="L726" s="32" t="s">
        <v>271</v>
      </c>
      <c r="M726" s="36">
        <v>1</v>
      </c>
      <c r="N726" s="42">
        <v>89286</v>
      </c>
      <c r="O726" s="42">
        <v>89286</v>
      </c>
      <c r="P726" s="31" t="s">
        <v>296</v>
      </c>
      <c r="Q726" s="31" t="s">
        <v>274</v>
      </c>
      <c r="R726" s="32" t="s">
        <v>257</v>
      </c>
      <c r="S726" s="37">
        <v>0</v>
      </c>
      <c r="T726" s="78" t="s">
        <v>185</v>
      </c>
      <c r="U726" s="28">
        <v>4</v>
      </c>
    </row>
    <row r="727" spans="1:21" ht="178.5">
      <c r="A727" s="31">
        <v>712</v>
      </c>
      <c r="B727" s="39" t="s">
        <v>76</v>
      </c>
      <c r="C727" s="31" t="s">
        <v>74</v>
      </c>
      <c r="D727" s="31" t="s">
        <v>1107</v>
      </c>
      <c r="E727" s="34" t="s">
        <v>1108</v>
      </c>
      <c r="F727" s="34" t="s">
        <v>36</v>
      </c>
      <c r="G727" s="34" t="s">
        <v>1109</v>
      </c>
      <c r="H727" s="34" t="s">
        <v>1110</v>
      </c>
      <c r="I727" s="34" t="s">
        <v>1108</v>
      </c>
      <c r="J727" s="34" t="s">
        <v>36</v>
      </c>
      <c r="K727" s="34" t="s">
        <v>270</v>
      </c>
      <c r="L727" s="32" t="s">
        <v>271</v>
      </c>
      <c r="M727" s="36">
        <v>1</v>
      </c>
      <c r="N727" s="42">
        <v>89286</v>
      </c>
      <c r="O727" s="42">
        <v>89286</v>
      </c>
      <c r="P727" s="31" t="s">
        <v>414</v>
      </c>
      <c r="Q727" s="31" t="s">
        <v>274</v>
      </c>
      <c r="R727" s="32" t="s">
        <v>258</v>
      </c>
      <c r="S727" s="37">
        <v>0</v>
      </c>
      <c r="T727" s="78" t="s">
        <v>177</v>
      </c>
      <c r="U727" s="28">
        <v>4</v>
      </c>
    </row>
    <row r="728" spans="1:21" ht="178.5">
      <c r="A728" s="69">
        <v>713</v>
      </c>
      <c r="B728" s="39" t="s">
        <v>76</v>
      </c>
      <c r="C728" s="31" t="s">
        <v>74</v>
      </c>
      <c r="D728" s="31" t="s">
        <v>1107</v>
      </c>
      <c r="E728" s="34" t="s">
        <v>1108</v>
      </c>
      <c r="F728" s="34" t="s">
        <v>36</v>
      </c>
      <c r="G728" s="34" t="s">
        <v>1109</v>
      </c>
      <c r="H728" s="34" t="s">
        <v>1110</v>
      </c>
      <c r="I728" s="34" t="s">
        <v>1108</v>
      </c>
      <c r="J728" s="34" t="s">
        <v>36</v>
      </c>
      <c r="K728" s="34" t="s">
        <v>270</v>
      </c>
      <c r="L728" s="32" t="s">
        <v>271</v>
      </c>
      <c r="M728" s="36">
        <v>1</v>
      </c>
      <c r="N728" s="42">
        <v>89286</v>
      </c>
      <c r="O728" s="42">
        <v>89286</v>
      </c>
      <c r="P728" s="31" t="s">
        <v>296</v>
      </c>
      <c r="Q728" s="31" t="s">
        <v>274</v>
      </c>
      <c r="R728" s="32" t="s">
        <v>260</v>
      </c>
      <c r="S728" s="37">
        <v>50</v>
      </c>
      <c r="T728" s="78" t="s">
        <v>178</v>
      </c>
      <c r="U728" s="28">
        <v>4</v>
      </c>
    </row>
    <row r="729" spans="1:21" ht="178.5">
      <c r="A729" s="31">
        <v>714</v>
      </c>
      <c r="B729" s="39" t="s">
        <v>76</v>
      </c>
      <c r="C729" s="31" t="s">
        <v>74</v>
      </c>
      <c r="D729" s="31" t="s">
        <v>1107</v>
      </c>
      <c r="E729" s="34" t="s">
        <v>1108</v>
      </c>
      <c r="F729" s="34" t="s">
        <v>36</v>
      </c>
      <c r="G729" s="34" t="s">
        <v>1109</v>
      </c>
      <c r="H729" s="34" t="s">
        <v>1110</v>
      </c>
      <c r="I729" s="34" t="s">
        <v>1108</v>
      </c>
      <c r="J729" s="34" t="s">
        <v>36</v>
      </c>
      <c r="K729" s="34" t="s">
        <v>270</v>
      </c>
      <c r="L729" s="32" t="s">
        <v>271</v>
      </c>
      <c r="M729" s="36">
        <v>1</v>
      </c>
      <c r="N729" s="42">
        <v>89286</v>
      </c>
      <c r="O729" s="42">
        <v>89286</v>
      </c>
      <c r="P729" s="31" t="s">
        <v>426</v>
      </c>
      <c r="Q729" s="31" t="s">
        <v>274</v>
      </c>
      <c r="R729" s="32" t="s">
        <v>261</v>
      </c>
      <c r="S729" s="37">
        <v>30</v>
      </c>
      <c r="T729" s="78" t="s">
        <v>98</v>
      </c>
      <c r="U729" s="28">
        <v>4</v>
      </c>
    </row>
    <row r="730" spans="1:21" ht="178.5">
      <c r="A730" s="69">
        <v>715</v>
      </c>
      <c r="B730" s="39" t="s">
        <v>76</v>
      </c>
      <c r="C730" s="31" t="s">
        <v>74</v>
      </c>
      <c r="D730" s="31" t="s">
        <v>1107</v>
      </c>
      <c r="E730" s="34" t="s">
        <v>1108</v>
      </c>
      <c r="F730" s="34" t="s">
        <v>36</v>
      </c>
      <c r="G730" s="34" t="s">
        <v>1109</v>
      </c>
      <c r="H730" s="34" t="s">
        <v>1110</v>
      </c>
      <c r="I730" s="34" t="s">
        <v>1108</v>
      </c>
      <c r="J730" s="34" t="s">
        <v>36</v>
      </c>
      <c r="K730" s="34" t="s">
        <v>270</v>
      </c>
      <c r="L730" s="32" t="s">
        <v>271</v>
      </c>
      <c r="M730" s="36">
        <v>1</v>
      </c>
      <c r="N730" s="42">
        <v>89286</v>
      </c>
      <c r="O730" s="42">
        <v>89286</v>
      </c>
      <c r="P730" s="31" t="s">
        <v>349</v>
      </c>
      <c r="Q730" s="31" t="s">
        <v>274</v>
      </c>
      <c r="R730" s="32" t="s">
        <v>262</v>
      </c>
      <c r="S730" s="37">
        <v>0</v>
      </c>
      <c r="T730" s="78" t="s">
        <v>99</v>
      </c>
      <c r="U730" s="28">
        <v>4</v>
      </c>
    </row>
    <row r="731" spans="1:21" ht="63.75" customHeight="1">
      <c r="A731" s="31">
        <v>716</v>
      </c>
      <c r="B731" s="39" t="s">
        <v>76</v>
      </c>
      <c r="C731" s="31" t="s">
        <v>74</v>
      </c>
      <c r="D731" s="31" t="s">
        <v>1124</v>
      </c>
      <c r="E731" s="34" t="s">
        <v>1125</v>
      </c>
      <c r="F731" s="34" t="s">
        <v>1126</v>
      </c>
      <c r="G731" s="34" t="s">
        <v>1125</v>
      </c>
      <c r="H731" s="34" t="s">
        <v>1126</v>
      </c>
      <c r="I731" s="34" t="s">
        <v>1127</v>
      </c>
      <c r="J731" s="34" t="s">
        <v>1128</v>
      </c>
      <c r="K731" s="34" t="s">
        <v>270</v>
      </c>
      <c r="L731" s="32" t="s">
        <v>271</v>
      </c>
      <c r="M731" s="36">
        <v>1</v>
      </c>
      <c r="N731" s="42">
        <v>3750000</v>
      </c>
      <c r="O731" s="42">
        <v>3750000</v>
      </c>
      <c r="P731" s="31" t="s">
        <v>296</v>
      </c>
      <c r="Q731" s="31" t="s">
        <v>274</v>
      </c>
      <c r="R731" s="32" t="s">
        <v>275</v>
      </c>
      <c r="S731" s="37">
        <v>0</v>
      </c>
      <c r="T731" s="78" t="s">
        <v>108</v>
      </c>
      <c r="U731" s="80">
        <v>5</v>
      </c>
    </row>
    <row r="732" spans="1:21" ht="51" customHeight="1">
      <c r="A732" s="69">
        <v>717</v>
      </c>
      <c r="B732" s="39" t="s">
        <v>76</v>
      </c>
      <c r="C732" s="31" t="s">
        <v>74</v>
      </c>
      <c r="D732" s="32" t="s">
        <v>394</v>
      </c>
      <c r="E732" s="34" t="s">
        <v>1129</v>
      </c>
      <c r="F732" s="34" t="s">
        <v>396</v>
      </c>
      <c r="G732" s="34" t="s">
        <v>1129</v>
      </c>
      <c r="H732" s="34" t="s">
        <v>396</v>
      </c>
      <c r="I732" s="34" t="s">
        <v>1130</v>
      </c>
      <c r="J732" s="34" t="s">
        <v>1131</v>
      </c>
      <c r="K732" s="34" t="s">
        <v>270</v>
      </c>
      <c r="L732" s="32" t="s">
        <v>271</v>
      </c>
      <c r="M732" s="36">
        <v>1</v>
      </c>
      <c r="N732" s="42">
        <f>O732/M732</f>
        <v>0</v>
      </c>
      <c r="O732" s="42">
        <f>1250000-1250000</f>
        <v>0</v>
      </c>
      <c r="P732" s="31" t="s">
        <v>426</v>
      </c>
      <c r="Q732" s="31" t="s">
        <v>274</v>
      </c>
      <c r="R732" s="32" t="s">
        <v>275</v>
      </c>
      <c r="S732" s="37">
        <v>0</v>
      </c>
      <c r="T732" s="78" t="s">
        <v>108</v>
      </c>
      <c r="U732" s="80">
        <v>5</v>
      </c>
    </row>
    <row r="733" spans="1:21" ht="59.25" customHeight="1">
      <c r="A733" s="31">
        <v>718</v>
      </c>
      <c r="B733" s="39" t="s">
        <v>76</v>
      </c>
      <c r="C733" s="31" t="s">
        <v>74</v>
      </c>
      <c r="D733" s="32" t="s">
        <v>394</v>
      </c>
      <c r="E733" s="34" t="s">
        <v>1129</v>
      </c>
      <c r="F733" s="34" t="s">
        <v>396</v>
      </c>
      <c r="G733" s="34" t="s">
        <v>1129</v>
      </c>
      <c r="H733" s="34" t="s">
        <v>396</v>
      </c>
      <c r="I733" s="33" t="s">
        <v>1980</v>
      </c>
      <c r="J733" s="35" t="s">
        <v>188</v>
      </c>
      <c r="K733" s="34" t="s">
        <v>270</v>
      </c>
      <c r="L733" s="32" t="s">
        <v>271</v>
      </c>
      <c r="M733" s="36">
        <v>1</v>
      </c>
      <c r="N733" s="42">
        <v>446429</v>
      </c>
      <c r="O733" s="42">
        <v>446429</v>
      </c>
      <c r="P733" s="31" t="s">
        <v>296</v>
      </c>
      <c r="Q733" s="31" t="s">
        <v>274</v>
      </c>
      <c r="R733" s="32" t="s">
        <v>248</v>
      </c>
      <c r="S733" s="37">
        <v>0</v>
      </c>
      <c r="T733" s="78" t="s">
        <v>174</v>
      </c>
      <c r="U733" s="80">
        <v>5</v>
      </c>
    </row>
    <row r="734" spans="1:21" ht="51" customHeight="1">
      <c r="A734" s="69">
        <v>719</v>
      </c>
      <c r="B734" s="39" t="s">
        <v>76</v>
      </c>
      <c r="C734" s="31" t="s">
        <v>74</v>
      </c>
      <c r="D734" s="32" t="s">
        <v>394</v>
      </c>
      <c r="E734" s="34" t="s">
        <v>1129</v>
      </c>
      <c r="F734" s="34" t="s">
        <v>396</v>
      </c>
      <c r="G734" s="34" t="s">
        <v>1129</v>
      </c>
      <c r="H734" s="34" t="s">
        <v>396</v>
      </c>
      <c r="I734" s="33" t="s">
        <v>1980</v>
      </c>
      <c r="J734" s="35" t="s">
        <v>188</v>
      </c>
      <c r="K734" s="34" t="s">
        <v>270</v>
      </c>
      <c r="L734" s="32" t="s">
        <v>271</v>
      </c>
      <c r="M734" s="36">
        <v>1</v>
      </c>
      <c r="N734" s="42">
        <v>446429</v>
      </c>
      <c r="O734" s="42">
        <v>446429</v>
      </c>
      <c r="P734" s="31" t="s">
        <v>296</v>
      </c>
      <c r="Q734" s="31" t="s">
        <v>274</v>
      </c>
      <c r="R734" s="32" t="s">
        <v>250</v>
      </c>
      <c r="S734" s="37">
        <v>0</v>
      </c>
      <c r="T734" s="78" t="s">
        <v>179</v>
      </c>
      <c r="U734" s="16">
        <v>5</v>
      </c>
    </row>
    <row r="735" spans="1:21" ht="51" customHeight="1">
      <c r="A735" s="31">
        <v>720</v>
      </c>
      <c r="B735" s="39" t="s">
        <v>76</v>
      </c>
      <c r="C735" s="31" t="s">
        <v>74</v>
      </c>
      <c r="D735" s="32" t="s">
        <v>394</v>
      </c>
      <c r="E735" s="34" t="s">
        <v>1129</v>
      </c>
      <c r="F735" s="34" t="s">
        <v>396</v>
      </c>
      <c r="G735" s="34" t="s">
        <v>1129</v>
      </c>
      <c r="H735" s="34" t="s">
        <v>396</v>
      </c>
      <c r="I735" s="33" t="s">
        <v>1980</v>
      </c>
      <c r="J735" s="35" t="s">
        <v>188</v>
      </c>
      <c r="K735" s="34" t="s">
        <v>270</v>
      </c>
      <c r="L735" s="32" t="s">
        <v>271</v>
      </c>
      <c r="M735" s="36">
        <v>1</v>
      </c>
      <c r="N735" s="42">
        <v>446429</v>
      </c>
      <c r="O735" s="42">
        <v>446429</v>
      </c>
      <c r="P735" s="31" t="s">
        <v>296</v>
      </c>
      <c r="Q735" s="31" t="s">
        <v>274</v>
      </c>
      <c r="R735" s="32" t="s">
        <v>249</v>
      </c>
      <c r="S735" s="37">
        <v>0</v>
      </c>
      <c r="T735" s="78" t="s">
        <v>180</v>
      </c>
      <c r="U735" s="16">
        <v>5</v>
      </c>
    </row>
    <row r="736" spans="1:21" ht="51" customHeight="1">
      <c r="A736" s="69">
        <v>721</v>
      </c>
      <c r="B736" s="39" t="s">
        <v>76</v>
      </c>
      <c r="C736" s="31" t="s">
        <v>74</v>
      </c>
      <c r="D736" s="32" t="s">
        <v>394</v>
      </c>
      <c r="E736" s="34" t="s">
        <v>1129</v>
      </c>
      <c r="F736" s="34" t="s">
        <v>396</v>
      </c>
      <c r="G736" s="34" t="s">
        <v>1129</v>
      </c>
      <c r="H736" s="34" t="s">
        <v>396</v>
      </c>
      <c r="I736" s="33" t="s">
        <v>1980</v>
      </c>
      <c r="J736" s="35" t="s">
        <v>188</v>
      </c>
      <c r="K736" s="34" t="s">
        <v>270</v>
      </c>
      <c r="L736" s="32" t="s">
        <v>271</v>
      </c>
      <c r="M736" s="36">
        <v>1</v>
      </c>
      <c r="N736" s="42">
        <v>446429</v>
      </c>
      <c r="O736" s="42">
        <v>446429</v>
      </c>
      <c r="P736" s="31" t="s">
        <v>296</v>
      </c>
      <c r="Q736" s="31" t="s">
        <v>274</v>
      </c>
      <c r="R736" s="32" t="s">
        <v>247</v>
      </c>
      <c r="S736" s="37">
        <v>0</v>
      </c>
      <c r="T736" s="78" t="s">
        <v>175</v>
      </c>
      <c r="U736" s="16">
        <v>5</v>
      </c>
    </row>
    <row r="737" spans="1:21" ht="51" customHeight="1">
      <c r="A737" s="31">
        <v>722</v>
      </c>
      <c r="B737" s="39" t="s">
        <v>76</v>
      </c>
      <c r="C737" s="31" t="s">
        <v>74</v>
      </c>
      <c r="D737" s="32" t="s">
        <v>394</v>
      </c>
      <c r="E737" s="34" t="s">
        <v>1129</v>
      </c>
      <c r="F737" s="34" t="s">
        <v>396</v>
      </c>
      <c r="G737" s="34" t="s">
        <v>1129</v>
      </c>
      <c r="H737" s="34" t="s">
        <v>396</v>
      </c>
      <c r="I737" s="33" t="s">
        <v>1980</v>
      </c>
      <c r="J737" s="35" t="s">
        <v>188</v>
      </c>
      <c r="K737" s="34" t="s">
        <v>270</v>
      </c>
      <c r="L737" s="32" t="s">
        <v>271</v>
      </c>
      <c r="M737" s="36">
        <v>1</v>
      </c>
      <c r="N737" s="42">
        <v>446429</v>
      </c>
      <c r="O737" s="42">
        <v>446429</v>
      </c>
      <c r="P737" s="31" t="s">
        <v>296</v>
      </c>
      <c r="Q737" s="31" t="s">
        <v>274</v>
      </c>
      <c r="R737" s="36" t="s">
        <v>1935</v>
      </c>
      <c r="S737" s="37">
        <v>0</v>
      </c>
      <c r="T737" s="78" t="s">
        <v>176</v>
      </c>
      <c r="U737" s="16">
        <v>5</v>
      </c>
    </row>
    <row r="738" spans="1:21" ht="51" customHeight="1">
      <c r="A738" s="69">
        <v>723</v>
      </c>
      <c r="B738" s="39" t="s">
        <v>76</v>
      </c>
      <c r="C738" s="31" t="s">
        <v>74</v>
      </c>
      <c r="D738" s="32" t="s">
        <v>394</v>
      </c>
      <c r="E738" s="34" t="s">
        <v>1129</v>
      </c>
      <c r="F738" s="34" t="s">
        <v>396</v>
      </c>
      <c r="G738" s="34" t="s">
        <v>1129</v>
      </c>
      <c r="H738" s="34" t="s">
        <v>396</v>
      </c>
      <c r="I738" s="33" t="s">
        <v>1980</v>
      </c>
      <c r="J738" s="35" t="s">
        <v>188</v>
      </c>
      <c r="K738" s="34" t="s">
        <v>270</v>
      </c>
      <c r="L738" s="32" t="s">
        <v>271</v>
      </c>
      <c r="M738" s="36">
        <v>1</v>
      </c>
      <c r="N738" s="42">
        <v>446429</v>
      </c>
      <c r="O738" s="42">
        <v>446429</v>
      </c>
      <c r="P738" s="31" t="s">
        <v>296</v>
      </c>
      <c r="Q738" s="31" t="s">
        <v>274</v>
      </c>
      <c r="R738" s="32" t="s">
        <v>251</v>
      </c>
      <c r="S738" s="37">
        <v>0</v>
      </c>
      <c r="T738" s="78" t="s">
        <v>181</v>
      </c>
      <c r="U738" s="16">
        <v>5</v>
      </c>
    </row>
    <row r="739" spans="1:21" ht="51" customHeight="1">
      <c r="A739" s="31">
        <v>724</v>
      </c>
      <c r="B739" s="39" t="s">
        <v>76</v>
      </c>
      <c r="C739" s="31" t="s">
        <v>74</v>
      </c>
      <c r="D739" s="32" t="s">
        <v>394</v>
      </c>
      <c r="E739" s="34" t="s">
        <v>1129</v>
      </c>
      <c r="F739" s="34" t="s">
        <v>396</v>
      </c>
      <c r="G739" s="34" t="s">
        <v>1129</v>
      </c>
      <c r="H739" s="34" t="s">
        <v>396</v>
      </c>
      <c r="I739" s="33" t="s">
        <v>1980</v>
      </c>
      <c r="J739" s="35" t="s">
        <v>188</v>
      </c>
      <c r="K739" s="34" t="s">
        <v>270</v>
      </c>
      <c r="L739" s="32" t="s">
        <v>271</v>
      </c>
      <c r="M739" s="36">
        <v>1</v>
      </c>
      <c r="N739" s="42">
        <v>446429</v>
      </c>
      <c r="O739" s="42">
        <v>446429</v>
      </c>
      <c r="P739" s="31" t="s">
        <v>296</v>
      </c>
      <c r="Q739" s="31" t="s">
        <v>274</v>
      </c>
      <c r="R739" s="36" t="s">
        <v>252</v>
      </c>
      <c r="S739" s="37">
        <v>0</v>
      </c>
      <c r="T739" s="78" t="s">
        <v>96</v>
      </c>
      <c r="U739" s="16">
        <v>5</v>
      </c>
    </row>
    <row r="740" spans="1:21" ht="51" customHeight="1">
      <c r="A740" s="69">
        <v>725</v>
      </c>
      <c r="B740" s="39" t="s">
        <v>76</v>
      </c>
      <c r="C740" s="31" t="s">
        <v>74</v>
      </c>
      <c r="D740" s="32" t="s">
        <v>394</v>
      </c>
      <c r="E740" s="34" t="s">
        <v>1129</v>
      </c>
      <c r="F740" s="34" t="s">
        <v>396</v>
      </c>
      <c r="G740" s="34" t="s">
        <v>1129</v>
      </c>
      <c r="H740" s="34" t="s">
        <v>396</v>
      </c>
      <c r="I740" s="33" t="s">
        <v>1980</v>
      </c>
      <c r="J740" s="35" t="s">
        <v>188</v>
      </c>
      <c r="K740" s="34" t="s">
        <v>270</v>
      </c>
      <c r="L740" s="32" t="s">
        <v>271</v>
      </c>
      <c r="M740" s="36">
        <v>1</v>
      </c>
      <c r="N740" s="42">
        <v>446429</v>
      </c>
      <c r="O740" s="42">
        <v>446429</v>
      </c>
      <c r="P740" s="31" t="s">
        <v>296</v>
      </c>
      <c r="Q740" s="31" t="s">
        <v>274</v>
      </c>
      <c r="R740" s="32" t="s">
        <v>254</v>
      </c>
      <c r="S740" s="37">
        <v>0</v>
      </c>
      <c r="T740" s="78" t="s">
        <v>182</v>
      </c>
      <c r="U740" s="16">
        <v>5</v>
      </c>
    </row>
    <row r="741" spans="1:21" ht="51" customHeight="1">
      <c r="A741" s="31">
        <v>726</v>
      </c>
      <c r="B741" s="39" t="s">
        <v>76</v>
      </c>
      <c r="C741" s="31" t="s">
        <v>74</v>
      </c>
      <c r="D741" s="32" t="s">
        <v>394</v>
      </c>
      <c r="E741" s="34" t="s">
        <v>1129</v>
      </c>
      <c r="F741" s="34" t="s">
        <v>396</v>
      </c>
      <c r="G741" s="34" t="s">
        <v>1129</v>
      </c>
      <c r="H741" s="34" t="s">
        <v>396</v>
      </c>
      <c r="I741" s="33" t="s">
        <v>1980</v>
      </c>
      <c r="J741" s="35" t="s">
        <v>188</v>
      </c>
      <c r="K741" s="34" t="s">
        <v>270</v>
      </c>
      <c r="L741" s="32" t="s">
        <v>271</v>
      </c>
      <c r="M741" s="36">
        <v>1</v>
      </c>
      <c r="N741" s="42">
        <v>446429</v>
      </c>
      <c r="O741" s="42">
        <v>446429</v>
      </c>
      <c r="P741" s="31" t="s">
        <v>296</v>
      </c>
      <c r="Q741" s="31" t="s">
        <v>274</v>
      </c>
      <c r="R741" s="32" t="s">
        <v>255</v>
      </c>
      <c r="S741" s="37">
        <v>0</v>
      </c>
      <c r="T741" s="78" t="s">
        <v>97</v>
      </c>
      <c r="U741" s="16">
        <v>5</v>
      </c>
    </row>
    <row r="742" spans="1:21" ht="51" customHeight="1">
      <c r="A742" s="69">
        <v>727</v>
      </c>
      <c r="B742" s="39" t="s">
        <v>76</v>
      </c>
      <c r="C742" s="31" t="s">
        <v>74</v>
      </c>
      <c r="D742" s="32" t="s">
        <v>394</v>
      </c>
      <c r="E742" s="34" t="s">
        <v>1129</v>
      </c>
      <c r="F742" s="34" t="s">
        <v>396</v>
      </c>
      <c r="G742" s="34" t="s">
        <v>1129</v>
      </c>
      <c r="H742" s="34" t="s">
        <v>396</v>
      </c>
      <c r="I742" s="33" t="s">
        <v>1980</v>
      </c>
      <c r="J742" s="35" t="s">
        <v>188</v>
      </c>
      <c r="K742" s="34" t="s">
        <v>270</v>
      </c>
      <c r="L742" s="32" t="s">
        <v>271</v>
      </c>
      <c r="M742" s="36">
        <v>1</v>
      </c>
      <c r="N742" s="42">
        <v>446429</v>
      </c>
      <c r="O742" s="42">
        <v>446429</v>
      </c>
      <c r="P742" s="31" t="s">
        <v>273</v>
      </c>
      <c r="Q742" s="31" t="s">
        <v>274</v>
      </c>
      <c r="R742" s="32" t="s">
        <v>256</v>
      </c>
      <c r="S742" s="37">
        <v>0</v>
      </c>
      <c r="T742" s="78" t="s">
        <v>183</v>
      </c>
      <c r="U742" s="16">
        <v>5</v>
      </c>
    </row>
    <row r="743" spans="1:21" ht="51" customHeight="1">
      <c r="A743" s="31">
        <v>728</v>
      </c>
      <c r="B743" s="39" t="s">
        <v>76</v>
      </c>
      <c r="C743" s="31" t="s">
        <v>74</v>
      </c>
      <c r="D743" s="32" t="s">
        <v>394</v>
      </c>
      <c r="E743" s="34" t="s">
        <v>1129</v>
      </c>
      <c r="F743" s="34" t="s">
        <v>396</v>
      </c>
      <c r="G743" s="34" t="s">
        <v>1129</v>
      </c>
      <c r="H743" s="34" t="s">
        <v>396</v>
      </c>
      <c r="I743" s="33" t="s">
        <v>1980</v>
      </c>
      <c r="J743" s="35" t="s">
        <v>188</v>
      </c>
      <c r="K743" s="34" t="s">
        <v>270</v>
      </c>
      <c r="L743" s="32" t="s">
        <v>271</v>
      </c>
      <c r="M743" s="36">
        <v>1</v>
      </c>
      <c r="N743" s="42">
        <v>446429</v>
      </c>
      <c r="O743" s="42">
        <v>446429</v>
      </c>
      <c r="P743" s="31" t="s">
        <v>296</v>
      </c>
      <c r="Q743" s="31" t="s">
        <v>274</v>
      </c>
      <c r="R743" s="32" t="s">
        <v>259</v>
      </c>
      <c r="S743" s="37">
        <v>0</v>
      </c>
      <c r="T743" s="78" t="s">
        <v>184</v>
      </c>
      <c r="U743" s="16">
        <v>5</v>
      </c>
    </row>
    <row r="744" spans="1:21" ht="51" customHeight="1">
      <c r="A744" s="69">
        <v>729</v>
      </c>
      <c r="B744" s="39" t="s">
        <v>76</v>
      </c>
      <c r="C744" s="31" t="s">
        <v>74</v>
      </c>
      <c r="D744" s="32" t="s">
        <v>394</v>
      </c>
      <c r="E744" s="34" t="s">
        <v>1129</v>
      </c>
      <c r="F744" s="34" t="s">
        <v>396</v>
      </c>
      <c r="G744" s="34" t="s">
        <v>1129</v>
      </c>
      <c r="H744" s="34" t="s">
        <v>396</v>
      </c>
      <c r="I744" s="33" t="s">
        <v>1980</v>
      </c>
      <c r="J744" s="35" t="s">
        <v>188</v>
      </c>
      <c r="K744" s="34" t="s">
        <v>270</v>
      </c>
      <c r="L744" s="32" t="s">
        <v>271</v>
      </c>
      <c r="M744" s="36">
        <v>1</v>
      </c>
      <c r="N744" s="42">
        <v>446429</v>
      </c>
      <c r="O744" s="42">
        <v>446429</v>
      </c>
      <c r="P744" s="31" t="s">
        <v>296</v>
      </c>
      <c r="Q744" s="31" t="s">
        <v>274</v>
      </c>
      <c r="R744" s="32" t="s">
        <v>257</v>
      </c>
      <c r="S744" s="37">
        <v>0</v>
      </c>
      <c r="T744" s="78" t="s">
        <v>185</v>
      </c>
      <c r="U744" s="16">
        <v>5</v>
      </c>
    </row>
    <row r="745" spans="1:21" ht="51" customHeight="1">
      <c r="A745" s="31">
        <v>730</v>
      </c>
      <c r="B745" s="39" t="s">
        <v>76</v>
      </c>
      <c r="C745" s="31" t="s">
        <v>74</v>
      </c>
      <c r="D745" s="32" t="s">
        <v>394</v>
      </c>
      <c r="E745" s="34" t="s">
        <v>1129</v>
      </c>
      <c r="F745" s="34" t="s">
        <v>396</v>
      </c>
      <c r="G745" s="34" t="s">
        <v>1129</v>
      </c>
      <c r="H745" s="34" t="s">
        <v>396</v>
      </c>
      <c r="I745" s="33" t="s">
        <v>1980</v>
      </c>
      <c r="J745" s="35" t="s">
        <v>188</v>
      </c>
      <c r="K745" s="34" t="s">
        <v>270</v>
      </c>
      <c r="L745" s="32" t="s">
        <v>271</v>
      </c>
      <c r="M745" s="36">
        <v>1</v>
      </c>
      <c r="N745" s="42">
        <v>446429</v>
      </c>
      <c r="O745" s="42">
        <v>446429</v>
      </c>
      <c r="P745" s="31" t="s">
        <v>296</v>
      </c>
      <c r="Q745" s="31" t="s">
        <v>274</v>
      </c>
      <c r="R745" s="32" t="s">
        <v>258</v>
      </c>
      <c r="S745" s="37">
        <v>0</v>
      </c>
      <c r="T745" s="78" t="s">
        <v>177</v>
      </c>
      <c r="U745" s="16">
        <v>5</v>
      </c>
    </row>
    <row r="746" spans="1:21" ht="51" customHeight="1">
      <c r="A746" s="69">
        <v>731</v>
      </c>
      <c r="B746" s="39" t="s">
        <v>76</v>
      </c>
      <c r="C746" s="31" t="s">
        <v>74</v>
      </c>
      <c r="D746" s="32" t="s">
        <v>394</v>
      </c>
      <c r="E746" s="34" t="s">
        <v>1129</v>
      </c>
      <c r="F746" s="34" t="s">
        <v>396</v>
      </c>
      <c r="G746" s="34" t="s">
        <v>1129</v>
      </c>
      <c r="H746" s="34" t="s">
        <v>396</v>
      </c>
      <c r="I746" s="33" t="s">
        <v>1980</v>
      </c>
      <c r="J746" s="35" t="s">
        <v>188</v>
      </c>
      <c r="K746" s="34" t="s">
        <v>270</v>
      </c>
      <c r="L746" s="32" t="s">
        <v>271</v>
      </c>
      <c r="M746" s="36">
        <v>1</v>
      </c>
      <c r="N746" s="42">
        <v>446429</v>
      </c>
      <c r="O746" s="42">
        <v>446429</v>
      </c>
      <c r="P746" s="31" t="s">
        <v>296</v>
      </c>
      <c r="Q746" s="31" t="s">
        <v>274</v>
      </c>
      <c r="R746" s="32" t="s">
        <v>260</v>
      </c>
      <c r="S746" s="37">
        <v>0</v>
      </c>
      <c r="T746" s="78" t="s">
        <v>178</v>
      </c>
      <c r="U746" s="16">
        <v>5</v>
      </c>
    </row>
    <row r="747" spans="1:21" ht="51" customHeight="1">
      <c r="A747" s="31">
        <v>732</v>
      </c>
      <c r="B747" s="39" t="s">
        <v>76</v>
      </c>
      <c r="C747" s="31" t="s">
        <v>74</v>
      </c>
      <c r="D747" s="32" t="s">
        <v>394</v>
      </c>
      <c r="E747" s="34" t="s">
        <v>1129</v>
      </c>
      <c r="F747" s="34" t="s">
        <v>396</v>
      </c>
      <c r="G747" s="34" t="s">
        <v>1129</v>
      </c>
      <c r="H747" s="34" t="s">
        <v>396</v>
      </c>
      <c r="I747" s="33" t="s">
        <v>1980</v>
      </c>
      <c r="J747" s="35" t="s">
        <v>188</v>
      </c>
      <c r="K747" s="34" t="s">
        <v>270</v>
      </c>
      <c r="L747" s="32" t="s">
        <v>271</v>
      </c>
      <c r="M747" s="36">
        <v>1</v>
      </c>
      <c r="N747" s="42">
        <v>446429</v>
      </c>
      <c r="O747" s="42">
        <v>446429</v>
      </c>
      <c r="P747" s="31" t="s">
        <v>296</v>
      </c>
      <c r="Q747" s="31" t="s">
        <v>274</v>
      </c>
      <c r="R747" s="32" t="s">
        <v>261</v>
      </c>
      <c r="S747" s="37">
        <v>0</v>
      </c>
      <c r="T747" s="78" t="s">
        <v>98</v>
      </c>
      <c r="U747" s="16">
        <v>5</v>
      </c>
    </row>
    <row r="748" spans="1:21" ht="51" customHeight="1">
      <c r="A748" s="69">
        <v>733</v>
      </c>
      <c r="B748" s="39" t="s">
        <v>76</v>
      </c>
      <c r="C748" s="31" t="s">
        <v>74</v>
      </c>
      <c r="D748" s="32" t="s">
        <v>394</v>
      </c>
      <c r="E748" s="34" t="s">
        <v>1129</v>
      </c>
      <c r="F748" s="34" t="s">
        <v>396</v>
      </c>
      <c r="G748" s="34" t="s">
        <v>1129</v>
      </c>
      <c r="H748" s="34" t="s">
        <v>396</v>
      </c>
      <c r="I748" s="33" t="s">
        <v>1980</v>
      </c>
      <c r="J748" s="35" t="s">
        <v>188</v>
      </c>
      <c r="K748" s="34" t="s">
        <v>270</v>
      </c>
      <c r="L748" s="32" t="s">
        <v>271</v>
      </c>
      <c r="M748" s="36">
        <v>1</v>
      </c>
      <c r="N748" s="42">
        <v>446429</v>
      </c>
      <c r="O748" s="42">
        <v>446429</v>
      </c>
      <c r="P748" s="31" t="s">
        <v>296</v>
      </c>
      <c r="Q748" s="31" t="s">
        <v>274</v>
      </c>
      <c r="R748" s="32" t="s">
        <v>262</v>
      </c>
      <c r="S748" s="37">
        <v>0</v>
      </c>
      <c r="T748" s="78" t="s">
        <v>99</v>
      </c>
      <c r="U748" s="16">
        <v>5</v>
      </c>
    </row>
    <row r="749" spans="1:21" ht="76.5" customHeight="1">
      <c r="A749" s="31">
        <v>734</v>
      </c>
      <c r="B749" s="39" t="s">
        <v>76</v>
      </c>
      <c r="C749" s="31" t="s">
        <v>74</v>
      </c>
      <c r="D749" s="31" t="s">
        <v>447</v>
      </c>
      <c r="E749" s="33" t="s">
        <v>452</v>
      </c>
      <c r="F749" s="33" t="s">
        <v>448</v>
      </c>
      <c r="G749" s="33" t="s">
        <v>449</v>
      </c>
      <c r="H749" s="33" t="s">
        <v>450</v>
      </c>
      <c r="I749" s="33" t="s">
        <v>453</v>
      </c>
      <c r="J749" s="35" t="s">
        <v>23</v>
      </c>
      <c r="K749" s="33" t="s">
        <v>270</v>
      </c>
      <c r="L749" s="32" t="s">
        <v>271</v>
      </c>
      <c r="M749" s="37">
        <v>1</v>
      </c>
      <c r="N749" s="42">
        <v>15979464</v>
      </c>
      <c r="O749" s="42">
        <v>15979464</v>
      </c>
      <c r="P749" s="31" t="s">
        <v>296</v>
      </c>
      <c r="Q749" s="31" t="s">
        <v>274</v>
      </c>
      <c r="R749" s="32" t="s">
        <v>275</v>
      </c>
      <c r="S749" s="37">
        <v>100</v>
      </c>
      <c r="T749" s="78" t="s">
        <v>128</v>
      </c>
      <c r="U749" s="16">
        <v>6</v>
      </c>
    </row>
    <row r="750" spans="1:21" ht="76.5" customHeight="1">
      <c r="A750" s="69">
        <v>735</v>
      </c>
      <c r="B750" s="39" t="s">
        <v>76</v>
      </c>
      <c r="C750" s="31" t="s">
        <v>74</v>
      </c>
      <c r="D750" s="31" t="s">
        <v>447</v>
      </c>
      <c r="E750" s="33" t="s">
        <v>452</v>
      </c>
      <c r="F750" s="33" t="s">
        <v>448</v>
      </c>
      <c r="G750" s="33" t="s">
        <v>449</v>
      </c>
      <c r="H750" s="33" t="s">
        <v>450</v>
      </c>
      <c r="I750" s="33" t="s">
        <v>453</v>
      </c>
      <c r="J750" s="35" t="s">
        <v>23</v>
      </c>
      <c r="K750" s="33" t="s">
        <v>270</v>
      </c>
      <c r="L750" s="32" t="s">
        <v>271</v>
      </c>
      <c r="M750" s="37">
        <v>1</v>
      </c>
      <c r="N750" s="42">
        <v>2678571</v>
      </c>
      <c r="O750" s="42">
        <v>2678571</v>
      </c>
      <c r="P750" s="31" t="s">
        <v>296</v>
      </c>
      <c r="Q750" s="31" t="s">
        <v>274</v>
      </c>
      <c r="R750" s="32" t="s">
        <v>275</v>
      </c>
      <c r="S750" s="37">
        <v>70</v>
      </c>
      <c r="T750" s="78" t="s">
        <v>128</v>
      </c>
      <c r="U750" s="16">
        <v>6</v>
      </c>
    </row>
    <row r="751" spans="1:21" ht="76.5" customHeight="1">
      <c r="A751" s="31">
        <v>736</v>
      </c>
      <c r="B751" s="39" t="s">
        <v>76</v>
      </c>
      <c r="C751" s="31" t="s">
        <v>74</v>
      </c>
      <c r="D751" s="31" t="s">
        <v>447</v>
      </c>
      <c r="E751" s="33" t="s">
        <v>452</v>
      </c>
      <c r="F751" s="33" t="s">
        <v>448</v>
      </c>
      <c r="G751" s="33" t="s">
        <v>449</v>
      </c>
      <c r="H751" s="33" t="s">
        <v>450</v>
      </c>
      <c r="I751" s="33" t="s">
        <v>453</v>
      </c>
      <c r="J751" s="35" t="s">
        <v>23</v>
      </c>
      <c r="K751" s="33" t="s">
        <v>270</v>
      </c>
      <c r="L751" s="32" t="s">
        <v>271</v>
      </c>
      <c r="M751" s="37">
        <v>1</v>
      </c>
      <c r="N751" s="42">
        <v>446429</v>
      </c>
      <c r="O751" s="42">
        <v>446429</v>
      </c>
      <c r="P751" s="31" t="s">
        <v>426</v>
      </c>
      <c r="Q751" s="31" t="s">
        <v>274</v>
      </c>
      <c r="R751" s="32" t="s">
        <v>248</v>
      </c>
      <c r="S751" s="37">
        <v>50</v>
      </c>
      <c r="T751" s="78" t="s">
        <v>174</v>
      </c>
      <c r="U751" s="80">
        <v>6</v>
      </c>
    </row>
    <row r="752" spans="1:21" ht="76.5" customHeight="1">
      <c r="A752" s="69">
        <v>737</v>
      </c>
      <c r="B752" s="39" t="s">
        <v>76</v>
      </c>
      <c r="C752" s="31" t="s">
        <v>74</v>
      </c>
      <c r="D752" s="31" t="s">
        <v>447</v>
      </c>
      <c r="E752" s="33" t="s">
        <v>452</v>
      </c>
      <c r="F752" s="33" t="s">
        <v>448</v>
      </c>
      <c r="G752" s="33" t="s">
        <v>449</v>
      </c>
      <c r="H752" s="33" t="s">
        <v>450</v>
      </c>
      <c r="I752" s="33" t="s">
        <v>453</v>
      </c>
      <c r="J752" s="35" t="s">
        <v>23</v>
      </c>
      <c r="K752" s="33" t="s">
        <v>270</v>
      </c>
      <c r="L752" s="32" t="s">
        <v>271</v>
      </c>
      <c r="M752" s="37">
        <v>1</v>
      </c>
      <c r="N752" s="42">
        <v>446429</v>
      </c>
      <c r="O752" s="42">
        <v>446429</v>
      </c>
      <c r="P752" s="31" t="s">
        <v>273</v>
      </c>
      <c r="Q752" s="31" t="s">
        <v>274</v>
      </c>
      <c r="R752" s="32" t="s">
        <v>250</v>
      </c>
      <c r="S752" s="37">
        <v>50</v>
      </c>
      <c r="T752" s="78" t="s">
        <v>179</v>
      </c>
      <c r="U752" s="16">
        <v>6</v>
      </c>
    </row>
    <row r="753" spans="1:21" ht="76.5" customHeight="1">
      <c r="A753" s="31">
        <v>738</v>
      </c>
      <c r="B753" s="39" t="s">
        <v>76</v>
      </c>
      <c r="C753" s="31" t="s">
        <v>74</v>
      </c>
      <c r="D753" s="31" t="s">
        <v>447</v>
      </c>
      <c r="E753" s="33" t="s">
        <v>452</v>
      </c>
      <c r="F753" s="33" t="s">
        <v>448</v>
      </c>
      <c r="G753" s="33" t="s">
        <v>449</v>
      </c>
      <c r="H753" s="33" t="s">
        <v>450</v>
      </c>
      <c r="I753" s="33" t="s">
        <v>453</v>
      </c>
      <c r="J753" s="35" t="s">
        <v>23</v>
      </c>
      <c r="K753" s="33" t="s">
        <v>270</v>
      </c>
      <c r="L753" s="32" t="s">
        <v>271</v>
      </c>
      <c r="M753" s="37">
        <v>1</v>
      </c>
      <c r="N753" s="42">
        <v>446429</v>
      </c>
      <c r="O753" s="42">
        <v>446429</v>
      </c>
      <c r="P753" s="31" t="s">
        <v>349</v>
      </c>
      <c r="Q753" s="31" t="s">
        <v>274</v>
      </c>
      <c r="R753" s="32" t="s">
        <v>249</v>
      </c>
      <c r="S753" s="37">
        <v>50</v>
      </c>
      <c r="T753" s="78" t="s">
        <v>180</v>
      </c>
      <c r="U753" s="16">
        <v>6</v>
      </c>
    </row>
    <row r="754" spans="1:21" ht="76.5" customHeight="1">
      <c r="A754" s="69">
        <v>739</v>
      </c>
      <c r="B754" s="39" t="s">
        <v>76</v>
      </c>
      <c r="C754" s="31" t="s">
        <v>74</v>
      </c>
      <c r="D754" s="31" t="s">
        <v>447</v>
      </c>
      <c r="E754" s="33" t="s">
        <v>452</v>
      </c>
      <c r="F754" s="33" t="s">
        <v>448</v>
      </c>
      <c r="G754" s="33" t="s">
        <v>449</v>
      </c>
      <c r="H754" s="33" t="s">
        <v>450</v>
      </c>
      <c r="I754" s="33" t="s">
        <v>453</v>
      </c>
      <c r="J754" s="35" t="s">
        <v>23</v>
      </c>
      <c r="K754" s="33" t="s">
        <v>270</v>
      </c>
      <c r="L754" s="32" t="s">
        <v>271</v>
      </c>
      <c r="M754" s="37">
        <v>1</v>
      </c>
      <c r="N754" s="42">
        <v>446429</v>
      </c>
      <c r="O754" s="42">
        <v>446429</v>
      </c>
      <c r="P754" s="31" t="s">
        <v>273</v>
      </c>
      <c r="Q754" s="31" t="s">
        <v>274</v>
      </c>
      <c r="R754" s="36" t="s">
        <v>1935</v>
      </c>
      <c r="S754" s="37">
        <v>50</v>
      </c>
      <c r="T754" s="78" t="s">
        <v>176</v>
      </c>
      <c r="U754" s="16">
        <v>6</v>
      </c>
    </row>
    <row r="755" spans="1:21" ht="76.5" customHeight="1">
      <c r="A755" s="31">
        <v>740</v>
      </c>
      <c r="B755" s="39" t="s">
        <v>76</v>
      </c>
      <c r="C755" s="31" t="s">
        <v>74</v>
      </c>
      <c r="D755" s="31" t="s">
        <v>447</v>
      </c>
      <c r="E755" s="33" t="s">
        <v>452</v>
      </c>
      <c r="F755" s="33" t="s">
        <v>448</v>
      </c>
      <c r="G755" s="33" t="s">
        <v>449</v>
      </c>
      <c r="H755" s="33" t="s">
        <v>450</v>
      </c>
      <c r="I755" s="33" t="s">
        <v>453</v>
      </c>
      <c r="J755" s="35" t="s">
        <v>23</v>
      </c>
      <c r="K755" s="33" t="s">
        <v>270</v>
      </c>
      <c r="L755" s="32" t="s">
        <v>271</v>
      </c>
      <c r="M755" s="37">
        <v>1</v>
      </c>
      <c r="N755" s="42">
        <v>446429</v>
      </c>
      <c r="O755" s="42">
        <v>446429</v>
      </c>
      <c r="P755" s="31" t="s">
        <v>414</v>
      </c>
      <c r="Q755" s="31" t="s">
        <v>274</v>
      </c>
      <c r="R755" s="32" t="s">
        <v>247</v>
      </c>
      <c r="S755" s="37">
        <v>50</v>
      </c>
      <c r="T755" s="78" t="s">
        <v>175</v>
      </c>
      <c r="U755" s="16">
        <v>6</v>
      </c>
    </row>
    <row r="756" spans="1:21" ht="76.5" customHeight="1">
      <c r="A756" s="69">
        <v>741</v>
      </c>
      <c r="B756" s="39" t="s">
        <v>76</v>
      </c>
      <c r="C756" s="31" t="s">
        <v>74</v>
      </c>
      <c r="D756" s="31" t="s">
        <v>447</v>
      </c>
      <c r="E756" s="33" t="s">
        <v>452</v>
      </c>
      <c r="F756" s="33" t="s">
        <v>448</v>
      </c>
      <c r="G756" s="33" t="s">
        <v>449</v>
      </c>
      <c r="H756" s="33" t="s">
        <v>450</v>
      </c>
      <c r="I756" s="33" t="s">
        <v>453</v>
      </c>
      <c r="J756" s="35" t="s">
        <v>23</v>
      </c>
      <c r="K756" s="33" t="s">
        <v>270</v>
      </c>
      <c r="L756" s="32" t="s">
        <v>271</v>
      </c>
      <c r="M756" s="37">
        <v>1</v>
      </c>
      <c r="N756" s="42">
        <v>446429</v>
      </c>
      <c r="O756" s="42">
        <v>446429</v>
      </c>
      <c r="P756" s="31" t="s">
        <v>296</v>
      </c>
      <c r="Q756" s="31" t="s">
        <v>274</v>
      </c>
      <c r="R756" s="32" t="s">
        <v>251</v>
      </c>
      <c r="S756" s="37">
        <v>50</v>
      </c>
      <c r="T756" s="78" t="s">
        <v>181</v>
      </c>
      <c r="U756" s="16">
        <v>6</v>
      </c>
    </row>
    <row r="757" spans="1:21" ht="76.5" customHeight="1">
      <c r="A757" s="31">
        <v>742</v>
      </c>
      <c r="B757" s="39" t="s">
        <v>76</v>
      </c>
      <c r="C757" s="31" t="s">
        <v>74</v>
      </c>
      <c r="D757" s="31" t="s">
        <v>447</v>
      </c>
      <c r="E757" s="33" t="s">
        <v>452</v>
      </c>
      <c r="F757" s="33" t="s">
        <v>448</v>
      </c>
      <c r="G757" s="33" t="s">
        <v>449</v>
      </c>
      <c r="H757" s="33" t="s">
        <v>450</v>
      </c>
      <c r="I757" s="33" t="s">
        <v>453</v>
      </c>
      <c r="J757" s="35" t="s">
        <v>23</v>
      </c>
      <c r="K757" s="33" t="s">
        <v>270</v>
      </c>
      <c r="L757" s="32" t="s">
        <v>271</v>
      </c>
      <c r="M757" s="37">
        <v>1</v>
      </c>
      <c r="N757" s="42">
        <v>446429</v>
      </c>
      <c r="O757" s="42">
        <v>446429</v>
      </c>
      <c r="P757" s="31" t="s">
        <v>273</v>
      </c>
      <c r="Q757" s="31" t="s">
        <v>274</v>
      </c>
      <c r="R757" s="36" t="s">
        <v>252</v>
      </c>
      <c r="S757" s="37">
        <v>50</v>
      </c>
      <c r="T757" s="78" t="s">
        <v>96</v>
      </c>
      <c r="U757" s="16">
        <v>6</v>
      </c>
    </row>
    <row r="758" spans="1:21" ht="76.5" customHeight="1">
      <c r="A758" s="69">
        <v>743</v>
      </c>
      <c r="B758" s="39" t="s">
        <v>76</v>
      </c>
      <c r="C758" s="31" t="s">
        <v>74</v>
      </c>
      <c r="D758" s="31" t="s">
        <v>447</v>
      </c>
      <c r="E758" s="33" t="s">
        <v>452</v>
      </c>
      <c r="F758" s="33" t="s">
        <v>448</v>
      </c>
      <c r="G758" s="33" t="s">
        <v>449</v>
      </c>
      <c r="H758" s="33" t="s">
        <v>450</v>
      </c>
      <c r="I758" s="33" t="s">
        <v>453</v>
      </c>
      <c r="J758" s="35" t="s">
        <v>23</v>
      </c>
      <c r="K758" s="33" t="s">
        <v>270</v>
      </c>
      <c r="L758" s="32" t="s">
        <v>271</v>
      </c>
      <c r="M758" s="37">
        <v>1</v>
      </c>
      <c r="N758" s="42">
        <v>446429</v>
      </c>
      <c r="O758" s="42">
        <v>446429</v>
      </c>
      <c r="P758" s="31" t="s">
        <v>426</v>
      </c>
      <c r="Q758" s="31" t="s">
        <v>274</v>
      </c>
      <c r="R758" s="32" t="s">
        <v>254</v>
      </c>
      <c r="S758" s="37">
        <v>50</v>
      </c>
      <c r="T758" s="78" t="s">
        <v>182</v>
      </c>
      <c r="U758" s="16">
        <v>6</v>
      </c>
    </row>
    <row r="759" spans="1:21" ht="76.5" customHeight="1">
      <c r="A759" s="31">
        <v>744</v>
      </c>
      <c r="B759" s="39" t="s">
        <v>76</v>
      </c>
      <c r="C759" s="31" t="s">
        <v>74</v>
      </c>
      <c r="D759" s="31" t="s">
        <v>447</v>
      </c>
      <c r="E759" s="33" t="s">
        <v>452</v>
      </c>
      <c r="F759" s="33" t="s">
        <v>448</v>
      </c>
      <c r="G759" s="33" t="s">
        <v>449</v>
      </c>
      <c r="H759" s="33" t="s">
        <v>450</v>
      </c>
      <c r="I759" s="33" t="s">
        <v>453</v>
      </c>
      <c r="J759" s="35" t="s">
        <v>23</v>
      </c>
      <c r="K759" s="33" t="s">
        <v>270</v>
      </c>
      <c r="L759" s="32" t="s">
        <v>271</v>
      </c>
      <c r="M759" s="37">
        <v>1</v>
      </c>
      <c r="N759" s="42">
        <v>446429</v>
      </c>
      <c r="O759" s="42">
        <v>446429</v>
      </c>
      <c r="P759" s="31" t="s">
        <v>283</v>
      </c>
      <c r="Q759" s="31" t="s">
        <v>274</v>
      </c>
      <c r="R759" s="32" t="s">
        <v>255</v>
      </c>
      <c r="S759" s="37">
        <v>50</v>
      </c>
      <c r="T759" s="78" t="s">
        <v>97</v>
      </c>
      <c r="U759" s="16">
        <v>6</v>
      </c>
    </row>
    <row r="760" spans="1:21" ht="76.5" customHeight="1">
      <c r="A760" s="69">
        <v>745</v>
      </c>
      <c r="B760" s="39" t="s">
        <v>76</v>
      </c>
      <c r="C760" s="31" t="s">
        <v>74</v>
      </c>
      <c r="D760" s="31" t="s">
        <v>447</v>
      </c>
      <c r="E760" s="33" t="s">
        <v>452</v>
      </c>
      <c r="F760" s="33" t="s">
        <v>448</v>
      </c>
      <c r="G760" s="33" t="s">
        <v>449</v>
      </c>
      <c r="H760" s="33" t="s">
        <v>450</v>
      </c>
      <c r="I760" s="33" t="s">
        <v>453</v>
      </c>
      <c r="J760" s="35" t="s">
        <v>23</v>
      </c>
      <c r="K760" s="33" t="s">
        <v>270</v>
      </c>
      <c r="L760" s="32" t="s">
        <v>271</v>
      </c>
      <c r="M760" s="37">
        <v>1</v>
      </c>
      <c r="N760" s="42">
        <v>446429</v>
      </c>
      <c r="O760" s="42">
        <v>446429</v>
      </c>
      <c r="P760" s="31" t="s">
        <v>283</v>
      </c>
      <c r="Q760" s="31" t="s">
        <v>274</v>
      </c>
      <c r="R760" s="32" t="s">
        <v>256</v>
      </c>
      <c r="S760" s="37">
        <v>50</v>
      </c>
      <c r="T760" s="78" t="s">
        <v>183</v>
      </c>
      <c r="U760" s="16">
        <v>6</v>
      </c>
    </row>
    <row r="761" spans="1:21" ht="76.5" customHeight="1">
      <c r="A761" s="31">
        <v>746</v>
      </c>
      <c r="B761" s="39" t="s">
        <v>76</v>
      </c>
      <c r="C761" s="31" t="s">
        <v>74</v>
      </c>
      <c r="D761" s="31" t="s">
        <v>447</v>
      </c>
      <c r="E761" s="33" t="s">
        <v>452</v>
      </c>
      <c r="F761" s="33" t="s">
        <v>448</v>
      </c>
      <c r="G761" s="33" t="s">
        <v>449</v>
      </c>
      <c r="H761" s="33" t="s">
        <v>450</v>
      </c>
      <c r="I761" s="33" t="s">
        <v>453</v>
      </c>
      <c r="J761" s="35" t="s">
        <v>23</v>
      </c>
      <c r="K761" s="33" t="s">
        <v>270</v>
      </c>
      <c r="L761" s="32" t="s">
        <v>271</v>
      </c>
      <c r="M761" s="37">
        <v>1</v>
      </c>
      <c r="N761" s="42">
        <v>446429</v>
      </c>
      <c r="O761" s="42">
        <v>446429</v>
      </c>
      <c r="P761" s="31" t="s">
        <v>349</v>
      </c>
      <c r="Q761" s="31" t="s">
        <v>274</v>
      </c>
      <c r="R761" s="32" t="s">
        <v>257</v>
      </c>
      <c r="S761" s="37">
        <v>50</v>
      </c>
      <c r="T761" s="78" t="s">
        <v>185</v>
      </c>
      <c r="U761" s="16">
        <v>6</v>
      </c>
    </row>
    <row r="762" spans="1:21" ht="76.5" customHeight="1">
      <c r="A762" s="69">
        <v>747</v>
      </c>
      <c r="B762" s="39" t="s">
        <v>76</v>
      </c>
      <c r="C762" s="31" t="s">
        <v>74</v>
      </c>
      <c r="D762" s="31" t="s">
        <v>447</v>
      </c>
      <c r="E762" s="33" t="s">
        <v>452</v>
      </c>
      <c r="F762" s="33" t="s">
        <v>448</v>
      </c>
      <c r="G762" s="33" t="s">
        <v>449</v>
      </c>
      <c r="H762" s="33" t="s">
        <v>450</v>
      </c>
      <c r="I762" s="33" t="s">
        <v>453</v>
      </c>
      <c r="J762" s="35" t="s">
        <v>23</v>
      </c>
      <c r="K762" s="33" t="s">
        <v>270</v>
      </c>
      <c r="L762" s="32" t="s">
        <v>271</v>
      </c>
      <c r="M762" s="37">
        <v>1</v>
      </c>
      <c r="N762" s="42">
        <v>446429</v>
      </c>
      <c r="O762" s="42">
        <v>446429</v>
      </c>
      <c r="P762" s="31" t="s">
        <v>296</v>
      </c>
      <c r="Q762" s="31" t="s">
        <v>274</v>
      </c>
      <c r="R762" s="32" t="s">
        <v>259</v>
      </c>
      <c r="S762" s="37">
        <v>50</v>
      </c>
      <c r="T762" s="78" t="s">
        <v>184</v>
      </c>
      <c r="U762" s="16">
        <v>6</v>
      </c>
    </row>
    <row r="763" spans="1:21" ht="76.5" customHeight="1">
      <c r="A763" s="31">
        <v>748</v>
      </c>
      <c r="B763" s="39" t="s">
        <v>76</v>
      </c>
      <c r="C763" s="31" t="s">
        <v>74</v>
      </c>
      <c r="D763" s="31" t="s">
        <v>447</v>
      </c>
      <c r="E763" s="33" t="s">
        <v>452</v>
      </c>
      <c r="F763" s="33" t="s">
        <v>448</v>
      </c>
      <c r="G763" s="33" t="s">
        <v>449</v>
      </c>
      <c r="H763" s="33" t="s">
        <v>450</v>
      </c>
      <c r="I763" s="33" t="s">
        <v>453</v>
      </c>
      <c r="J763" s="35" t="s">
        <v>23</v>
      </c>
      <c r="K763" s="33" t="s">
        <v>270</v>
      </c>
      <c r="L763" s="32" t="s">
        <v>271</v>
      </c>
      <c r="M763" s="37">
        <v>1</v>
      </c>
      <c r="N763" s="42">
        <v>446429</v>
      </c>
      <c r="O763" s="42">
        <v>446429</v>
      </c>
      <c r="P763" s="31" t="s">
        <v>426</v>
      </c>
      <c r="Q763" s="31" t="s">
        <v>274</v>
      </c>
      <c r="R763" s="32" t="s">
        <v>260</v>
      </c>
      <c r="S763" s="37">
        <v>50</v>
      </c>
      <c r="T763" s="78" t="s">
        <v>178</v>
      </c>
      <c r="U763" s="16">
        <v>6</v>
      </c>
    </row>
    <row r="764" spans="1:21" ht="76.5" customHeight="1">
      <c r="A764" s="69">
        <v>749</v>
      </c>
      <c r="B764" s="39" t="s">
        <v>76</v>
      </c>
      <c r="C764" s="31" t="s">
        <v>74</v>
      </c>
      <c r="D764" s="31" t="s">
        <v>447</v>
      </c>
      <c r="E764" s="33" t="s">
        <v>452</v>
      </c>
      <c r="F764" s="33" t="s">
        <v>448</v>
      </c>
      <c r="G764" s="33" t="s">
        <v>449</v>
      </c>
      <c r="H764" s="33" t="s">
        <v>450</v>
      </c>
      <c r="I764" s="33" t="s">
        <v>453</v>
      </c>
      <c r="J764" s="35" t="s">
        <v>23</v>
      </c>
      <c r="K764" s="33" t="s">
        <v>270</v>
      </c>
      <c r="L764" s="32" t="s">
        <v>271</v>
      </c>
      <c r="M764" s="37">
        <v>1</v>
      </c>
      <c r="N764" s="42">
        <v>446429</v>
      </c>
      <c r="O764" s="42">
        <v>446429</v>
      </c>
      <c r="P764" s="31" t="s">
        <v>349</v>
      </c>
      <c r="Q764" s="31" t="s">
        <v>274</v>
      </c>
      <c r="R764" s="32" t="s">
        <v>258</v>
      </c>
      <c r="S764" s="37">
        <v>50</v>
      </c>
      <c r="T764" s="78" t="s">
        <v>177</v>
      </c>
      <c r="U764" s="16">
        <v>6</v>
      </c>
    </row>
    <row r="765" spans="1:21" ht="76.5" customHeight="1">
      <c r="A765" s="31">
        <v>750</v>
      </c>
      <c r="B765" s="39" t="s">
        <v>76</v>
      </c>
      <c r="C765" s="31" t="s">
        <v>74</v>
      </c>
      <c r="D765" s="31" t="s">
        <v>447</v>
      </c>
      <c r="E765" s="33" t="s">
        <v>452</v>
      </c>
      <c r="F765" s="33" t="s">
        <v>448</v>
      </c>
      <c r="G765" s="33" t="s">
        <v>449</v>
      </c>
      <c r="H765" s="33" t="s">
        <v>450</v>
      </c>
      <c r="I765" s="33" t="s">
        <v>453</v>
      </c>
      <c r="J765" s="35" t="s">
        <v>23</v>
      </c>
      <c r="K765" s="33" t="s">
        <v>270</v>
      </c>
      <c r="L765" s="32" t="s">
        <v>271</v>
      </c>
      <c r="M765" s="37">
        <v>1</v>
      </c>
      <c r="N765" s="42">
        <v>446429</v>
      </c>
      <c r="O765" s="42">
        <v>446429</v>
      </c>
      <c r="P765" s="31" t="s">
        <v>273</v>
      </c>
      <c r="Q765" s="31" t="s">
        <v>274</v>
      </c>
      <c r="R765" s="32" t="s">
        <v>261</v>
      </c>
      <c r="S765" s="37">
        <v>50</v>
      </c>
      <c r="T765" s="78" t="s">
        <v>98</v>
      </c>
      <c r="U765" s="16">
        <v>6</v>
      </c>
    </row>
    <row r="766" spans="1:21" ht="76.5" customHeight="1">
      <c r="A766" s="69">
        <v>751</v>
      </c>
      <c r="B766" s="39" t="s">
        <v>76</v>
      </c>
      <c r="C766" s="31" t="s">
        <v>74</v>
      </c>
      <c r="D766" s="31" t="s">
        <v>447</v>
      </c>
      <c r="E766" s="33" t="s">
        <v>452</v>
      </c>
      <c r="F766" s="33" t="s">
        <v>448</v>
      </c>
      <c r="G766" s="33" t="s">
        <v>449</v>
      </c>
      <c r="H766" s="33" t="s">
        <v>450</v>
      </c>
      <c r="I766" s="33" t="s">
        <v>453</v>
      </c>
      <c r="J766" s="35" t="s">
        <v>23</v>
      </c>
      <c r="K766" s="33" t="s">
        <v>270</v>
      </c>
      <c r="L766" s="32" t="s">
        <v>271</v>
      </c>
      <c r="M766" s="37">
        <v>1</v>
      </c>
      <c r="N766" s="42">
        <v>446429</v>
      </c>
      <c r="O766" s="42">
        <v>446429</v>
      </c>
      <c r="P766" s="31" t="s">
        <v>283</v>
      </c>
      <c r="Q766" s="31" t="s">
        <v>274</v>
      </c>
      <c r="R766" s="32" t="s">
        <v>262</v>
      </c>
      <c r="S766" s="37">
        <v>50</v>
      </c>
      <c r="T766" s="78" t="s">
        <v>99</v>
      </c>
      <c r="U766" s="16">
        <v>6</v>
      </c>
    </row>
    <row r="767" spans="1:21" ht="51" customHeight="1">
      <c r="A767" s="31">
        <v>752</v>
      </c>
      <c r="B767" s="39" t="s">
        <v>76</v>
      </c>
      <c r="C767" s="31" t="s">
        <v>74</v>
      </c>
      <c r="D767" s="31" t="s">
        <v>1132</v>
      </c>
      <c r="E767" s="34" t="s">
        <v>1133</v>
      </c>
      <c r="F767" s="34" t="s">
        <v>1134</v>
      </c>
      <c r="G767" s="34" t="s">
        <v>1133</v>
      </c>
      <c r="H767" s="34" t="s">
        <v>1134</v>
      </c>
      <c r="I767" s="34" t="s">
        <v>1982</v>
      </c>
      <c r="J767" s="34" t="s">
        <v>1981</v>
      </c>
      <c r="K767" s="34" t="s">
        <v>270</v>
      </c>
      <c r="L767" s="32" t="s">
        <v>271</v>
      </c>
      <c r="M767" s="36">
        <v>1</v>
      </c>
      <c r="N767" s="42">
        <v>1785714</v>
      </c>
      <c r="O767" s="42">
        <v>1785714</v>
      </c>
      <c r="P767" s="31" t="s">
        <v>296</v>
      </c>
      <c r="Q767" s="31" t="s">
        <v>356</v>
      </c>
      <c r="R767" s="36" t="s">
        <v>1935</v>
      </c>
      <c r="S767" s="31">
        <v>0</v>
      </c>
      <c r="T767" s="78" t="s">
        <v>108</v>
      </c>
      <c r="U767" s="80">
        <v>7</v>
      </c>
    </row>
    <row r="768" spans="1:21" ht="51" customHeight="1">
      <c r="A768" s="69">
        <v>753</v>
      </c>
      <c r="B768" s="39" t="s">
        <v>76</v>
      </c>
      <c r="C768" s="31" t="s">
        <v>74</v>
      </c>
      <c r="D768" s="31" t="s">
        <v>1132</v>
      </c>
      <c r="E768" s="34" t="s">
        <v>1133</v>
      </c>
      <c r="F768" s="34" t="s">
        <v>1134</v>
      </c>
      <c r="G768" s="34" t="s">
        <v>1133</v>
      </c>
      <c r="H768" s="34" t="s">
        <v>1134</v>
      </c>
      <c r="I768" s="34" t="s">
        <v>1982</v>
      </c>
      <c r="J768" s="34" t="s">
        <v>1981</v>
      </c>
      <c r="K768" s="34" t="s">
        <v>272</v>
      </c>
      <c r="L768" s="32" t="s">
        <v>271</v>
      </c>
      <c r="M768" s="36">
        <v>1</v>
      </c>
      <c r="N768" s="42">
        <v>8928571</v>
      </c>
      <c r="O768" s="42">
        <v>8928571</v>
      </c>
      <c r="P768" s="31" t="s">
        <v>296</v>
      </c>
      <c r="Q768" s="31" t="s">
        <v>274</v>
      </c>
      <c r="R768" s="36" t="s">
        <v>1935</v>
      </c>
      <c r="S768" s="31">
        <v>0</v>
      </c>
      <c r="T768" s="78" t="s">
        <v>108</v>
      </c>
      <c r="U768" s="80">
        <v>7</v>
      </c>
    </row>
    <row r="769" spans="1:21" ht="55.5" customHeight="1">
      <c r="A769" s="31">
        <v>754</v>
      </c>
      <c r="B769" s="39" t="s">
        <v>76</v>
      </c>
      <c r="C769" s="31" t="s">
        <v>74</v>
      </c>
      <c r="D769" s="46" t="s">
        <v>1135</v>
      </c>
      <c r="E769" s="34" t="s">
        <v>1136</v>
      </c>
      <c r="F769" s="34" t="s">
        <v>1137</v>
      </c>
      <c r="G769" s="34" t="s">
        <v>1138</v>
      </c>
      <c r="H769" s="34" t="s">
        <v>1139</v>
      </c>
      <c r="I769" s="34" t="s">
        <v>1140</v>
      </c>
      <c r="J769" s="34" t="s">
        <v>1141</v>
      </c>
      <c r="K769" s="34" t="s">
        <v>281</v>
      </c>
      <c r="L769" s="32" t="s">
        <v>271</v>
      </c>
      <c r="M769" s="36">
        <v>1</v>
      </c>
      <c r="N769" s="42">
        <f>O769/M769</f>
        <v>6000000</v>
      </c>
      <c r="O769" s="42">
        <f>4800000+1200000</f>
        <v>6000000</v>
      </c>
      <c r="P769" s="31" t="s">
        <v>296</v>
      </c>
      <c r="Q769" s="31" t="s">
        <v>274</v>
      </c>
      <c r="R769" s="32" t="s">
        <v>275</v>
      </c>
      <c r="S769" s="31">
        <v>0</v>
      </c>
      <c r="T769" s="78" t="s">
        <v>108</v>
      </c>
      <c r="U769" s="80">
        <v>7</v>
      </c>
    </row>
    <row r="770" spans="1:21" ht="89.25" customHeight="1">
      <c r="A770" s="69">
        <v>755</v>
      </c>
      <c r="B770" s="39" t="s">
        <v>76</v>
      </c>
      <c r="C770" s="31" t="s">
        <v>74</v>
      </c>
      <c r="D770" s="46" t="s">
        <v>1142</v>
      </c>
      <c r="E770" s="33" t="s">
        <v>1143</v>
      </c>
      <c r="F770" s="33" t="s">
        <v>1144</v>
      </c>
      <c r="G770" s="33" t="s">
        <v>1143</v>
      </c>
      <c r="H770" s="33" t="s">
        <v>1145</v>
      </c>
      <c r="I770" s="33" t="s">
        <v>1146</v>
      </c>
      <c r="J770" s="33" t="s">
        <v>1147</v>
      </c>
      <c r="K770" s="33" t="s">
        <v>270</v>
      </c>
      <c r="L770" s="32" t="s">
        <v>271</v>
      </c>
      <c r="M770" s="37">
        <v>1</v>
      </c>
      <c r="N770" s="42">
        <v>3254464</v>
      </c>
      <c r="O770" s="42">
        <v>3254464</v>
      </c>
      <c r="P770" s="31" t="s">
        <v>296</v>
      </c>
      <c r="Q770" s="31" t="s">
        <v>274</v>
      </c>
      <c r="R770" s="32" t="s">
        <v>275</v>
      </c>
      <c r="S770" s="31">
        <v>0</v>
      </c>
      <c r="T770" s="78" t="s">
        <v>108</v>
      </c>
      <c r="U770" s="80">
        <v>7</v>
      </c>
    </row>
    <row r="771" spans="1:21" ht="51" customHeight="1">
      <c r="A771" s="31">
        <v>756</v>
      </c>
      <c r="B771" s="39" t="s">
        <v>76</v>
      </c>
      <c r="C771" s="31" t="s">
        <v>74</v>
      </c>
      <c r="D771" s="31" t="s">
        <v>1132</v>
      </c>
      <c r="E771" s="33" t="s">
        <v>1133</v>
      </c>
      <c r="F771" s="33" t="s">
        <v>1134</v>
      </c>
      <c r="G771" s="33" t="s">
        <v>1133</v>
      </c>
      <c r="H771" s="33" t="s">
        <v>1134</v>
      </c>
      <c r="I771" s="33" t="s">
        <v>1338</v>
      </c>
      <c r="J771" s="33" t="s">
        <v>1339</v>
      </c>
      <c r="K771" s="33" t="s">
        <v>270</v>
      </c>
      <c r="L771" s="32" t="s">
        <v>271</v>
      </c>
      <c r="M771" s="37">
        <v>1</v>
      </c>
      <c r="N771" s="42">
        <v>9252945</v>
      </c>
      <c r="O771" s="42">
        <v>9252945</v>
      </c>
      <c r="P771" s="31" t="s">
        <v>296</v>
      </c>
      <c r="Q771" s="31" t="s">
        <v>356</v>
      </c>
      <c r="R771" s="36" t="s">
        <v>1935</v>
      </c>
      <c r="S771" s="31">
        <v>0</v>
      </c>
      <c r="T771" s="78" t="s">
        <v>176</v>
      </c>
      <c r="U771" s="16">
        <v>7</v>
      </c>
    </row>
    <row r="772" spans="1:21" ht="51" customHeight="1">
      <c r="A772" s="69">
        <v>757</v>
      </c>
      <c r="B772" s="39" t="s">
        <v>76</v>
      </c>
      <c r="C772" s="31" t="s">
        <v>74</v>
      </c>
      <c r="D772" s="31" t="s">
        <v>1132</v>
      </c>
      <c r="E772" s="33" t="s">
        <v>1133</v>
      </c>
      <c r="F772" s="33" t="s">
        <v>1134</v>
      </c>
      <c r="G772" s="33" t="s">
        <v>1133</v>
      </c>
      <c r="H772" s="33" t="s">
        <v>1134</v>
      </c>
      <c r="I772" s="33" t="s">
        <v>1338</v>
      </c>
      <c r="J772" s="33" t="s">
        <v>1339</v>
      </c>
      <c r="K772" s="33" t="s">
        <v>272</v>
      </c>
      <c r="L772" s="32" t="s">
        <v>271</v>
      </c>
      <c r="M772" s="37">
        <v>1</v>
      </c>
      <c r="N772" s="42">
        <v>46264724</v>
      </c>
      <c r="O772" s="42">
        <v>46264724</v>
      </c>
      <c r="P772" s="31" t="s">
        <v>296</v>
      </c>
      <c r="Q772" s="31" t="s">
        <v>274</v>
      </c>
      <c r="R772" s="36" t="s">
        <v>1935</v>
      </c>
      <c r="S772" s="31">
        <v>0</v>
      </c>
      <c r="T772" s="78" t="s">
        <v>176</v>
      </c>
      <c r="U772" s="16">
        <v>7</v>
      </c>
    </row>
    <row r="773" spans="1:21" ht="51" customHeight="1">
      <c r="A773" s="31">
        <v>758</v>
      </c>
      <c r="B773" s="39" t="s">
        <v>76</v>
      </c>
      <c r="C773" s="31" t="s">
        <v>74</v>
      </c>
      <c r="D773" s="31" t="s">
        <v>1132</v>
      </c>
      <c r="E773" s="33" t="s">
        <v>1133</v>
      </c>
      <c r="F773" s="33" t="s">
        <v>1134</v>
      </c>
      <c r="G773" s="33" t="s">
        <v>1133</v>
      </c>
      <c r="H773" s="33" t="s">
        <v>1134</v>
      </c>
      <c r="I773" s="33" t="s">
        <v>1338</v>
      </c>
      <c r="J773" s="33" t="s">
        <v>1339</v>
      </c>
      <c r="K773" s="33" t="s">
        <v>270</v>
      </c>
      <c r="L773" s="32" t="s">
        <v>271</v>
      </c>
      <c r="M773" s="37">
        <v>1</v>
      </c>
      <c r="N773" s="42">
        <v>18750000</v>
      </c>
      <c r="O773" s="42">
        <v>18750000</v>
      </c>
      <c r="P773" s="31" t="s">
        <v>296</v>
      </c>
      <c r="Q773" s="31" t="s">
        <v>274</v>
      </c>
      <c r="R773" s="32" t="s">
        <v>256</v>
      </c>
      <c r="S773" s="31">
        <v>0</v>
      </c>
      <c r="T773" s="78" t="s">
        <v>183</v>
      </c>
      <c r="U773" s="16">
        <v>7</v>
      </c>
    </row>
    <row r="774" spans="1:21" ht="51" customHeight="1">
      <c r="A774" s="69">
        <v>759</v>
      </c>
      <c r="B774" s="39" t="s">
        <v>76</v>
      </c>
      <c r="C774" s="31" t="s">
        <v>74</v>
      </c>
      <c r="D774" s="31" t="s">
        <v>1132</v>
      </c>
      <c r="E774" s="33" t="s">
        <v>1133</v>
      </c>
      <c r="F774" s="33" t="s">
        <v>1134</v>
      </c>
      <c r="G774" s="33" t="s">
        <v>1133</v>
      </c>
      <c r="H774" s="33" t="s">
        <v>1134</v>
      </c>
      <c r="I774" s="33" t="s">
        <v>1338</v>
      </c>
      <c r="J774" s="33" t="s">
        <v>1339</v>
      </c>
      <c r="K774" s="33" t="s">
        <v>270</v>
      </c>
      <c r="L774" s="32" t="s">
        <v>271</v>
      </c>
      <c r="M774" s="37">
        <v>1</v>
      </c>
      <c r="N774" s="42">
        <v>3651934</v>
      </c>
      <c r="O774" s="42">
        <v>3651934</v>
      </c>
      <c r="P774" s="31" t="s">
        <v>296</v>
      </c>
      <c r="Q774" s="31" t="s">
        <v>356</v>
      </c>
      <c r="R774" s="32" t="s">
        <v>259</v>
      </c>
      <c r="S774" s="31">
        <v>0</v>
      </c>
      <c r="T774" s="78" t="s">
        <v>184</v>
      </c>
      <c r="U774" s="16">
        <v>7</v>
      </c>
    </row>
    <row r="775" spans="1:21" ht="51" customHeight="1">
      <c r="A775" s="31">
        <v>760</v>
      </c>
      <c r="B775" s="39" t="s">
        <v>76</v>
      </c>
      <c r="C775" s="31" t="s">
        <v>74</v>
      </c>
      <c r="D775" s="31" t="s">
        <v>1132</v>
      </c>
      <c r="E775" s="33" t="s">
        <v>1133</v>
      </c>
      <c r="F775" s="33" t="s">
        <v>1134</v>
      </c>
      <c r="G775" s="33" t="s">
        <v>1133</v>
      </c>
      <c r="H775" s="33" t="s">
        <v>1134</v>
      </c>
      <c r="I775" s="33" t="s">
        <v>1338</v>
      </c>
      <c r="J775" s="33" t="s">
        <v>1339</v>
      </c>
      <c r="K775" s="33" t="s">
        <v>272</v>
      </c>
      <c r="L775" s="32" t="s">
        <v>271</v>
      </c>
      <c r="M775" s="37">
        <v>1</v>
      </c>
      <c r="N775" s="42">
        <v>18259672</v>
      </c>
      <c r="O775" s="42">
        <v>18259672</v>
      </c>
      <c r="P775" s="31" t="s">
        <v>296</v>
      </c>
      <c r="Q775" s="31" t="s">
        <v>274</v>
      </c>
      <c r="R775" s="32" t="s">
        <v>259</v>
      </c>
      <c r="S775" s="31">
        <v>0</v>
      </c>
      <c r="T775" s="78" t="s">
        <v>184</v>
      </c>
      <c r="U775" s="16">
        <v>7</v>
      </c>
    </row>
    <row r="776" spans="1:21" ht="51" customHeight="1">
      <c r="A776" s="69">
        <v>761</v>
      </c>
      <c r="B776" s="39" t="s">
        <v>76</v>
      </c>
      <c r="C776" s="31" t="s">
        <v>74</v>
      </c>
      <c r="D776" s="31" t="s">
        <v>1132</v>
      </c>
      <c r="E776" s="33" t="s">
        <v>1133</v>
      </c>
      <c r="F776" s="33" t="s">
        <v>1134</v>
      </c>
      <c r="G776" s="33" t="s">
        <v>1133</v>
      </c>
      <c r="H776" s="33" t="s">
        <v>1134</v>
      </c>
      <c r="I776" s="33" t="s">
        <v>1338</v>
      </c>
      <c r="J776" s="33" t="s">
        <v>1339</v>
      </c>
      <c r="K776" s="33" t="s">
        <v>270</v>
      </c>
      <c r="L776" s="32" t="s">
        <v>271</v>
      </c>
      <c r="M776" s="37">
        <v>1</v>
      </c>
      <c r="N776" s="42">
        <f>O776/M776</f>
        <v>2882602</v>
      </c>
      <c r="O776" s="42">
        <f>3301402-418800</f>
        <v>2882602</v>
      </c>
      <c r="P776" s="31" t="s">
        <v>296</v>
      </c>
      <c r="Q776" s="31" t="s">
        <v>356</v>
      </c>
      <c r="R776" s="32" t="s">
        <v>258</v>
      </c>
      <c r="S776" s="31">
        <v>0</v>
      </c>
      <c r="T776" s="78" t="s">
        <v>177</v>
      </c>
      <c r="U776" s="16">
        <v>7</v>
      </c>
    </row>
    <row r="777" spans="1:21" ht="51" customHeight="1">
      <c r="A777" s="31">
        <v>762</v>
      </c>
      <c r="B777" s="39" t="s">
        <v>76</v>
      </c>
      <c r="C777" s="31" t="s">
        <v>74</v>
      </c>
      <c r="D777" s="31" t="s">
        <v>1132</v>
      </c>
      <c r="E777" s="33" t="s">
        <v>1133</v>
      </c>
      <c r="F777" s="33" t="s">
        <v>1134</v>
      </c>
      <c r="G777" s="33" t="s">
        <v>1133</v>
      </c>
      <c r="H777" s="33" t="s">
        <v>1134</v>
      </c>
      <c r="I777" s="33" t="s">
        <v>1338</v>
      </c>
      <c r="J777" s="33" t="s">
        <v>1339</v>
      </c>
      <c r="K777" s="33" t="s">
        <v>272</v>
      </c>
      <c r="L777" s="32" t="s">
        <v>271</v>
      </c>
      <c r="M777" s="37">
        <v>1</v>
      </c>
      <c r="N777" s="42">
        <v>16507010</v>
      </c>
      <c r="O777" s="42">
        <v>16507010</v>
      </c>
      <c r="P777" s="31" t="s">
        <v>296</v>
      </c>
      <c r="Q777" s="31" t="s">
        <v>274</v>
      </c>
      <c r="R777" s="32" t="s">
        <v>258</v>
      </c>
      <c r="S777" s="31">
        <v>0</v>
      </c>
      <c r="T777" s="78" t="s">
        <v>177</v>
      </c>
      <c r="U777" s="16">
        <v>7</v>
      </c>
    </row>
    <row r="778" spans="1:21" ht="51" customHeight="1">
      <c r="A778" s="69">
        <v>763</v>
      </c>
      <c r="B778" s="39" t="s">
        <v>76</v>
      </c>
      <c r="C778" s="31" t="s">
        <v>74</v>
      </c>
      <c r="D778" s="31" t="s">
        <v>1132</v>
      </c>
      <c r="E778" s="33" t="s">
        <v>1133</v>
      </c>
      <c r="F778" s="33" t="s">
        <v>1134</v>
      </c>
      <c r="G778" s="33" t="s">
        <v>1133</v>
      </c>
      <c r="H778" s="33" t="s">
        <v>1134</v>
      </c>
      <c r="I778" s="33" t="s">
        <v>1338</v>
      </c>
      <c r="J778" s="33" t="s">
        <v>1339</v>
      </c>
      <c r="K778" s="33" t="s">
        <v>281</v>
      </c>
      <c r="L778" s="32" t="s">
        <v>271</v>
      </c>
      <c r="M778" s="37">
        <v>1</v>
      </c>
      <c r="N778" s="42">
        <v>4032000</v>
      </c>
      <c r="O778" s="42">
        <v>4032000</v>
      </c>
      <c r="P778" s="31" t="s">
        <v>296</v>
      </c>
      <c r="Q778" s="31" t="s">
        <v>274</v>
      </c>
      <c r="R778" s="32" t="s">
        <v>768</v>
      </c>
      <c r="S778" s="31">
        <v>0</v>
      </c>
      <c r="T778" s="78" t="s">
        <v>769</v>
      </c>
      <c r="U778" s="16">
        <v>7</v>
      </c>
    </row>
    <row r="779" spans="1:21" ht="51" customHeight="1">
      <c r="A779" s="31">
        <v>764</v>
      </c>
      <c r="B779" s="39" t="s">
        <v>76</v>
      </c>
      <c r="C779" s="31" t="s">
        <v>74</v>
      </c>
      <c r="D779" s="31" t="s">
        <v>1132</v>
      </c>
      <c r="E779" s="33" t="s">
        <v>1133</v>
      </c>
      <c r="F779" s="33" t="s">
        <v>1134</v>
      </c>
      <c r="G779" s="33" t="s">
        <v>1133</v>
      </c>
      <c r="H779" s="33" t="s">
        <v>1134</v>
      </c>
      <c r="I779" s="33" t="s">
        <v>1338</v>
      </c>
      <c r="J779" s="33" t="s">
        <v>1339</v>
      </c>
      <c r="K779" s="33" t="s">
        <v>281</v>
      </c>
      <c r="L779" s="32" t="s">
        <v>271</v>
      </c>
      <c r="M779" s="37">
        <v>1</v>
      </c>
      <c r="N779" s="42">
        <v>6004800</v>
      </c>
      <c r="O779" s="42">
        <v>6004800</v>
      </c>
      <c r="P779" s="31" t="s">
        <v>296</v>
      </c>
      <c r="Q779" s="31" t="s">
        <v>274</v>
      </c>
      <c r="R779" s="32" t="s">
        <v>253</v>
      </c>
      <c r="S779" s="31">
        <v>0</v>
      </c>
      <c r="T779" s="78" t="s">
        <v>773</v>
      </c>
      <c r="U779" s="16">
        <v>7</v>
      </c>
    </row>
    <row r="780" spans="1:21" ht="51" customHeight="1">
      <c r="A780" s="69">
        <v>765</v>
      </c>
      <c r="B780" s="39" t="s">
        <v>76</v>
      </c>
      <c r="C780" s="31" t="s">
        <v>74</v>
      </c>
      <c r="D780" s="31" t="s">
        <v>1132</v>
      </c>
      <c r="E780" s="33" t="s">
        <v>1133</v>
      </c>
      <c r="F780" s="33" t="s">
        <v>1134</v>
      </c>
      <c r="G780" s="33" t="s">
        <v>1133</v>
      </c>
      <c r="H780" s="33" t="s">
        <v>1134</v>
      </c>
      <c r="I780" s="33" t="s">
        <v>1338</v>
      </c>
      <c r="J780" s="33" t="s">
        <v>1339</v>
      </c>
      <c r="K780" s="33" t="s">
        <v>270</v>
      </c>
      <c r="L780" s="32" t="s">
        <v>271</v>
      </c>
      <c r="M780" s="37">
        <v>1</v>
      </c>
      <c r="N780" s="42">
        <f>O780/M780</f>
        <v>3415200</v>
      </c>
      <c r="O780" s="42">
        <f>3049286+365914</f>
        <v>3415200</v>
      </c>
      <c r="P780" s="31" t="s">
        <v>296</v>
      </c>
      <c r="Q780" s="31" t="s">
        <v>274</v>
      </c>
      <c r="R780" s="32" t="s">
        <v>263</v>
      </c>
      <c r="S780" s="31">
        <v>0</v>
      </c>
      <c r="T780" s="78" t="s">
        <v>770</v>
      </c>
      <c r="U780" s="16">
        <v>7</v>
      </c>
    </row>
    <row r="781" spans="1:21" ht="177.75" customHeight="1">
      <c r="A781" s="31">
        <v>766</v>
      </c>
      <c r="B781" s="39" t="s">
        <v>76</v>
      </c>
      <c r="C781" s="31" t="s">
        <v>74</v>
      </c>
      <c r="D781" s="35" t="s">
        <v>483</v>
      </c>
      <c r="E781" s="33" t="s">
        <v>436</v>
      </c>
      <c r="F781" s="33" t="s">
        <v>437</v>
      </c>
      <c r="G781" s="33" t="s">
        <v>484</v>
      </c>
      <c r="H781" s="33" t="s">
        <v>485</v>
      </c>
      <c r="I781" s="33" t="s">
        <v>486</v>
      </c>
      <c r="J781" s="49" t="s">
        <v>487</v>
      </c>
      <c r="K781" s="33" t="s">
        <v>270</v>
      </c>
      <c r="L781" s="32" t="s">
        <v>271</v>
      </c>
      <c r="M781" s="37">
        <v>1</v>
      </c>
      <c r="N781" s="42">
        <v>3343750</v>
      </c>
      <c r="O781" s="42">
        <v>3343750</v>
      </c>
      <c r="P781" s="31" t="s">
        <v>296</v>
      </c>
      <c r="Q781" s="31" t="s">
        <v>274</v>
      </c>
      <c r="R781" s="32">
        <v>751110000</v>
      </c>
      <c r="S781" s="31">
        <v>0</v>
      </c>
      <c r="T781" s="78" t="s">
        <v>129</v>
      </c>
      <c r="U781" s="16">
        <v>8</v>
      </c>
    </row>
    <row r="782" spans="1:21" ht="89.25" customHeight="1">
      <c r="A782" s="69">
        <v>767</v>
      </c>
      <c r="B782" s="39" t="s">
        <v>78</v>
      </c>
      <c r="C782" s="31" t="s">
        <v>74</v>
      </c>
      <c r="D782" s="64" t="s">
        <v>494</v>
      </c>
      <c r="E782" s="64" t="s">
        <v>495</v>
      </c>
      <c r="F782" s="64" t="s">
        <v>496</v>
      </c>
      <c r="G782" s="64" t="s">
        <v>495</v>
      </c>
      <c r="H782" s="64" t="s">
        <v>497</v>
      </c>
      <c r="I782" s="64" t="s">
        <v>498</v>
      </c>
      <c r="J782" s="64" t="s">
        <v>499</v>
      </c>
      <c r="K782" s="64" t="s">
        <v>270</v>
      </c>
      <c r="L782" s="54" t="s">
        <v>271</v>
      </c>
      <c r="M782" s="36">
        <v>1</v>
      </c>
      <c r="N782" s="42">
        <v>10000</v>
      </c>
      <c r="O782" s="42">
        <v>10000</v>
      </c>
      <c r="P782" s="65" t="s">
        <v>500</v>
      </c>
      <c r="Q782" s="31" t="s">
        <v>501</v>
      </c>
      <c r="R782" s="32" t="s">
        <v>275</v>
      </c>
      <c r="S782" s="37">
        <v>100</v>
      </c>
      <c r="T782" s="78" t="s">
        <v>129</v>
      </c>
      <c r="U782" s="16">
        <v>8</v>
      </c>
    </row>
    <row r="783" spans="1:21" ht="76.5" customHeight="1">
      <c r="A783" s="31">
        <v>768</v>
      </c>
      <c r="B783" s="39" t="s">
        <v>78</v>
      </c>
      <c r="C783" s="31" t="s">
        <v>74</v>
      </c>
      <c r="D783" s="64" t="s">
        <v>494</v>
      </c>
      <c r="E783" s="64" t="s">
        <v>495</v>
      </c>
      <c r="F783" s="64" t="s">
        <v>496</v>
      </c>
      <c r="G783" s="64" t="s">
        <v>495</v>
      </c>
      <c r="H783" s="64" t="s">
        <v>497</v>
      </c>
      <c r="I783" s="64" t="s">
        <v>502</v>
      </c>
      <c r="J783" s="64" t="s">
        <v>503</v>
      </c>
      <c r="K783" s="64" t="s">
        <v>270</v>
      </c>
      <c r="L783" s="54" t="s">
        <v>271</v>
      </c>
      <c r="M783" s="36">
        <v>1</v>
      </c>
      <c r="N783" s="42">
        <v>10000</v>
      </c>
      <c r="O783" s="42">
        <v>10000</v>
      </c>
      <c r="P783" s="65" t="s">
        <v>504</v>
      </c>
      <c r="Q783" s="31" t="s">
        <v>505</v>
      </c>
      <c r="R783" s="32" t="s">
        <v>275</v>
      </c>
      <c r="S783" s="37">
        <v>100</v>
      </c>
      <c r="T783" s="78" t="s">
        <v>129</v>
      </c>
      <c r="U783" s="16">
        <v>8</v>
      </c>
    </row>
    <row r="784" spans="1:21" ht="76.5" customHeight="1">
      <c r="A784" s="69">
        <v>769</v>
      </c>
      <c r="B784" s="39" t="s">
        <v>78</v>
      </c>
      <c r="C784" s="31" t="s">
        <v>74</v>
      </c>
      <c r="D784" s="64" t="s">
        <v>494</v>
      </c>
      <c r="E784" s="64" t="s">
        <v>495</v>
      </c>
      <c r="F784" s="64" t="s">
        <v>496</v>
      </c>
      <c r="G784" s="64" t="s">
        <v>495</v>
      </c>
      <c r="H784" s="64" t="s">
        <v>497</v>
      </c>
      <c r="I784" s="64" t="s">
        <v>506</v>
      </c>
      <c r="J784" s="64" t="s">
        <v>507</v>
      </c>
      <c r="K784" s="64" t="s">
        <v>270</v>
      </c>
      <c r="L784" s="54" t="s">
        <v>271</v>
      </c>
      <c r="M784" s="36">
        <v>1</v>
      </c>
      <c r="N784" s="42">
        <v>10000</v>
      </c>
      <c r="O784" s="42">
        <v>10000</v>
      </c>
      <c r="P784" s="65" t="s">
        <v>508</v>
      </c>
      <c r="Q784" s="31" t="s">
        <v>509</v>
      </c>
      <c r="R784" s="32" t="s">
        <v>275</v>
      </c>
      <c r="S784" s="37">
        <v>100</v>
      </c>
      <c r="T784" s="78" t="s">
        <v>129</v>
      </c>
      <c r="U784" s="16">
        <v>8</v>
      </c>
    </row>
    <row r="785" spans="1:21" ht="68.25" customHeight="1">
      <c r="A785" s="31">
        <v>770</v>
      </c>
      <c r="B785" s="39" t="s">
        <v>76</v>
      </c>
      <c r="C785" s="31" t="s">
        <v>74</v>
      </c>
      <c r="D785" s="35" t="s">
        <v>616</v>
      </c>
      <c r="E785" s="34" t="s">
        <v>617</v>
      </c>
      <c r="F785" s="34" t="s">
        <v>618</v>
      </c>
      <c r="G785" s="34" t="s">
        <v>619</v>
      </c>
      <c r="H785" s="34" t="s">
        <v>620</v>
      </c>
      <c r="I785" s="34" t="s">
        <v>621</v>
      </c>
      <c r="J785" s="35" t="s">
        <v>622</v>
      </c>
      <c r="K785" s="33" t="s">
        <v>272</v>
      </c>
      <c r="L785" s="32" t="s">
        <v>271</v>
      </c>
      <c r="M785" s="37">
        <v>1</v>
      </c>
      <c r="N785" s="42">
        <v>7960714</v>
      </c>
      <c r="O785" s="42">
        <v>7960714</v>
      </c>
      <c r="P785" s="31" t="s">
        <v>296</v>
      </c>
      <c r="Q785" s="31" t="s">
        <v>274</v>
      </c>
      <c r="R785" s="32">
        <v>751110000</v>
      </c>
      <c r="S785" s="31">
        <v>0</v>
      </c>
      <c r="T785" s="78" t="s">
        <v>103</v>
      </c>
      <c r="U785" s="16">
        <v>9</v>
      </c>
    </row>
    <row r="786" spans="1:21" ht="51" customHeight="1">
      <c r="A786" s="69">
        <v>771</v>
      </c>
      <c r="B786" s="39" t="s">
        <v>76</v>
      </c>
      <c r="C786" s="31" t="s">
        <v>74</v>
      </c>
      <c r="D786" s="35" t="s">
        <v>623</v>
      </c>
      <c r="E786" s="34" t="s">
        <v>624</v>
      </c>
      <c r="F786" s="34" t="s">
        <v>625</v>
      </c>
      <c r="G786" s="34" t="s">
        <v>624</v>
      </c>
      <c r="H786" s="34" t="s">
        <v>626</v>
      </c>
      <c r="I786" s="34" t="s">
        <v>627</v>
      </c>
      <c r="J786" s="35" t="s">
        <v>31</v>
      </c>
      <c r="K786" s="34" t="s">
        <v>270</v>
      </c>
      <c r="L786" s="32" t="s">
        <v>271</v>
      </c>
      <c r="M786" s="37">
        <v>1</v>
      </c>
      <c r="N786" s="42">
        <v>1719643</v>
      </c>
      <c r="O786" s="42">
        <v>1719643</v>
      </c>
      <c r="P786" s="31" t="s">
        <v>296</v>
      </c>
      <c r="Q786" s="31" t="s">
        <v>274</v>
      </c>
      <c r="R786" s="32">
        <v>751110000</v>
      </c>
      <c r="S786" s="31">
        <v>0</v>
      </c>
      <c r="T786" s="78" t="s">
        <v>103</v>
      </c>
      <c r="U786" s="16">
        <v>9</v>
      </c>
    </row>
    <row r="787" spans="1:21" ht="51" customHeight="1">
      <c r="A787" s="31">
        <v>772</v>
      </c>
      <c r="B787" s="39" t="s">
        <v>76</v>
      </c>
      <c r="C787" s="31" t="s">
        <v>74</v>
      </c>
      <c r="D787" s="35" t="s">
        <v>623</v>
      </c>
      <c r="E787" s="34" t="s">
        <v>628</v>
      </c>
      <c r="F787" s="34" t="s">
        <v>625</v>
      </c>
      <c r="G787" s="34" t="s">
        <v>628</v>
      </c>
      <c r="H787" s="34" t="s">
        <v>626</v>
      </c>
      <c r="I787" s="34" t="s">
        <v>629</v>
      </c>
      <c r="J787" s="35" t="s">
        <v>45</v>
      </c>
      <c r="K787" s="34" t="s">
        <v>270</v>
      </c>
      <c r="L787" s="32" t="s">
        <v>271</v>
      </c>
      <c r="M787" s="37">
        <v>1</v>
      </c>
      <c r="N787" s="42">
        <v>2617857</v>
      </c>
      <c r="O787" s="42">
        <v>2617857</v>
      </c>
      <c r="P787" s="31" t="s">
        <v>283</v>
      </c>
      <c r="Q787" s="31" t="s">
        <v>274</v>
      </c>
      <c r="R787" s="32">
        <v>751110000</v>
      </c>
      <c r="S787" s="31">
        <v>0</v>
      </c>
      <c r="T787" s="78" t="s">
        <v>103</v>
      </c>
      <c r="U787" s="16">
        <v>9</v>
      </c>
    </row>
    <row r="788" spans="1:21" ht="76.5" customHeight="1">
      <c r="A788" s="69">
        <v>773</v>
      </c>
      <c r="B788" s="39" t="s">
        <v>76</v>
      </c>
      <c r="C788" s="31" t="s">
        <v>74</v>
      </c>
      <c r="D788" s="35" t="s">
        <v>630</v>
      </c>
      <c r="E788" s="34" t="s">
        <v>729</v>
      </c>
      <c r="F788" s="34" t="s">
        <v>631</v>
      </c>
      <c r="G788" s="34" t="s">
        <v>730</v>
      </c>
      <c r="H788" s="34" t="s">
        <v>632</v>
      </c>
      <c r="I788" s="34" t="s">
        <v>731</v>
      </c>
      <c r="J788" s="35" t="s">
        <v>130</v>
      </c>
      <c r="K788" s="34" t="s">
        <v>281</v>
      </c>
      <c r="L788" s="32" t="s">
        <v>271</v>
      </c>
      <c r="M788" s="37">
        <v>1</v>
      </c>
      <c r="N788" s="42">
        <f>O788/M788</f>
        <v>4642858</v>
      </c>
      <c r="O788" s="42">
        <f>8120536-3477678</f>
        <v>4642858</v>
      </c>
      <c r="P788" s="31" t="s">
        <v>273</v>
      </c>
      <c r="Q788" s="31" t="s">
        <v>274</v>
      </c>
      <c r="R788" s="32">
        <v>751110000</v>
      </c>
      <c r="S788" s="31">
        <v>30</v>
      </c>
      <c r="T788" s="78" t="s">
        <v>103</v>
      </c>
      <c r="U788" s="16">
        <v>9</v>
      </c>
    </row>
    <row r="789" spans="1:21" ht="63.75" customHeight="1">
      <c r="A789" s="31">
        <v>774</v>
      </c>
      <c r="B789" s="39" t="s">
        <v>76</v>
      </c>
      <c r="C789" s="31" t="s">
        <v>74</v>
      </c>
      <c r="D789" s="35" t="s">
        <v>543</v>
      </c>
      <c r="E789" s="34" t="s">
        <v>544</v>
      </c>
      <c r="F789" s="34" t="s">
        <v>545</v>
      </c>
      <c r="G789" s="34" t="s">
        <v>544</v>
      </c>
      <c r="H789" s="34" t="s">
        <v>546</v>
      </c>
      <c r="I789" s="35" t="s">
        <v>732</v>
      </c>
      <c r="J789" s="35" t="s">
        <v>131</v>
      </c>
      <c r="K789" s="34" t="s">
        <v>270</v>
      </c>
      <c r="L789" s="32" t="s">
        <v>271</v>
      </c>
      <c r="M789" s="37">
        <v>1</v>
      </c>
      <c r="N789" s="42">
        <v>3008929</v>
      </c>
      <c r="O789" s="42">
        <v>3008929</v>
      </c>
      <c r="P789" s="31" t="s">
        <v>296</v>
      </c>
      <c r="Q789" s="31" t="s">
        <v>274</v>
      </c>
      <c r="R789" s="32">
        <v>751110000</v>
      </c>
      <c r="S789" s="31">
        <v>0</v>
      </c>
      <c r="T789" s="78" t="s">
        <v>103</v>
      </c>
      <c r="U789" s="16">
        <v>9</v>
      </c>
    </row>
    <row r="790" spans="1:21" ht="51" customHeight="1">
      <c r="A790" s="69">
        <v>775</v>
      </c>
      <c r="B790" s="39" t="s">
        <v>76</v>
      </c>
      <c r="C790" s="31" t="s">
        <v>74</v>
      </c>
      <c r="D790" s="35" t="s">
        <v>633</v>
      </c>
      <c r="E790" s="34" t="s">
        <v>634</v>
      </c>
      <c r="F790" s="34" t="s">
        <v>635</v>
      </c>
      <c r="G790" s="34" t="s">
        <v>636</v>
      </c>
      <c r="H790" s="34" t="s">
        <v>637</v>
      </c>
      <c r="I790" s="34" t="s">
        <v>638</v>
      </c>
      <c r="J790" s="35" t="s">
        <v>639</v>
      </c>
      <c r="K790" s="34" t="s">
        <v>270</v>
      </c>
      <c r="L790" s="32" t="s">
        <v>271</v>
      </c>
      <c r="M790" s="37">
        <v>1</v>
      </c>
      <c r="N790" s="42">
        <v>1685714</v>
      </c>
      <c r="O790" s="42">
        <v>1685714</v>
      </c>
      <c r="P790" s="31" t="s">
        <v>273</v>
      </c>
      <c r="Q790" s="31" t="s">
        <v>274</v>
      </c>
      <c r="R790" s="32">
        <v>751110000</v>
      </c>
      <c r="S790" s="31">
        <v>0</v>
      </c>
      <c r="T790" s="78" t="s">
        <v>103</v>
      </c>
      <c r="U790" s="16">
        <v>9</v>
      </c>
    </row>
    <row r="791" spans="1:21" ht="51" customHeight="1">
      <c r="A791" s="31">
        <v>776</v>
      </c>
      <c r="B791" s="39" t="s">
        <v>76</v>
      </c>
      <c r="C791" s="32" t="s">
        <v>292</v>
      </c>
      <c r="D791" s="35" t="s">
        <v>640</v>
      </c>
      <c r="E791" s="34" t="s">
        <v>641</v>
      </c>
      <c r="F791" s="34" t="s">
        <v>642</v>
      </c>
      <c r="G791" s="34" t="s">
        <v>641</v>
      </c>
      <c r="H791" s="34" t="s">
        <v>643</v>
      </c>
      <c r="I791" s="34" t="s">
        <v>644</v>
      </c>
      <c r="J791" s="35" t="s">
        <v>44</v>
      </c>
      <c r="K791" s="34" t="s">
        <v>281</v>
      </c>
      <c r="L791" s="32" t="s">
        <v>292</v>
      </c>
      <c r="M791" s="37">
        <v>1</v>
      </c>
      <c r="N791" s="42">
        <v>3929464</v>
      </c>
      <c r="O791" s="42">
        <v>3929464</v>
      </c>
      <c r="P791" s="31" t="s">
        <v>296</v>
      </c>
      <c r="Q791" s="31" t="s">
        <v>274</v>
      </c>
      <c r="R791" s="32" t="s">
        <v>275</v>
      </c>
      <c r="S791" s="31">
        <v>100</v>
      </c>
      <c r="T791" s="78" t="s">
        <v>103</v>
      </c>
      <c r="U791" s="16">
        <v>9</v>
      </c>
    </row>
    <row r="792" spans="1:21" ht="63.75">
      <c r="A792" s="69">
        <v>777</v>
      </c>
      <c r="B792" s="39" t="s">
        <v>76</v>
      </c>
      <c r="C792" s="31" t="s">
        <v>74</v>
      </c>
      <c r="D792" s="35" t="s">
        <v>645</v>
      </c>
      <c r="E792" s="34" t="s">
        <v>646</v>
      </c>
      <c r="F792" s="34" t="s">
        <v>647</v>
      </c>
      <c r="G792" s="34" t="s">
        <v>646</v>
      </c>
      <c r="H792" s="34" t="s">
        <v>647</v>
      </c>
      <c r="I792" s="34" t="s">
        <v>648</v>
      </c>
      <c r="J792" s="35" t="s">
        <v>649</v>
      </c>
      <c r="K792" s="34" t="s">
        <v>270</v>
      </c>
      <c r="L792" s="32" t="s">
        <v>271</v>
      </c>
      <c r="M792" s="37">
        <v>1</v>
      </c>
      <c r="N792" s="42">
        <v>267857</v>
      </c>
      <c r="O792" s="42">
        <v>267857</v>
      </c>
      <c r="P792" s="31" t="s">
        <v>273</v>
      </c>
      <c r="Q792" s="31" t="s">
        <v>274</v>
      </c>
      <c r="R792" s="32" t="s">
        <v>275</v>
      </c>
      <c r="S792" s="31">
        <v>100</v>
      </c>
      <c r="T792" s="78" t="s">
        <v>103</v>
      </c>
      <c r="U792" s="16">
        <v>9</v>
      </c>
    </row>
    <row r="793" spans="1:21" ht="51" customHeight="1">
      <c r="A793" s="31">
        <v>778</v>
      </c>
      <c r="B793" s="39" t="s">
        <v>76</v>
      </c>
      <c r="C793" s="31" t="s">
        <v>292</v>
      </c>
      <c r="D793" s="35" t="s">
        <v>293</v>
      </c>
      <c r="E793" s="34" t="s">
        <v>294</v>
      </c>
      <c r="F793" s="34" t="s">
        <v>295</v>
      </c>
      <c r="G793" s="34" t="s">
        <v>294</v>
      </c>
      <c r="H793" s="34" t="s">
        <v>295</v>
      </c>
      <c r="I793" s="34" t="s">
        <v>558</v>
      </c>
      <c r="J793" s="35" t="s">
        <v>46</v>
      </c>
      <c r="K793" s="34" t="s">
        <v>270</v>
      </c>
      <c r="L793" s="32" t="s">
        <v>292</v>
      </c>
      <c r="M793" s="37">
        <v>1</v>
      </c>
      <c r="N793" s="42">
        <v>764286</v>
      </c>
      <c r="O793" s="42">
        <v>764286</v>
      </c>
      <c r="P793" s="31" t="s">
        <v>273</v>
      </c>
      <c r="Q793" s="31" t="s">
        <v>274</v>
      </c>
      <c r="R793" s="32">
        <v>751110000</v>
      </c>
      <c r="S793" s="31">
        <v>0</v>
      </c>
      <c r="T793" s="80" t="s">
        <v>103</v>
      </c>
      <c r="U793" s="16">
        <v>9</v>
      </c>
    </row>
    <row r="794" spans="1:21" ht="76.5" customHeight="1">
      <c r="A794" s="69">
        <v>779</v>
      </c>
      <c r="B794" s="39" t="s">
        <v>76</v>
      </c>
      <c r="C794" s="31" t="s">
        <v>74</v>
      </c>
      <c r="D794" s="35" t="s">
        <v>651</v>
      </c>
      <c r="E794" s="34" t="s">
        <v>733</v>
      </c>
      <c r="F794" s="34" t="s">
        <v>650</v>
      </c>
      <c r="G794" s="34" t="s">
        <v>733</v>
      </c>
      <c r="H794" s="34" t="s">
        <v>650</v>
      </c>
      <c r="I794" s="34" t="s">
        <v>1983</v>
      </c>
      <c r="J794" s="35" t="s">
        <v>135</v>
      </c>
      <c r="K794" s="34" t="s">
        <v>270</v>
      </c>
      <c r="L794" s="32" t="s">
        <v>271</v>
      </c>
      <c r="M794" s="37">
        <v>1</v>
      </c>
      <c r="N794" s="42">
        <v>2232143</v>
      </c>
      <c r="O794" s="42">
        <v>2232143</v>
      </c>
      <c r="P794" s="31" t="s">
        <v>296</v>
      </c>
      <c r="Q794" s="31" t="s">
        <v>274</v>
      </c>
      <c r="R794" s="32" t="s">
        <v>275</v>
      </c>
      <c r="S794" s="31">
        <v>0</v>
      </c>
      <c r="T794" s="78" t="s">
        <v>103</v>
      </c>
      <c r="U794" s="16">
        <v>9</v>
      </c>
    </row>
    <row r="795" spans="1:21" ht="165.75" customHeight="1">
      <c r="A795" s="31">
        <v>780</v>
      </c>
      <c r="B795" s="39" t="s">
        <v>76</v>
      </c>
      <c r="C795" s="31" t="s">
        <v>74</v>
      </c>
      <c r="D795" s="35" t="s">
        <v>654</v>
      </c>
      <c r="E795" s="34" t="s">
        <v>734</v>
      </c>
      <c r="F795" s="34" t="s">
        <v>652</v>
      </c>
      <c r="G795" s="34" t="s">
        <v>735</v>
      </c>
      <c r="H795" s="34" t="s">
        <v>653</v>
      </c>
      <c r="I795" s="34" t="s">
        <v>734</v>
      </c>
      <c r="J795" s="35" t="s">
        <v>136</v>
      </c>
      <c r="K795" s="34" t="s">
        <v>270</v>
      </c>
      <c r="L795" s="32" t="s">
        <v>271</v>
      </c>
      <c r="M795" s="37">
        <v>1</v>
      </c>
      <c r="N795" s="42">
        <v>3433345</v>
      </c>
      <c r="O795" s="42">
        <v>3433345</v>
      </c>
      <c r="P795" s="31" t="s">
        <v>283</v>
      </c>
      <c r="Q795" s="31" t="s">
        <v>602</v>
      </c>
      <c r="R795" s="32" t="s">
        <v>275</v>
      </c>
      <c r="S795" s="31">
        <v>100</v>
      </c>
      <c r="T795" s="78" t="s">
        <v>103</v>
      </c>
      <c r="U795" s="16">
        <v>9</v>
      </c>
    </row>
    <row r="796" spans="1:21" ht="165.75" customHeight="1">
      <c r="A796" s="69">
        <v>781</v>
      </c>
      <c r="B796" s="39" t="s">
        <v>76</v>
      </c>
      <c r="C796" s="31" t="s">
        <v>74</v>
      </c>
      <c r="D796" s="35" t="s">
        <v>657</v>
      </c>
      <c r="E796" s="34" t="s">
        <v>736</v>
      </c>
      <c r="F796" s="34" t="s">
        <v>655</v>
      </c>
      <c r="G796" s="34" t="s">
        <v>737</v>
      </c>
      <c r="H796" s="34" t="s">
        <v>656</v>
      </c>
      <c r="I796" s="34" t="s">
        <v>739</v>
      </c>
      <c r="J796" s="35" t="s">
        <v>137</v>
      </c>
      <c r="K796" s="34" t="s">
        <v>270</v>
      </c>
      <c r="L796" s="32" t="s">
        <v>271</v>
      </c>
      <c r="M796" s="37">
        <v>1</v>
      </c>
      <c r="N796" s="42">
        <f>O796/M796</f>
        <v>0</v>
      </c>
      <c r="O796" s="42">
        <f>3125000-3125000</f>
        <v>0</v>
      </c>
      <c r="P796" s="31" t="s">
        <v>328</v>
      </c>
      <c r="Q796" s="31" t="s">
        <v>561</v>
      </c>
      <c r="R796" s="32" t="s">
        <v>275</v>
      </c>
      <c r="S796" s="31">
        <v>100</v>
      </c>
      <c r="T796" s="78" t="s">
        <v>103</v>
      </c>
      <c r="U796" s="16">
        <v>9</v>
      </c>
    </row>
    <row r="797" spans="1:21" ht="178.5" customHeight="1">
      <c r="A797" s="31">
        <v>782</v>
      </c>
      <c r="B797" s="39" t="s">
        <v>76</v>
      </c>
      <c r="C797" s="31" t="s">
        <v>74</v>
      </c>
      <c r="D797" s="35" t="s">
        <v>738</v>
      </c>
      <c r="E797" s="34" t="s">
        <v>740</v>
      </c>
      <c r="F797" s="34" t="s">
        <v>658</v>
      </c>
      <c r="G797" s="34" t="s">
        <v>741</v>
      </c>
      <c r="H797" s="34" t="s">
        <v>659</v>
      </c>
      <c r="I797" s="34" t="s">
        <v>742</v>
      </c>
      <c r="J797" s="35" t="s">
        <v>138</v>
      </c>
      <c r="K797" s="34" t="s">
        <v>270</v>
      </c>
      <c r="L797" s="32" t="s">
        <v>271</v>
      </c>
      <c r="M797" s="37">
        <v>1</v>
      </c>
      <c r="N797" s="42">
        <v>1339286</v>
      </c>
      <c r="O797" s="42">
        <v>1339286</v>
      </c>
      <c r="P797" s="31" t="s">
        <v>328</v>
      </c>
      <c r="Q797" s="31" t="s">
        <v>561</v>
      </c>
      <c r="R797" s="32" t="s">
        <v>275</v>
      </c>
      <c r="S797" s="31">
        <v>100</v>
      </c>
      <c r="T797" s="78" t="s">
        <v>103</v>
      </c>
      <c r="U797" s="16">
        <v>9</v>
      </c>
    </row>
    <row r="798" spans="1:21" ht="178.5" customHeight="1">
      <c r="A798" s="69">
        <v>783</v>
      </c>
      <c r="B798" s="39" t="s">
        <v>76</v>
      </c>
      <c r="C798" s="31" t="s">
        <v>74</v>
      </c>
      <c r="D798" s="35" t="s">
        <v>738</v>
      </c>
      <c r="E798" s="34" t="s">
        <v>740</v>
      </c>
      <c r="F798" s="34" t="s">
        <v>658</v>
      </c>
      <c r="G798" s="34" t="s">
        <v>741</v>
      </c>
      <c r="H798" s="34" t="s">
        <v>659</v>
      </c>
      <c r="I798" s="34" t="s">
        <v>743</v>
      </c>
      <c r="J798" s="35" t="s">
        <v>139</v>
      </c>
      <c r="K798" s="34" t="s">
        <v>270</v>
      </c>
      <c r="L798" s="32" t="s">
        <v>271</v>
      </c>
      <c r="M798" s="37">
        <v>1</v>
      </c>
      <c r="N798" s="42">
        <v>1785714</v>
      </c>
      <c r="O798" s="42">
        <v>1785714</v>
      </c>
      <c r="P798" s="31" t="s">
        <v>328</v>
      </c>
      <c r="Q798" s="31" t="s">
        <v>561</v>
      </c>
      <c r="R798" s="32" t="s">
        <v>275</v>
      </c>
      <c r="S798" s="31">
        <v>100</v>
      </c>
      <c r="T798" s="78" t="s">
        <v>103</v>
      </c>
      <c r="U798" s="16">
        <v>9</v>
      </c>
    </row>
    <row r="799" spans="1:21" ht="89.25" customHeight="1">
      <c r="A799" s="31">
        <v>784</v>
      </c>
      <c r="B799" s="39" t="s">
        <v>76</v>
      </c>
      <c r="C799" s="31" t="s">
        <v>74</v>
      </c>
      <c r="D799" s="35" t="s">
        <v>662</v>
      </c>
      <c r="E799" s="34" t="s">
        <v>744</v>
      </c>
      <c r="F799" s="34" t="s">
        <v>660</v>
      </c>
      <c r="G799" s="34" t="s">
        <v>745</v>
      </c>
      <c r="H799" s="34" t="s">
        <v>661</v>
      </c>
      <c r="I799" s="34" t="s">
        <v>746</v>
      </c>
      <c r="J799" s="35" t="s">
        <v>140</v>
      </c>
      <c r="K799" s="34" t="s">
        <v>270</v>
      </c>
      <c r="L799" s="32" t="s">
        <v>271</v>
      </c>
      <c r="M799" s="37">
        <v>1</v>
      </c>
      <c r="N799" s="42">
        <v>5057857</v>
      </c>
      <c r="O799" s="42">
        <v>5057857</v>
      </c>
      <c r="P799" s="31" t="s">
        <v>296</v>
      </c>
      <c r="Q799" s="31" t="s">
        <v>274</v>
      </c>
      <c r="R799" s="32" t="s">
        <v>275</v>
      </c>
      <c r="S799" s="31">
        <v>100</v>
      </c>
      <c r="T799" s="78" t="s">
        <v>103</v>
      </c>
      <c r="U799" s="16">
        <v>9</v>
      </c>
    </row>
    <row r="800" spans="1:21" ht="63.75" customHeight="1">
      <c r="A800" s="69">
        <v>785</v>
      </c>
      <c r="B800" s="39" t="s">
        <v>76</v>
      </c>
      <c r="C800" s="31" t="s">
        <v>74</v>
      </c>
      <c r="D800" s="31" t="s">
        <v>1148</v>
      </c>
      <c r="E800" s="33" t="s">
        <v>1150</v>
      </c>
      <c r="F800" s="33" t="s">
        <v>1149</v>
      </c>
      <c r="G800" s="33" t="s">
        <v>1150</v>
      </c>
      <c r="H800" s="33" t="s">
        <v>1149</v>
      </c>
      <c r="I800" s="33" t="s">
        <v>1151</v>
      </c>
      <c r="J800" s="56" t="s">
        <v>141</v>
      </c>
      <c r="K800" s="33" t="s">
        <v>270</v>
      </c>
      <c r="L800" s="32" t="s">
        <v>271</v>
      </c>
      <c r="M800" s="37">
        <v>1</v>
      </c>
      <c r="N800" s="42">
        <v>535714</v>
      </c>
      <c r="O800" s="42">
        <v>535714</v>
      </c>
      <c r="P800" s="31" t="s">
        <v>296</v>
      </c>
      <c r="Q800" s="31" t="s">
        <v>274</v>
      </c>
      <c r="R800" s="32" t="s">
        <v>275</v>
      </c>
      <c r="S800" s="31">
        <v>0</v>
      </c>
      <c r="T800" s="78" t="s">
        <v>108</v>
      </c>
      <c r="U800" s="80">
        <v>9</v>
      </c>
    </row>
    <row r="801" spans="1:21" ht="66" customHeight="1">
      <c r="A801" s="31">
        <v>786</v>
      </c>
      <c r="B801" s="39" t="s">
        <v>76</v>
      </c>
      <c r="C801" s="31" t="s">
        <v>74</v>
      </c>
      <c r="D801" s="46" t="s">
        <v>1152</v>
      </c>
      <c r="E801" s="34" t="s">
        <v>1153</v>
      </c>
      <c r="F801" s="34" t="s">
        <v>1154</v>
      </c>
      <c r="G801" s="34" t="s">
        <v>1153</v>
      </c>
      <c r="H801" s="34" t="s">
        <v>1154</v>
      </c>
      <c r="I801" s="34" t="s">
        <v>1155</v>
      </c>
      <c r="J801" s="34" t="s">
        <v>18</v>
      </c>
      <c r="K801" s="34" t="s">
        <v>270</v>
      </c>
      <c r="L801" s="32" t="s">
        <v>271</v>
      </c>
      <c r="M801" s="36">
        <v>1</v>
      </c>
      <c r="N801" s="42">
        <v>1250000</v>
      </c>
      <c r="O801" s="42">
        <v>1250000</v>
      </c>
      <c r="P801" s="31" t="s">
        <v>349</v>
      </c>
      <c r="Q801" s="31" t="s">
        <v>274</v>
      </c>
      <c r="R801" s="32" t="s">
        <v>275</v>
      </c>
      <c r="S801" s="31">
        <v>0</v>
      </c>
      <c r="T801" s="78" t="s">
        <v>108</v>
      </c>
      <c r="U801" s="80">
        <v>9</v>
      </c>
    </row>
    <row r="802" spans="1:21" ht="51" customHeight="1">
      <c r="A802" s="69">
        <v>787</v>
      </c>
      <c r="B802" s="39" t="s">
        <v>76</v>
      </c>
      <c r="C802" s="31" t="s">
        <v>74</v>
      </c>
      <c r="D802" s="46" t="s">
        <v>1156</v>
      </c>
      <c r="E802" s="34" t="s">
        <v>1157</v>
      </c>
      <c r="F802" s="34" t="s">
        <v>1158</v>
      </c>
      <c r="G802" s="34" t="s">
        <v>1157</v>
      </c>
      <c r="H802" s="34" t="s">
        <v>1158</v>
      </c>
      <c r="I802" s="34" t="s">
        <v>1159</v>
      </c>
      <c r="J802" s="34" t="s">
        <v>48</v>
      </c>
      <c r="K802" s="34" t="s">
        <v>270</v>
      </c>
      <c r="L802" s="32" t="s">
        <v>271</v>
      </c>
      <c r="M802" s="36">
        <v>1</v>
      </c>
      <c r="N802" s="42">
        <v>2035714</v>
      </c>
      <c r="O802" s="42">
        <v>2035714</v>
      </c>
      <c r="P802" s="31" t="s">
        <v>296</v>
      </c>
      <c r="Q802" s="31" t="s">
        <v>274</v>
      </c>
      <c r="R802" s="32" t="s">
        <v>275</v>
      </c>
      <c r="S802" s="31">
        <v>0</v>
      </c>
      <c r="T802" s="78" t="s">
        <v>108</v>
      </c>
      <c r="U802" s="80">
        <v>9</v>
      </c>
    </row>
    <row r="803" spans="1:21" ht="51">
      <c r="A803" s="31">
        <v>788</v>
      </c>
      <c r="B803" s="39" t="s">
        <v>76</v>
      </c>
      <c r="C803" s="31" t="s">
        <v>292</v>
      </c>
      <c r="D803" s="46" t="s">
        <v>1160</v>
      </c>
      <c r="E803" s="34" t="s">
        <v>1161</v>
      </c>
      <c r="F803" s="34" t="s">
        <v>1162</v>
      </c>
      <c r="G803" s="34" t="s">
        <v>1161</v>
      </c>
      <c r="H803" s="34" t="s">
        <v>1162</v>
      </c>
      <c r="I803" s="34" t="s">
        <v>1163</v>
      </c>
      <c r="J803" s="34" t="s">
        <v>17</v>
      </c>
      <c r="K803" s="34" t="s">
        <v>270</v>
      </c>
      <c r="L803" s="32" t="s">
        <v>292</v>
      </c>
      <c r="M803" s="36">
        <v>1</v>
      </c>
      <c r="N803" s="42">
        <v>142857</v>
      </c>
      <c r="O803" s="42">
        <v>142857</v>
      </c>
      <c r="P803" s="31" t="s">
        <v>414</v>
      </c>
      <c r="Q803" s="31" t="s">
        <v>274</v>
      </c>
      <c r="R803" s="32" t="s">
        <v>275</v>
      </c>
      <c r="S803" s="31">
        <v>0</v>
      </c>
      <c r="T803" s="78" t="s">
        <v>108</v>
      </c>
      <c r="U803" s="80">
        <v>9</v>
      </c>
    </row>
    <row r="804" spans="1:21" ht="89.25">
      <c r="A804" s="69">
        <v>789</v>
      </c>
      <c r="B804" s="39" t="s">
        <v>76</v>
      </c>
      <c r="C804" s="31" t="s">
        <v>292</v>
      </c>
      <c r="D804" s="31" t="s">
        <v>1164</v>
      </c>
      <c r="E804" s="35" t="s">
        <v>1165</v>
      </c>
      <c r="F804" s="35" t="s">
        <v>1166</v>
      </c>
      <c r="G804" s="35" t="s">
        <v>1167</v>
      </c>
      <c r="H804" s="35" t="s">
        <v>1168</v>
      </c>
      <c r="I804" s="35" t="s">
        <v>1169</v>
      </c>
      <c r="J804" s="35" t="s">
        <v>1170</v>
      </c>
      <c r="K804" s="31" t="s">
        <v>270</v>
      </c>
      <c r="L804" s="32" t="s">
        <v>292</v>
      </c>
      <c r="M804" s="75">
        <v>1</v>
      </c>
      <c r="N804" s="42">
        <v>156250</v>
      </c>
      <c r="O804" s="42">
        <v>156250</v>
      </c>
      <c r="P804" s="31" t="s">
        <v>508</v>
      </c>
      <c r="Q804" s="31" t="s">
        <v>274</v>
      </c>
      <c r="R804" s="32" t="s">
        <v>275</v>
      </c>
      <c r="S804" s="31">
        <v>0</v>
      </c>
      <c r="T804" s="78" t="s">
        <v>108</v>
      </c>
      <c r="U804" s="80">
        <v>9</v>
      </c>
    </row>
    <row r="805" spans="1:21" ht="51">
      <c r="A805" s="31">
        <v>790</v>
      </c>
      <c r="B805" s="39" t="s">
        <v>76</v>
      </c>
      <c r="C805" s="31" t="s">
        <v>292</v>
      </c>
      <c r="D805" s="31" t="s">
        <v>1171</v>
      </c>
      <c r="E805" s="31" t="s">
        <v>1172</v>
      </c>
      <c r="F805" s="31" t="s">
        <v>1173</v>
      </c>
      <c r="G805" s="31" t="s">
        <v>1172</v>
      </c>
      <c r="H805" s="31" t="s">
        <v>1173</v>
      </c>
      <c r="I805" s="31" t="s">
        <v>1175</v>
      </c>
      <c r="J805" s="31" t="s">
        <v>1174</v>
      </c>
      <c r="K805" s="33" t="s">
        <v>270</v>
      </c>
      <c r="L805" s="31" t="s">
        <v>292</v>
      </c>
      <c r="M805" s="36">
        <v>1</v>
      </c>
      <c r="N805" s="42">
        <v>446429</v>
      </c>
      <c r="O805" s="42">
        <v>446429</v>
      </c>
      <c r="P805" s="31" t="s">
        <v>414</v>
      </c>
      <c r="Q805" s="31" t="s">
        <v>274</v>
      </c>
      <c r="R805" s="32" t="s">
        <v>275</v>
      </c>
      <c r="S805" s="31">
        <v>0</v>
      </c>
      <c r="T805" s="78" t="s">
        <v>108</v>
      </c>
      <c r="U805" s="80">
        <v>9</v>
      </c>
    </row>
    <row r="806" spans="1:21" ht="178.5" customHeight="1">
      <c r="A806" s="69">
        <v>791</v>
      </c>
      <c r="B806" s="39" t="s">
        <v>76</v>
      </c>
      <c r="C806" s="31" t="s">
        <v>74</v>
      </c>
      <c r="D806" s="35" t="s">
        <v>529</v>
      </c>
      <c r="E806" s="33" t="s">
        <v>530</v>
      </c>
      <c r="F806" s="33" t="s">
        <v>531</v>
      </c>
      <c r="G806" s="33" t="s">
        <v>532</v>
      </c>
      <c r="H806" s="33" t="s">
        <v>533</v>
      </c>
      <c r="I806" s="33" t="s">
        <v>534</v>
      </c>
      <c r="J806" s="56" t="s">
        <v>47</v>
      </c>
      <c r="K806" s="33" t="s">
        <v>270</v>
      </c>
      <c r="L806" s="32" t="s">
        <v>271</v>
      </c>
      <c r="M806" s="37">
        <v>1</v>
      </c>
      <c r="N806" s="42">
        <v>3166466</v>
      </c>
      <c r="O806" s="42">
        <v>3166466</v>
      </c>
      <c r="P806" s="31" t="s">
        <v>273</v>
      </c>
      <c r="Q806" s="31" t="s">
        <v>274</v>
      </c>
      <c r="R806" s="32" t="s">
        <v>275</v>
      </c>
      <c r="S806" s="37">
        <v>0</v>
      </c>
      <c r="T806" s="78" t="s">
        <v>142</v>
      </c>
      <c r="U806" s="16">
        <v>9</v>
      </c>
    </row>
    <row r="807" spans="1:21" ht="178.5" customHeight="1">
      <c r="A807" s="31">
        <v>792</v>
      </c>
      <c r="B807" s="39" t="s">
        <v>76</v>
      </c>
      <c r="C807" s="31" t="s">
        <v>74</v>
      </c>
      <c r="D807" s="35" t="s">
        <v>535</v>
      </c>
      <c r="E807" s="33" t="s">
        <v>536</v>
      </c>
      <c r="F807" s="33" t="s">
        <v>537</v>
      </c>
      <c r="G807" s="33" t="s">
        <v>532</v>
      </c>
      <c r="H807" s="33" t="s">
        <v>533</v>
      </c>
      <c r="I807" s="33" t="s">
        <v>538</v>
      </c>
      <c r="J807" s="56" t="s">
        <v>189</v>
      </c>
      <c r="K807" s="33" t="s">
        <v>270</v>
      </c>
      <c r="L807" s="32" t="s">
        <v>271</v>
      </c>
      <c r="M807" s="37">
        <v>1</v>
      </c>
      <c r="N807" s="42">
        <v>1484281</v>
      </c>
      <c r="O807" s="42">
        <v>1484281</v>
      </c>
      <c r="P807" s="31" t="s">
        <v>273</v>
      </c>
      <c r="Q807" s="31" t="s">
        <v>274</v>
      </c>
      <c r="R807" s="32" t="s">
        <v>275</v>
      </c>
      <c r="S807" s="37">
        <v>0</v>
      </c>
      <c r="T807" s="78" t="s">
        <v>142</v>
      </c>
      <c r="U807" s="16">
        <v>9</v>
      </c>
    </row>
    <row r="808" spans="1:21" ht="178.5" customHeight="1">
      <c r="A808" s="69">
        <v>793</v>
      </c>
      <c r="B808" s="39" t="s">
        <v>76</v>
      </c>
      <c r="C808" s="31" t="s">
        <v>74</v>
      </c>
      <c r="D808" s="32" t="s">
        <v>539</v>
      </c>
      <c r="E808" s="34" t="s">
        <v>540</v>
      </c>
      <c r="F808" s="34" t="s">
        <v>541</v>
      </c>
      <c r="G808" s="34" t="s">
        <v>532</v>
      </c>
      <c r="H808" s="34" t="s">
        <v>533</v>
      </c>
      <c r="I808" s="34" t="s">
        <v>542</v>
      </c>
      <c r="J808" s="34" t="s">
        <v>1569</v>
      </c>
      <c r="K808" s="34" t="s">
        <v>270</v>
      </c>
      <c r="L808" s="32" t="s">
        <v>271</v>
      </c>
      <c r="M808" s="36">
        <v>1</v>
      </c>
      <c r="N808" s="42">
        <v>1781137</v>
      </c>
      <c r="O808" s="42">
        <v>1781137</v>
      </c>
      <c r="P808" s="31" t="s">
        <v>273</v>
      </c>
      <c r="Q808" s="31" t="s">
        <v>274</v>
      </c>
      <c r="R808" s="32" t="s">
        <v>275</v>
      </c>
      <c r="S808" s="37">
        <v>0</v>
      </c>
      <c r="T808" s="78" t="s">
        <v>142</v>
      </c>
      <c r="U808" s="16">
        <v>9</v>
      </c>
    </row>
    <row r="809" spans="1:21" ht="63.75" customHeight="1">
      <c r="A809" s="31">
        <v>794</v>
      </c>
      <c r="B809" s="39" t="s">
        <v>76</v>
      </c>
      <c r="C809" s="31" t="s">
        <v>74</v>
      </c>
      <c r="D809" s="32" t="s">
        <v>543</v>
      </c>
      <c r="E809" s="34" t="s">
        <v>544</v>
      </c>
      <c r="F809" s="34" t="s">
        <v>545</v>
      </c>
      <c r="G809" s="34" t="s">
        <v>544</v>
      </c>
      <c r="H809" s="34" t="s">
        <v>546</v>
      </c>
      <c r="I809" s="34" t="s">
        <v>1984</v>
      </c>
      <c r="J809" s="34" t="s">
        <v>1570</v>
      </c>
      <c r="K809" s="34" t="s">
        <v>270</v>
      </c>
      <c r="L809" s="32" t="s">
        <v>271</v>
      </c>
      <c r="M809" s="36">
        <v>1</v>
      </c>
      <c r="N809" s="42">
        <v>758929</v>
      </c>
      <c r="O809" s="42">
        <v>758929</v>
      </c>
      <c r="P809" s="31" t="s">
        <v>273</v>
      </c>
      <c r="Q809" s="31" t="s">
        <v>274</v>
      </c>
      <c r="R809" s="32" t="s">
        <v>275</v>
      </c>
      <c r="S809" s="37">
        <v>0</v>
      </c>
      <c r="T809" s="78" t="s">
        <v>142</v>
      </c>
      <c r="U809" s="16">
        <v>9</v>
      </c>
    </row>
    <row r="810" spans="1:21" ht="51" customHeight="1">
      <c r="A810" s="69">
        <v>795</v>
      </c>
      <c r="B810" s="39" t="s">
        <v>76</v>
      </c>
      <c r="C810" s="31" t="s">
        <v>74</v>
      </c>
      <c r="D810" s="32" t="s">
        <v>547</v>
      </c>
      <c r="E810" s="34" t="s">
        <v>548</v>
      </c>
      <c r="F810" s="34" t="s">
        <v>549</v>
      </c>
      <c r="G810" s="34" t="s">
        <v>550</v>
      </c>
      <c r="H810" s="34" t="s">
        <v>551</v>
      </c>
      <c r="I810" s="34" t="s">
        <v>552</v>
      </c>
      <c r="J810" s="34" t="s">
        <v>1571</v>
      </c>
      <c r="K810" s="34" t="s">
        <v>270</v>
      </c>
      <c r="L810" s="32" t="s">
        <v>271</v>
      </c>
      <c r="M810" s="36">
        <v>1</v>
      </c>
      <c r="N810" s="42">
        <v>2767857</v>
      </c>
      <c r="O810" s="42">
        <v>2767857</v>
      </c>
      <c r="P810" s="31" t="s">
        <v>326</v>
      </c>
      <c r="Q810" s="31" t="s">
        <v>525</v>
      </c>
      <c r="R810" s="32" t="s">
        <v>275</v>
      </c>
      <c r="S810" s="37">
        <v>0</v>
      </c>
      <c r="T810" s="78" t="s">
        <v>142</v>
      </c>
      <c r="U810" s="16">
        <v>9</v>
      </c>
    </row>
    <row r="811" spans="1:21" ht="63.75" customHeight="1">
      <c r="A811" s="31">
        <v>796</v>
      </c>
      <c r="B811" s="39" t="s">
        <v>76</v>
      </c>
      <c r="C811" s="31" t="s">
        <v>74</v>
      </c>
      <c r="D811" s="31" t="s">
        <v>553</v>
      </c>
      <c r="E811" s="35" t="s">
        <v>554</v>
      </c>
      <c r="F811" s="35" t="s">
        <v>555</v>
      </c>
      <c r="G811" s="35" t="s">
        <v>556</v>
      </c>
      <c r="H811" s="35" t="s">
        <v>557</v>
      </c>
      <c r="I811" s="31" t="s">
        <v>1985</v>
      </c>
      <c r="J811" s="31" t="s">
        <v>1572</v>
      </c>
      <c r="K811" s="31" t="s">
        <v>270</v>
      </c>
      <c r="L811" s="32" t="s">
        <v>271</v>
      </c>
      <c r="M811" s="37">
        <v>1</v>
      </c>
      <c r="N811" s="42">
        <v>1957143</v>
      </c>
      <c r="O811" s="42">
        <v>1957143</v>
      </c>
      <c r="P811" s="31" t="s">
        <v>273</v>
      </c>
      <c r="Q811" s="31" t="s">
        <v>273</v>
      </c>
      <c r="R811" s="32" t="s">
        <v>275</v>
      </c>
      <c r="S811" s="37">
        <v>0</v>
      </c>
      <c r="T811" s="78" t="s">
        <v>142</v>
      </c>
      <c r="U811" s="16">
        <v>9</v>
      </c>
    </row>
    <row r="812" spans="1:21" ht="76.5" customHeight="1">
      <c r="A812" s="69">
        <v>797</v>
      </c>
      <c r="B812" s="39" t="s">
        <v>76</v>
      </c>
      <c r="C812" s="31" t="s">
        <v>74</v>
      </c>
      <c r="D812" s="46" t="s">
        <v>1176</v>
      </c>
      <c r="E812" s="34" t="s">
        <v>1177</v>
      </c>
      <c r="F812" s="34" t="s">
        <v>1178</v>
      </c>
      <c r="G812" s="34" t="s">
        <v>1179</v>
      </c>
      <c r="H812" s="34" t="s">
        <v>1180</v>
      </c>
      <c r="I812" s="34" t="s">
        <v>1181</v>
      </c>
      <c r="J812" s="34" t="s">
        <v>1573</v>
      </c>
      <c r="K812" s="34" t="s">
        <v>270</v>
      </c>
      <c r="L812" s="32" t="s">
        <v>271</v>
      </c>
      <c r="M812" s="36">
        <v>1</v>
      </c>
      <c r="N812" s="42">
        <v>1392857</v>
      </c>
      <c r="O812" s="42">
        <v>1392857</v>
      </c>
      <c r="P812" s="31" t="s">
        <v>273</v>
      </c>
      <c r="Q812" s="31" t="s">
        <v>274</v>
      </c>
      <c r="R812" s="32" t="s">
        <v>275</v>
      </c>
      <c r="S812" s="31">
        <v>0</v>
      </c>
      <c r="T812" s="78" t="s">
        <v>108</v>
      </c>
      <c r="U812" s="80">
        <v>9</v>
      </c>
    </row>
    <row r="813" spans="1:21" ht="76.5" customHeight="1">
      <c r="A813" s="31">
        <v>798</v>
      </c>
      <c r="B813" s="39" t="s">
        <v>76</v>
      </c>
      <c r="C813" s="31" t="s">
        <v>74</v>
      </c>
      <c r="D813" s="46" t="s">
        <v>1176</v>
      </c>
      <c r="E813" s="34" t="s">
        <v>1177</v>
      </c>
      <c r="F813" s="34" t="s">
        <v>1178</v>
      </c>
      <c r="G813" s="34" t="s">
        <v>1179</v>
      </c>
      <c r="H813" s="34" t="s">
        <v>1180</v>
      </c>
      <c r="I813" s="34" t="s">
        <v>1182</v>
      </c>
      <c r="J813" s="34" t="s">
        <v>1574</v>
      </c>
      <c r="K813" s="34" t="s">
        <v>270</v>
      </c>
      <c r="L813" s="32" t="s">
        <v>271</v>
      </c>
      <c r="M813" s="36">
        <v>1</v>
      </c>
      <c r="N813" s="42">
        <v>985714</v>
      </c>
      <c r="O813" s="42">
        <v>985714</v>
      </c>
      <c r="P813" s="31" t="s">
        <v>273</v>
      </c>
      <c r="Q813" s="31" t="s">
        <v>274</v>
      </c>
      <c r="R813" s="32" t="s">
        <v>275</v>
      </c>
      <c r="S813" s="31">
        <v>0</v>
      </c>
      <c r="T813" s="78" t="s">
        <v>108</v>
      </c>
      <c r="U813" s="80">
        <v>9</v>
      </c>
    </row>
    <row r="814" spans="1:21" ht="51" customHeight="1">
      <c r="A814" s="69">
        <v>799</v>
      </c>
      <c r="B814" s="39" t="s">
        <v>76</v>
      </c>
      <c r="C814" s="31" t="s">
        <v>74</v>
      </c>
      <c r="D814" s="31" t="s">
        <v>1183</v>
      </c>
      <c r="E814" s="34" t="s">
        <v>1184</v>
      </c>
      <c r="F814" s="34" t="s">
        <v>1185</v>
      </c>
      <c r="G814" s="34" t="s">
        <v>1184</v>
      </c>
      <c r="H814" s="34" t="s">
        <v>1185</v>
      </c>
      <c r="I814" s="34" t="s">
        <v>1986</v>
      </c>
      <c r="J814" s="34" t="s">
        <v>1575</v>
      </c>
      <c r="K814" s="34" t="s">
        <v>270</v>
      </c>
      <c r="L814" s="32" t="s">
        <v>271</v>
      </c>
      <c r="M814" s="36">
        <v>1</v>
      </c>
      <c r="N814" s="42">
        <v>651429</v>
      </c>
      <c r="O814" s="42">
        <v>651429</v>
      </c>
      <c r="P814" s="31" t="s">
        <v>426</v>
      </c>
      <c r="Q814" s="31" t="s">
        <v>274</v>
      </c>
      <c r="R814" s="32" t="s">
        <v>275</v>
      </c>
      <c r="S814" s="31">
        <v>0</v>
      </c>
      <c r="T814" s="78" t="s">
        <v>108</v>
      </c>
      <c r="U814" s="80">
        <v>9</v>
      </c>
    </row>
    <row r="815" spans="1:21" ht="51" customHeight="1">
      <c r="A815" s="31">
        <v>800</v>
      </c>
      <c r="B815" s="39" t="s">
        <v>76</v>
      </c>
      <c r="C815" s="31" t="s">
        <v>74</v>
      </c>
      <c r="D815" s="46" t="s">
        <v>1186</v>
      </c>
      <c r="E815" s="34" t="s">
        <v>1187</v>
      </c>
      <c r="F815" s="34" t="s">
        <v>35</v>
      </c>
      <c r="G815" s="34" t="s">
        <v>1188</v>
      </c>
      <c r="H815" s="34" t="s">
        <v>35</v>
      </c>
      <c r="I815" s="34" t="s">
        <v>1987</v>
      </c>
      <c r="J815" s="34" t="s">
        <v>1576</v>
      </c>
      <c r="K815" s="34" t="s">
        <v>270</v>
      </c>
      <c r="L815" s="32" t="s">
        <v>271</v>
      </c>
      <c r="M815" s="37">
        <v>1</v>
      </c>
      <c r="N815" s="42">
        <v>44643</v>
      </c>
      <c r="O815" s="42">
        <v>44643</v>
      </c>
      <c r="P815" s="31" t="s">
        <v>296</v>
      </c>
      <c r="Q815" s="31" t="s">
        <v>274</v>
      </c>
      <c r="R815" s="32" t="s">
        <v>275</v>
      </c>
      <c r="S815" s="31">
        <v>100</v>
      </c>
      <c r="T815" s="78" t="s">
        <v>108</v>
      </c>
      <c r="U815" s="80">
        <v>9</v>
      </c>
    </row>
    <row r="816" spans="1:21" ht="73.5" customHeight="1">
      <c r="A816" s="69">
        <v>801</v>
      </c>
      <c r="B816" s="39" t="s">
        <v>76</v>
      </c>
      <c r="C816" s="31" t="s">
        <v>74</v>
      </c>
      <c r="D816" s="31" t="s">
        <v>543</v>
      </c>
      <c r="E816" s="34" t="s">
        <v>1850</v>
      </c>
      <c r="F816" s="34" t="s">
        <v>546</v>
      </c>
      <c r="G816" s="34" t="s">
        <v>1850</v>
      </c>
      <c r="H816" s="34" t="s">
        <v>1851</v>
      </c>
      <c r="I816" s="34" t="s">
        <v>1989</v>
      </c>
      <c r="J816" s="34" t="s">
        <v>1577</v>
      </c>
      <c r="K816" s="34" t="s">
        <v>270</v>
      </c>
      <c r="L816" s="32" t="s">
        <v>271</v>
      </c>
      <c r="M816" s="36">
        <v>1</v>
      </c>
      <c r="N816" s="42">
        <v>535714</v>
      </c>
      <c r="O816" s="42">
        <v>535714</v>
      </c>
      <c r="P816" s="31" t="s">
        <v>296</v>
      </c>
      <c r="Q816" s="31" t="s">
        <v>274</v>
      </c>
      <c r="R816" s="32" t="s">
        <v>248</v>
      </c>
      <c r="S816" s="31">
        <v>0</v>
      </c>
      <c r="T816" s="78" t="s">
        <v>174</v>
      </c>
      <c r="U816" s="80">
        <v>9</v>
      </c>
    </row>
    <row r="817" spans="1:21" ht="51" customHeight="1">
      <c r="A817" s="31">
        <v>802</v>
      </c>
      <c r="B817" s="39" t="s">
        <v>76</v>
      </c>
      <c r="C817" s="31" t="s">
        <v>74</v>
      </c>
      <c r="D817" s="31" t="s">
        <v>543</v>
      </c>
      <c r="E817" s="34" t="s">
        <v>1850</v>
      </c>
      <c r="F817" s="34" t="s">
        <v>546</v>
      </c>
      <c r="G817" s="34" t="s">
        <v>1850</v>
      </c>
      <c r="H817" s="34" t="s">
        <v>1851</v>
      </c>
      <c r="I817" s="34" t="s">
        <v>1989</v>
      </c>
      <c r="J817" s="34" t="s">
        <v>1577</v>
      </c>
      <c r="K817" s="34" t="s">
        <v>270</v>
      </c>
      <c r="L817" s="32" t="s">
        <v>271</v>
      </c>
      <c r="M817" s="36">
        <v>1</v>
      </c>
      <c r="N817" s="42">
        <v>535714</v>
      </c>
      <c r="O817" s="42">
        <v>535714</v>
      </c>
      <c r="P817" s="31" t="s">
        <v>296</v>
      </c>
      <c r="Q817" s="31" t="s">
        <v>274</v>
      </c>
      <c r="R817" s="32" t="s">
        <v>250</v>
      </c>
      <c r="S817" s="31">
        <v>0</v>
      </c>
      <c r="T817" s="78" t="s">
        <v>179</v>
      </c>
      <c r="U817" s="16">
        <v>9</v>
      </c>
    </row>
    <row r="818" spans="1:21" ht="51" customHeight="1">
      <c r="A818" s="69">
        <v>803</v>
      </c>
      <c r="B818" s="39" t="s">
        <v>76</v>
      </c>
      <c r="C818" s="31" t="s">
        <v>74</v>
      </c>
      <c r="D818" s="31" t="s">
        <v>543</v>
      </c>
      <c r="E818" s="34" t="s">
        <v>1850</v>
      </c>
      <c r="F818" s="34" t="s">
        <v>546</v>
      </c>
      <c r="G818" s="34" t="s">
        <v>1850</v>
      </c>
      <c r="H818" s="34" t="s">
        <v>1851</v>
      </c>
      <c r="I818" s="34" t="s">
        <v>1989</v>
      </c>
      <c r="J818" s="34" t="s">
        <v>1577</v>
      </c>
      <c r="K818" s="34" t="s">
        <v>270</v>
      </c>
      <c r="L818" s="32" t="s">
        <v>271</v>
      </c>
      <c r="M818" s="36">
        <v>1</v>
      </c>
      <c r="N818" s="42">
        <v>535714</v>
      </c>
      <c r="O818" s="42">
        <v>535714</v>
      </c>
      <c r="P818" s="31" t="s">
        <v>296</v>
      </c>
      <c r="Q818" s="31" t="s">
        <v>274</v>
      </c>
      <c r="R818" s="32" t="s">
        <v>249</v>
      </c>
      <c r="S818" s="31">
        <v>0</v>
      </c>
      <c r="T818" s="78" t="s">
        <v>180</v>
      </c>
      <c r="U818" s="16">
        <v>9</v>
      </c>
    </row>
    <row r="819" spans="1:21" ht="51" customHeight="1">
      <c r="A819" s="31">
        <v>804</v>
      </c>
      <c r="B819" s="39" t="s">
        <v>76</v>
      </c>
      <c r="C819" s="31" t="s">
        <v>74</v>
      </c>
      <c r="D819" s="31" t="s">
        <v>543</v>
      </c>
      <c r="E819" s="34" t="s">
        <v>1850</v>
      </c>
      <c r="F819" s="34" t="s">
        <v>546</v>
      </c>
      <c r="G819" s="34" t="s">
        <v>1850</v>
      </c>
      <c r="H819" s="34" t="s">
        <v>1851</v>
      </c>
      <c r="I819" s="34" t="s">
        <v>1989</v>
      </c>
      <c r="J819" s="34" t="s">
        <v>1577</v>
      </c>
      <c r="K819" s="34" t="s">
        <v>270</v>
      </c>
      <c r="L819" s="32" t="s">
        <v>271</v>
      </c>
      <c r="M819" s="36">
        <v>1</v>
      </c>
      <c r="N819" s="42">
        <v>839900</v>
      </c>
      <c r="O819" s="42">
        <v>839900</v>
      </c>
      <c r="P819" s="31" t="s">
        <v>283</v>
      </c>
      <c r="Q819" s="31" t="s">
        <v>274</v>
      </c>
      <c r="R819" s="36" t="s">
        <v>1935</v>
      </c>
      <c r="S819" s="31">
        <v>0</v>
      </c>
      <c r="T819" s="78" t="s">
        <v>176</v>
      </c>
      <c r="U819" s="16">
        <v>9</v>
      </c>
    </row>
    <row r="820" spans="1:21" ht="51" customHeight="1">
      <c r="A820" s="69">
        <v>805</v>
      </c>
      <c r="B820" s="39" t="s">
        <v>76</v>
      </c>
      <c r="C820" s="31" t="s">
        <v>74</v>
      </c>
      <c r="D820" s="31" t="s">
        <v>543</v>
      </c>
      <c r="E820" s="34" t="s">
        <v>1850</v>
      </c>
      <c r="F820" s="34" t="s">
        <v>546</v>
      </c>
      <c r="G820" s="34" t="s">
        <v>1850</v>
      </c>
      <c r="H820" s="34" t="s">
        <v>1851</v>
      </c>
      <c r="I820" s="34" t="s">
        <v>1989</v>
      </c>
      <c r="J820" s="34" t="s">
        <v>1577</v>
      </c>
      <c r="K820" s="34" t="s">
        <v>270</v>
      </c>
      <c r="L820" s="32" t="s">
        <v>271</v>
      </c>
      <c r="M820" s="36">
        <v>1</v>
      </c>
      <c r="N820" s="42">
        <v>535714</v>
      </c>
      <c r="O820" s="42">
        <v>535714</v>
      </c>
      <c r="P820" s="31" t="s">
        <v>296</v>
      </c>
      <c r="Q820" s="31" t="s">
        <v>274</v>
      </c>
      <c r="R820" s="32" t="s">
        <v>251</v>
      </c>
      <c r="S820" s="31">
        <v>0</v>
      </c>
      <c r="T820" s="78" t="s">
        <v>181</v>
      </c>
      <c r="U820" s="16">
        <v>9</v>
      </c>
    </row>
    <row r="821" spans="1:21" ht="51" customHeight="1">
      <c r="A821" s="31">
        <v>806</v>
      </c>
      <c r="B821" s="39" t="s">
        <v>76</v>
      </c>
      <c r="C821" s="31" t="s">
        <v>74</v>
      </c>
      <c r="D821" s="31" t="s">
        <v>543</v>
      </c>
      <c r="E821" s="34" t="s">
        <v>1850</v>
      </c>
      <c r="F821" s="34" t="s">
        <v>546</v>
      </c>
      <c r="G821" s="34" t="s">
        <v>1850</v>
      </c>
      <c r="H821" s="34" t="s">
        <v>1851</v>
      </c>
      <c r="I821" s="34" t="s">
        <v>1989</v>
      </c>
      <c r="J821" s="34" t="s">
        <v>1577</v>
      </c>
      <c r="K821" s="34" t="s">
        <v>270</v>
      </c>
      <c r="L821" s="32" t="s">
        <v>271</v>
      </c>
      <c r="M821" s="36">
        <v>1</v>
      </c>
      <c r="N821" s="42">
        <v>535714</v>
      </c>
      <c r="O821" s="42">
        <v>535714</v>
      </c>
      <c r="P821" s="31" t="s">
        <v>296</v>
      </c>
      <c r="Q821" s="31" t="s">
        <v>274</v>
      </c>
      <c r="R821" s="36" t="s">
        <v>252</v>
      </c>
      <c r="S821" s="31">
        <v>0</v>
      </c>
      <c r="T821" s="78" t="s">
        <v>96</v>
      </c>
      <c r="U821" s="16">
        <v>9</v>
      </c>
    </row>
    <row r="822" spans="1:21" ht="51" customHeight="1">
      <c r="A822" s="69">
        <v>807</v>
      </c>
      <c r="B822" s="39" t="s">
        <v>76</v>
      </c>
      <c r="C822" s="31" t="s">
        <v>74</v>
      </c>
      <c r="D822" s="31" t="s">
        <v>543</v>
      </c>
      <c r="E822" s="34" t="s">
        <v>1850</v>
      </c>
      <c r="F822" s="34" t="s">
        <v>546</v>
      </c>
      <c r="G822" s="34" t="s">
        <v>1850</v>
      </c>
      <c r="H822" s="34" t="s">
        <v>1851</v>
      </c>
      <c r="I822" s="34" t="s">
        <v>1989</v>
      </c>
      <c r="J822" s="34" t="s">
        <v>1577</v>
      </c>
      <c r="K822" s="34" t="s">
        <v>270</v>
      </c>
      <c r="L822" s="32" t="s">
        <v>271</v>
      </c>
      <c r="M822" s="36">
        <v>1</v>
      </c>
      <c r="N822" s="42">
        <v>535714</v>
      </c>
      <c r="O822" s="42">
        <v>535714</v>
      </c>
      <c r="P822" s="31" t="s">
        <v>296</v>
      </c>
      <c r="Q822" s="31" t="s">
        <v>274</v>
      </c>
      <c r="R822" s="32" t="s">
        <v>254</v>
      </c>
      <c r="S822" s="31">
        <v>0</v>
      </c>
      <c r="T822" s="78" t="s">
        <v>182</v>
      </c>
      <c r="U822" s="16">
        <v>9</v>
      </c>
    </row>
    <row r="823" spans="1:21" ht="51" customHeight="1">
      <c r="A823" s="31">
        <v>808</v>
      </c>
      <c r="B823" s="39" t="s">
        <v>76</v>
      </c>
      <c r="C823" s="31" t="s">
        <v>74</v>
      </c>
      <c r="D823" s="31" t="s">
        <v>543</v>
      </c>
      <c r="E823" s="34" t="s">
        <v>1850</v>
      </c>
      <c r="F823" s="34" t="s">
        <v>546</v>
      </c>
      <c r="G823" s="34" t="s">
        <v>1850</v>
      </c>
      <c r="H823" s="34" t="s">
        <v>1851</v>
      </c>
      <c r="I823" s="34" t="s">
        <v>1989</v>
      </c>
      <c r="J823" s="34" t="s">
        <v>1577</v>
      </c>
      <c r="K823" s="34" t="s">
        <v>270</v>
      </c>
      <c r="L823" s="32" t="s">
        <v>271</v>
      </c>
      <c r="M823" s="36">
        <v>1</v>
      </c>
      <c r="N823" s="42">
        <v>535714</v>
      </c>
      <c r="O823" s="42">
        <v>535714</v>
      </c>
      <c r="P823" s="31" t="s">
        <v>296</v>
      </c>
      <c r="Q823" s="31" t="s">
        <v>274</v>
      </c>
      <c r="R823" s="32" t="s">
        <v>255</v>
      </c>
      <c r="S823" s="31">
        <v>0</v>
      </c>
      <c r="T823" s="78" t="s">
        <v>97</v>
      </c>
      <c r="U823" s="16">
        <v>9</v>
      </c>
    </row>
    <row r="824" spans="1:21" ht="51" customHeight="1">
      <c r="A824" s="69">
        <v>809</v>
      </c>
      <c r="B824" s="39" t="s">
        <v>76</v>
      </c>
      <c r="C824" s="31" t="s">
        <v>74</v>
      </c>
      <c r="D824" s="31" t="s">
        <v>543</v>
      </c>
      <c r="E824" s="34" t="s">
        <v>1850</v>
      </c>
      <c r="F824" s="34" t="s">
        <v>546</v>
      </c>
      <c r="G824" s="34" t="s">
        <v>1850</v>
      </c>
      <c r="H824" s="34" t="s">
        <v>1851</v>
      </c>
      <c r="I824" s="34" t="s">
        <v>1989</v>
      </c>
      <c r="J824" s="34" t="s">
        <v>1577</v>
      </c>
      <c r="K824" s="34" t="s">
        <v>270</v>
      </c>
      <c r="L824" s="32" t="s">
        <v>271</v>
      </c>
      <c r="M824" s="36">
        <v>1</v>
      </c>
      <c r="N824" s="42">
        <v>535714</v>
      </c>
      <c r="O824" s="42">
        <v>535714</v>
      </c>
      <c r="P824" s="31" t="s">
        <v>296</v>
      </c>
      <c r="Q824" s="31" t="s">
        <v>274</v>
      </c>
      <c r="R824" s="32" t="s">
        <v>256</v>
      </c>
      <c r="S824" s="31">
        <v>0</v>
      </c>
      <c r="T824" s="78" t="s">
        <v>183</v>
      </c>
      <c r="U824" s="16">
        <v>9</v>
      </c>
    </row>
    <row r="825" spans="1:21" ht="51" customHeight="1">
      <c r="A825" s="31">
        <v>810</v>
      </c>
      <c r="B825" s="39" t="s">
        <v>76</v>
      </c>
      <c r="C825" s="31" t="s">
        <v>74</v>
      </c>
      <c r="D825" s="31" t="s">
        <v>543</v>
      </c>
      <c r="E825" s="34" t="s">
        <v>1850</v>
      </c>
      <c r="F825" s="34" t="s">
        <v>546</v>
      </c>
      <c r="G825" s="34" t="s">
        <v>1850</v>
      </c>
      <c r="H825" s="34" t="s">
        <v>1851</v>
      </c>
      <c r="I825" s="103" t="s">
        <v>1989</v>
      </c>
      <c r="J825" s="103" t="s">
        <v>1577</v>
      </c>
      <c r="K825" s="34" t="s">
        <v>270</v>
      </c>
      <c r="L825" s="32" t="s">
        <v>271</v>
      </c>
      <c r="M825" s="36">
        <v>1</v>
      </c>
      <c r="N825" s="42">
        <v>535714</v>
      </c>
      <c r="O825" s="42">
        <v>535714</v>
      </c>
      <c r="P825" s="31" t="s">
        <v>296</v>
      </c>
      <c r="Q825" s="31" t="s">
        <v>274</v>
      </c>
      <c r="R825" s="32" t="s">
        <v>259</v>
      </c>
      <c r="S825" s="31">
        <v>0</v>
      </c>
      <c r="T825" s="78" t="s">
        <v>184</v>
      </c>
      <c r="U825" s="16">
        <v>9</v>
      </c>
    </row>
    <row r="826" spans="1:21" ht="51" customHeight="1">
      <c r="A826" s="69">
        <v>811</v>
      </c>
      <c r="B826" s="39" t="s">
        <v>76</v>
      </c>
      <c r="C826" s="31" t="s">
        <v>74</v>
      </c>
      <c r="D826" s="31" t="s">
        <v>543</v>
      </c>
      <c r="E826" s="34" t="s">
        <v>1850</v>
      </c>
      <c r="F826" s="34" t="s">
        <v>546</v>
      </c>
      <c r="G826" s="34" t="s">
        <v>1850</v>
      </c>
      <c r="H826" s="34" t="s">
        <v>1851</v>
      </c>
      <c r="I826" s="34" t="s">
        <v>1989</v>
      </c>
      <c r="J826" s="34" t="s">
        <v>1577</v>
      </c>
      <c r="K826" s="34" t="s">
        <v>270</v>
      </c>
      <c r="L826" s="32" t="s">
        <v>271</v>
      </c>
      <c r="M826" s="36">
        <v>1</v>
      </c>
      <c r="N826" s="42">
        <v>535714</v>
      </c>
      <c r="O826" s="42">
        <v>535714</v>
      </c>
      <c r="P826" s="31" t="s">
        <v>296</v>
      </c>
      <c r="Q826" s="31" t="s">
        <v>274</v>
      </c>
      <c r="R826" s="32" t="s">
        <v>257</v>
      </c>
      <c r="S826" s="31">
        <v>0</v>
      </c>
      <c r="T826" s="78" t="s">
        <v>185</v>
      </c>
      <c r="U826" s="16">
        <v>9</v>
      </c>
    </row>
    <row r="827" spans="1:21" ht="51" customHeight="1">
      <c r="A827" s="31">
        <v>812</v>
      </c>
      <c r="B827" s="39" t="s">
        <v>76</v>
      </c>
      <c r="C827" s="31" t="s">
        <v>74</v>
      </c>
      <c r="D827" s="31" t="s">
        <v>543</v>
      </c>
      <c r="E827" s="34" t="s">
        <v>1850</v>
      </c>
      <c r="F827" s="34" t="s">
        <v>546</v>
      </c>
      <c r="G827" s="34" t="s">
        <v>1850</v>
      </c>
      <c r="H827" s="34" t="s">
        <v>1851</v>
      </c>
      <c r="I827" s="34" t="s">
        <v>1989</v>
      </c>
      <c r="J827" s="34" t="s">
        <v>1577</v>
      </c>
      <c r="K827" s="34" t="s">
        <v>270</v>
      </c>
      <c r="L827" s="32" t="s">
        <v>271</v>
      </c>
      <c r="M827" s="36">
        <v>1</v>
      </c>
      <c r="N827" s="42">
        <v>535714</v>
      </c>
      <c r="O827" s="42">
        <v>535714</v>
      </c>
      <c r="P827" s="31" t="s">
        <v>296</v>
      </c>
      <c r="Q827" s="31" t="s">
        <v>274</v>
      </c>
      <c r="R827" s="32" t="s">
        <v>258</v>
      </c>
      <c r="S827" s="31">
        <v>0</v>
      </c>
      <c r="T827" s="78" t="s">
        <v>177</v>
      </c>
      <c r="U827" s="16">
        <v>9</v>
      </c>
    </row>
    <row r="828" spans="1:21" ht="51" customHeight="1">
      <c r="A828" s="69">
        <v>813</v>
      </c>
      <c r="B828" s="39" t="s">
        <v>76</v>
      </c>
      <c r="C828" s="31" t="s">
        <v>74</v>
      </c>
      <c r="D828" s="31" t="s">
        <v>543</v>
      </c>
      <c r="E828" s="34" t="s">
        <v>1850</v>
      </c>
      <c r="F828" s="34" t="s">
        <v>546</v>
      </c>
      <c r="G828" s="34" t="s">
        <v>1850</v>
      </c>
      <c r="H828" s="34" t="s">
        <v>1851</v>
      </c>
      <c r="I828" s="34" t="s">
        <v>1989</v>
      </c>
      <c r="J828" s="34" t="s">
        <v>1577</v>
      </c>
      <c r="K828" s="34" t="s">
        <v>270</v>
      </c>
      <c r="L828" s="32" t="s">
        <v>271</v>
      </c>
      <c r="M828" s="36">
        <v>1</v>
      </c>
      <c r="N828" s="42">
        <v>535714</v>
      </c>
      <c r="O828" s="42">
        <v>535714</v>
      </c>
      <c r="P828" s="31" t="s">
        <v>296</v>
      </c>
      <c r="Q828" s="31" t="s">
        <v>274</v>
      </c>
      <c r="R828" s="32" t="s">
        <v>260</v>
      </c>
      <c r="S828" s="31">
        <v>0</v>
      </c>
      <c r="T828" s="78" t="s">
        <v>178</v>
      </c>
      <c r="U828" s="16">
        <v>9</v>
      </c>
    </row>
    <row r="829" spans="1:21" ht="51" customHeight="1">
      <c r="A829" s="31">
        <v>814</v>
      </c>
      <c r="B829" s="39" t="s">
        <v>76</v>
      </c>
      <c r="C829" s="31" t="s">
        <v>74</v>
      </c>
      <c r="D829" s="31" t="s">
        <v>543</v>
      </c>
      <c r="E829" s="34" t="s">
        <v>1850</v>
      </c>
      <c r="F829" s="34" t="s">
        <v>546</v>
      </c>
      <c r="G829" s="34" t="s">
        <v>1850</v>
      </c>
      <c r="H829" s="34" t="s">
        <v>1851</v>
      </c>
      <c r="I829" s="34" t="s">
        <v>1989</v>
      </c>
      <c r="J829" s="34" t="s">
        <v>1577</v>
      </c>
      <c r="K829" s="34" t="s">
        <v>270</v>
      </c>
      <c r="L829" s="32" t="s">
        <v>271</v>
      </c>
      <c r="M829" s="36">
        <v>1</v>
      </c>
      <c r="N829" s="42">
        <v>535714</v>
      </c>
      <c r="O829" s="42">
        <v>535714</v>
      </c>
      <c r="P829" s="31" t="s">
        <v>296</v>
      </c>
      <c r="Q829" s="31" t="s">
        <v>274</v>
      </c>
      <c r="R829" s="32" t="s">
        <v>261</v>
      </c>
      <c r="S829" s="31">
        <v>0</v>
      </c>
      <c r="T829" s="78" t="s">
        <v>98</v>
      </c>
      <c r="U829" s="16">
        <v>9</v>
      </c>
    </row>
    <row r="830" spans="1:21" ht="51" customHeight="1">
      <c r="A830" s="69">
        <v>815</v>
      </c>
      <c r="B830" s="39" t="s">
        <v>76</v>
      </c>
      <c r="C830" s="31" t="s">
        <v>74</v>
      </c>
      <c r="D830" s="31" t="s">
        <v>543</v>
      </c>
      <c r="E830" s="34" t="s">
        <v>1850</v>
      </c>
      <c r="F830" s="34" t="s">
        <v>546</v>
      </c>
      <c r="G830" s="34" t="s">
        <v>1850</v>
      </c>
      <c r="H830" s="34" t="s">
        <v>1851</v>
      </c>
      <c r="I830" s="34" t="s">
        <v>1989</v>
      </c>
      <c r="J830" s="34" t="s">
        <v>1577</v>
      </c>
      <c r="K830" s="34" t="s">
        <v>270</v>
      </c>
      <c r="L830" s="32" t="s">
        <v>271</v>
      </c>
      <c r="M830" s="36">
        <v>1</v>
      </c>
      <c r="N830" s="42">
        <v>535714</v>
      </c>
      <c r="O830" s="42">
        <v>535714</v>
      </c>
      <c r="P830" s="31" t="s">
        <v>296</v>
      </c>
      <c r="Q830" s="31" t="s">
        <v>274</v>
      </c>
      <c r="R830" s="32" t="s">
        <v>262</v>
      </c>
      <c r="S830" s="31">
        <v>0</v>
      </c>
      <c r="T830" s="78" t="s">
        <v>99</v>
      </c>
      <c r="U830" s="16">
        <v>9</v>
      </c>
    </row>
    <row r="831" spans="1:21" ht="63.75">
      <c r="A831" s="31">
        <v>816</v>
      </c>
      <c r="B831" s="39" t="s">
        <v>76</v>
      </c>
      <c r="C831" s="31" t="s">
        <v>74</v>
      </c>
      <c r="D831" s="31" t="s">
        <v>543</v>
      </c>
      <c r="E831" s="34" t="s">
        <v>1852</v>
      </c>
      <c r="F831" s="34" t="s">
        <v>546</v>
      </c>
      <c r="G831" s="34" t="s">
        <v>1852</v>
      </c>
      <c r="H831" s="34" t="s">
        <v>1851</v>
      </c>
      <c r="I831" s="34" t="s">
        <v>1988</v>
      </c>
      <c r="J831" s="34" t="s">
        <v>1578</v>
      </c>
      <c r="K831" s="34" t="s">
        <v>270</v>
      </c>
      <c r="L831" s="32" t="s">
        <v>271</v>
      </c>
      <c r="M831" s="36">
        <v>1</v>
      </c>
      <c r="N831" s="42">
        <v>535714</v>
      </c>
      <c r="O831" s="42">
        <v>535714</v>
      </c>
      <c r="P831" s="31" t="s">
        <v>296</v>
      </c>
      <c r="Q831" s="31" t="s">
        <v>274</v>
      </c>
      <c r="R831" s="32" t="s">
        <v>248</v>
      </c>
      <c r="S831" s="31">
        <v>0</v>
      </c>
      <c r="T831" s="78" t="s">
        <v>174</v>
      </c>
      <c r="U831" s="80">
        <v>9</v>
      </c>
    </row>
    <row r="832" spans="1:21" ht="63.75">
      <c r="A832" s="69">
        <v>817</v>
      </c>
      <c r="B832" s="39" t="s">
        <v>76</v>
      </c>
      <c r="C832" s="31" t="s">
        <v>74</v>
      </c>
      <c r="D832" s="31" t="s">
        <v>543</v>
      </c>
      <c r="E832" s="34" t="s">
        <v>1852</v>
      </c>
      <c r="F832" s="34" t="s">
        <v>546</v>
      </c>
      <c r="G832" s="34" t="s">
        <v>1852</v>
      </c>
      <c r="H832" s="34" t="s">
        <v>1851</v>
      </c>
      <c r="I832" s="34" t="s">
        <v>1988</v>
      </c>
      <c r="J832" s="34" t="s">
        <v>1578</v>
      </c>
      <c r="K832" s="34" t="s">
        <v>270</v>
      </c>
      <c r="L832" s="32" t="s">
        <v>271</v>
      </c>
      <c r="M832" s="36">
        <v>1</v>
      </c>
      <c r="N832" s="42">
        <v>535714</v>
      </c>
      <c r="O832" s="42">
        <v>535714</v>
      </c>
      <c r="P832" s="31" t="s">
        <v>296</v>
      </c>
      <c r="Q832" s="31" t="s">
        <v>274</v>
      </c>
      <c r="R832" s="32" t="s">
        <v>250</v>
      </c>
      <c r="S832" s="31">
        <v>0</v>
      </c>
      <c r="T832" s="78" t="s">
        <v>179</v>
      </c>
      <c r="U832" s="16">
        <v>9</v>
      </c>
    </row>
    <row r="833" spans="1:21" ht="63.75">
      <c r="A833" s="31">
        <v>818</v>
      </c>
      <c r="B833" s="39" t="s">
        <v>76</v>
      </c>
      <c r="C833" s="31" t="s">
        <v>74</v>
      </c>
      <c r="D833" s="31" t="s">
        <v>543</v>
      </c>
      <c r="E833" s="34" t="s">
        <v>1852</v>
      </c>
      <c r="F833" s="34" t="s">
        <v>546</v>
      </c>
      <c r="G833" s="34" t="s">
        <v>1852</v>
      </c>
      <c r="H833" s="34" t="s">
        <v>1851</v>
      </c>
      <c r="I833" s="34" t="s">
        <v>1988</v>
      </c>
      <c r="J833" s="34" t="s">
        <v>1578</v>
      </c>
      <c r="K833" s="34" t="s">
        <v>270</v>
      </c>
      <c r="L833" s="32" t="s">
        <v>271</v>
      </c>
      <c r="M833" s="36">
        <v>1</v>
      </c>
      <c r="N833" s="42">
        <v>535714</v>
      </c>
      <c r="O833" s="42">
        <v>535714</v>
      </c>
      <c r="P833" s="31" t="s">
        <v>296</v>
      </c>
      <c r="Q833" s="31" t="s">
        <v>274</v>
      </c>
      <c r="R833" s="32" t="s">
        <v>249</v>
      </c>
      <c r="S833" s="31">
        <v>0</v>
      </c>
      <c r="T833" s="78" t="s">
        <v>180</v>
      </c>
      <c r="U833" s="16">
        <v>9</v>
      </c>
    </row>
    <row r="834" spans="1:21" ht="63.75">
      <c r="A834" s="69">
        <v>819</v>
      </c>
      <c r="B834" s="39" t="s">
        <v>76</v>
      </c>
      <c r="C834" s="31" t="s">
        <v>74</v>
      </c>
      <c r="D834" s="31" t="s">
        <v>543</v>
      </c>
      <c r="E834" s="34" t="s">
        <v>1852</v>
      </c>
      <c r="F834" s="34" t="s">
        <v>546</v>
      </c>
      <c r="G834" s="34" t="s">
        <v>1852</v>
      </c>
      <c r="H834" s="34" t="s">
        <v>1851</v>
      </c>
      <c r="I834" s="34" t="s">
        <v>1988</v>
      </c>
      <c r="J834" s="34" t="s">
        <v>1578</v>
      </c>
      <c r="K834" s="34" t="s">
        <v>270</v>
      </c>
      <c r="L834" s="32" t="s">
        <v>271</v>
      </c>
      <c r="M834" s="36">
        <v>1</v>
      </c>
      <c r="N834" s="42">
        <v>535714</v>
      </c>
      <c r="O834" s="42">
        <v>535714</v>
      </c>
      <c r="P834" s="31" t="s">
        <v>283</v>
      </c>
      <c r="Q834" s="31" t="s">
        <v>274</v>
      </c>
      <c r="R834" s="36" t="s">
        <v>1935</v>
      </c>
      <c r="S834" s="31">
        <v>0</v>
      </c>
      <c r="T834" s="78" t="s">
        <v>176</v>
      </c>
      <c r="U834" s="16">
        <v>9</v>
      </c>
    </row>
    <row r="835" spans="1:21" ht="63.75">
      <c r="A835" s="31">
        <v>820</v>
      </c>
      <c r="B835" s="39" t="s">
        <v>76</v>
      </c>
      <c r="C835" s="31" t="s">
        <v>74</v>
      </c>
      <c r="D835" s="31" t="s">
        <v>543</v>
      </c>
      <c r="E835" s="34" t="s">
        <v>1852</v>
      </c>
      <c r="F835" s="34" t="s">
        <v>546</v>
      </c>
      <c r="G835" s="34" t="s">
        <v>1852</v>
      </c>
      <c r="H835" s="34" t="s">
        <v>1851</v>
      </c>
      <c r="I835" s="34" t="s">
        <v>1988</v>
      </c>
      <c r="J835" s="34" t="s">
        <v>1578</v>
      </c>
      <c r="K835" s="34" t="s">
        <v>270</v>
      </c>
      <c r="L835" s="32" t="s">
        <v>271</v>
      </c>
      <c r="M835" s="36">
        <v>1</v>
      </c>
      <c r="N835" s="42">
        <v>535714</v>
      </c>
      <c r="O835" s="42">
        <v>535714</v>
      </c>
      <c r="P835" s="31" t="s">
        <v>296</v>
      </c>
      <c r="Q835" s="31" t="s">
        <v>274</v>
      </c>
      <c r="R835" s="32" t="s">
        <v>251</v>
      </c>
      <c r="S835" s="31">
        <v>0</v>
      </c>
      <c r="T835" s="78" t="s">
        <v>181</v>
      </c>
      <c r="U835" s="16">
        <v>9</v>
      </c>
    </row>
    <row r="836" spans="1:21" ht="63.75">
      <c r="A836" s="69">
        <v>821</v>
      </c>
      <c r="B836" s="39" t="s">
        <v>76</v>
      </c>
      <c r="C836" s="31" t="s">
        <v>74</v>
      </c>
      <c r="D836" s="31" t="s">
        <v>543</v>
      </c>
      <c r="E836" s="34" t="s">
        <v>1852</v>
      </c>
      <c r="F836" s="34" t="s">
        <v>546</v>
      </c>
      <c r="G836" s="34" t="s">
        <v>1852</v>
      </c>
      <c r="H836" s="34" t="s">
        <v>1851</v>
      </c>
      <c r="I836" s="34" t="s">
        <v>1988</v>
      </c>
      <c r="J836" s="34" t="s">
        <v>1578</v>
      </c>
      <c r="K836" s="34" t="s">
        <v>270</v>
      </c>
      <c r="L836" s="32" t="s">
        <v>271</v>
      </c>
      <c r="M836" s="36">
        <v>1</v>
      </c>
      <c r="N836" s="42">
        <v>535714</v>
      </c>
      <c r="O836" s="42">
        <v>535714</v>
      </c>
      <c r="P836" s="31" t="s">
        <v>296</v>
      </c>
      <c r="Q836" s="31" t="s">
        <v>274</v>
      </c>
      <c r="R836" s="36" t="s">
        <v>252</v>
      </c>
      <c r="S836" s="31">
        <v>0</v>
      </c>
      <c r="T836" s="78" t="s">
        <v>96</v>
      </c>
      <c r="U836" s="16">
        <v>9</v>
      </c>
    </row>
    <row r="837" spans="1:21" ht="63.75">
      <c r="A837" s="31">
        <v>822</v>
      </c>
      <c r="B837" s="39" t="s">
        <v>76</v>
      </c>
      <c r="C837" s="31" t="s">
        <v>74</v>
      </c>
      <c r="D837" s="31" t="s">
        <v>543</v>
      </c>
      <c r="E837" s="34" t="s">
        <v>1852</v>
      </c>
      <c r="F837" s="34" t="s">
        <v>546</v>
      </c>
      <c r="G837" s="34" t="s">
        <v>1852</v>
      </c>
      <c r="H837" s="34" t="s">
        <v>1851</v>
      </c>
      <c r="I837" s="34" t="s">
        <v>1988</v>
      </c>
      <c r="J837" s="34" t="s">
        <v>1578</v>
      </c>
      <c r="K837" s="34" t="s">
        <v>270</v>
      </c>
      <c r="L837" s="32" t="s">
        <v>271</v>
      </c>
      <c r="M837" s="36">
        <v>1</v>
      </c>
      <c r="N837" s="42">
        <v>535714</v>
      </c>
      <c r="O837" s="42">
        <v>535714</v>
      </c>
      <c r="P837" s="31" t="s">
        <v>296</v>
      </c>
      <c r="Q837" s="31" t="s">
        <v>274</v>
      </c>
      <c r="R837" s="32" t="s">
        <v>254</v>
      </c>
      <c r="S837" s="31">
        <v>0</v>
      </c>
      <c r="T837" s="78" t="s">
        <v>182</v>
      </c>
      <c r="U837" s="16">
        <v>9</v>
      </c>
    </row>
    <row r="838" spans="1:21" ht="63.75">
      <c r="A838" s="69">
        <v>823</v>
      </c>
      <c r="B838" s="39" t="s">
        <v>76</v>
      </c>
      <c r="C838" s="31" t="s">
        <v>74</v>
      </c>
      <c r="D838" s="31" t="s">
        <v>543</v>
      </c>
      <c r="E838" s="34" t="s">
        <v>1852</v>
      </c>
      <c r="F838" s="34" t="s">
        <v>546</v>
      </c>
      <c r="G838" s="34" t="s">
        <v>1852</v>
      </c>
      <c r="H838" s="34" t="s">
        <v>1851</v>
      </c>
      <c r="I838" s="34" t="s">
        <v>1988</v>
      </c>
      <c r="J838" s="34" t="s">
        <v>1578</v>
      </c>
      <c r="K838" s="34" t="s">
        <v>270</v>
      </c>
      <c r="L838" s="32" t="s">
        <v>271</v>
      </c>
      <c r="M838" s="36">
        <v>1</v>
      </c>
      <c r="N838" s="42">
        <v>535714</v>
      </c>
      <c r="O838" s="42">
        <v>535714</v>
      </c>
      <c r="P838" s="31" t="s">
        <v>296</v>
      </c>
      <c r="Q838" s="31" t="s">
        <v>274</v>
      </c>
      <c r="R838" s="32" t="s">
        <v>255</v>
      </c>
      <c r="S838" s="31">
        <v>0</v>
      </c>
      <c r="T838" s="78" t="s">
        <v>97</v>
      </c>
      <c r="U838" s="16">
        <v>9</v>
      </c>
    </row>
    <row r="839" spans="1:21" ht="63.75">
      <c r="A839" s="31">
        <v>824</v>
      </c>
      <c r="B839" s="39" t="s">
        <v>76</v>
      </c>
      <c r="C839" s="31" t="s">
        <v>74</v>
      </c>
      <c r="D839" s="31" t="s">
        <v>543</v>
      </c>
      <c r="E839" s="34" t="s">
        <v>1852</v>
      </c>
      <c r="F839" s="34" t="s">
        <v>546</v>
      </c>
      <c r="G839" s="34" t="s">
        <v>1852</v>
      </c>
      <c r="H839" s="34" t="s">
        <v>1851</v>
      </c>
      <c r="I839" s="34" t="s">
        <v>1988</v>
      </c>
      <c r="J839" s="34" t="s">
        <v>1578</v>
      </c>
      <c r="K839" s="34" t="s">
        <v>270</v>
      </c>
      <c r="L839" s="32" t="s">
        <v>271</v>
      </c>
      <c r="M839" s="36">
        <v>1</v>
      </c>
      <c r="N839" s="42">
        <v>535714</v>
      </c>
      <c r="O839" s="42">
        <v>535714</v>
      </c>
      <c r="P839" s="31" t="s">
        <v>296</v>
      </c>
      <c r="Q839" s="31" t="s">
        <v>274</v>
      </c>
      <c r="R839" s="32" t="s">
        <v>256</v>
      </c>
      <c r="S839" s="31">
        <v>0</v>
      </c>
      <c r="T839" s="78" t="s">
        <v>183</v>
      </c>
      <c r="U839" s="16">
        <v>9</v>
      </c>
    </row>
    <row r="840" spans="1:21" ht="63.75">
      <c r="A840" s="69">
        <v>825</v>
      </c>
      <c r="B840" s="39" t="s">
        <v>76</v>
      </c>
      <c r="C840" s="31" t="s">
        <v>74</v>
      </c>
      <c r="D840" s="31" t="s">
        <v>543</v>
      </c>
      <c r="E840" s="34" t="s">
        <v>1852</v>
      </c>
      <c r="F840" s="34" t="s">
        <v>546</v>
      </c>
      <c r="G840" s="34" t="s">
        <v>1852</v>
      </c>
      <c r="H840" s="34" t="s">
        <v>1851</v>
      </c>
      <c r="I840" s="34" t="s">
        <v>1988</v>
      </c>
      <c r="J840" s="34" t="s">
        <v>1578</v>
      </c>
      <c r="K840" s="34" t="s">
        <v>270</v>
      </c>
      <c r="L840" s="32" t="s">
        <v>271</v>
      </c>
      <c r="M840" s="36">
        <v>1</v>
      </c>
      <c r="N840" s="42">
        <v>535714</v>
      </c>
      <c r="O840" s="42">
        <v>535714</v>
      </c>
      <c r="P840" s="31" t="s">
        <v>296</v>
      </c>
      <c r="Q840" s="31" t="s">
        <v>274</v>
      </c>
      <c r="R840" s="32" t="s">
        <v>259</v>
      </c>
      <c r="S840" s="31">
        <v>0</v>
      </c>
      <c r="T840" s="78" t="s">
        <v>184</v>
      </c>
      <c r="U840" s="16">
        <v>9</v>
      </c>
    </row>
    <row r="841" spans="1:21" ht="63.75">
      <c r="A841" s="31">
        <v>826</v>
      </c>
      <c r="B841" s="39" t="s">
        <v>76</v>
      </c>
      <c r="C841" s="31" t="s">
        <v>74</v>
      </c>
      <c r="D841" s="31" t="s">
        <v>543</v>
      </c>
      <c r="E841" s="34" t="s">
        <v>1852</v>
      </c>
      <c r="F841" s="34" t="s">
        <v>546</v>
      </c>
      <c r="G841" s="34" t="s">
        <v>1852</v>
      </c>
      <c r="H841" s="34" t="s">
        <v>1851</v>
      </c>
      <c r="I841" s="34" t="s">
        <v>1988</v>
      </c>
      <c r="J841" s="34" t="s">
        <v>1578</v>
      </c>
      <c r="K841" s="34" t="s">
        <v>270</v>
      </c>
      <c r="L841" s="32" t="s">
        <v>271</v>
      </c>
      <c r="M841" s="36">
        <v>1</v>
      </c>
      <c r="N841" s="42">
        <v>535714</v>
      </c>
      <c r="O841" s="42">
        <v>535714</v>
      </c>
      <c r="P841" s="31" t="s">
        <v>296</v>
      </c>
      <c r="Q841" s="31" t="s">
        <v>274</v>
      </c>
      <c r="R841" s="32" t="s">
        <v>257</v>
      </c>
      <c r="S841" s="31">
        <v>0</v>
      </c>
      <c r="T841" s="78" t="s">
        <v>185</v>
      </c>
      <c r="U841" s="16">
        <v>9</v>
      </c>
    </row>
    <row r="842" spans="1:21" ht="63.75">
      <c r="A842" s="69">
        <v>827</v>
      </c>
      <c r="B842" s="39" t="s">
        <v>76</v>
      </c>
      <c r="C842" s="31" t="s">
        <v>74</v>
      </c>
      <c r="D842" s="31" t="s">
        <v>543</v>
      </c>
      <c r="E842" s="34" t="s">
        <v>1852</v>
      </c>
      <c r="F842" s="34" t="s">
        <v>546</v>
      </c>
      <c r="G842" s="34" t="s">
        <v>1852</v>
      </c>
      <c r="H842" s="34" t="s">
        <v>1851</v>
      </c>
      <c r="I842" s="34" t="s">
        <v>1988</v>
      </c>
      <c r="J842" s="34" t="s">
        <v>1578</v>
      </c>
      <c r="K842" s="34" t="s">
        <v>270</v>
      </c>
      <c r="L842" s="32" t="s">
        <v>271</v>
      </c>
      <c r="M842" s="36">
        <v>1</v>
      </c>
      <c r="N842" s="42">
        <v>535714</v>
      </c>
      <c r="O842" s="42">
        <v>535714</v>
      </c>
      <c r="P842" s="31" t="s">
        <v>296</v>
      </c>
      <c r="Q842" s="31" t="s">
        <v>274</v>
      </c>
      <c r="R842" s="32" t="s">
        <v>258</v>
      </c>
      <c r="S842" s="31">
        <v>0</v>
      </c>
      <c r="T842" s="78" t="s">
        <v>177</v>
      </c>
      <c r="U842" s="16">
        <v>9</v>
      </c>
    </row>
    <row r="843" spans="1:21" ht="63.75">
      <c r="A843" s="31">
        <v>828</v>
      </c>
      <c r="B843" s="39" t="s">
        <v>76</v>
      </c>
      <c r="C843" s="31" t="s">
        <v>74</v>
      </c>
      <c r="D843" s="31" t="s">
        <v>543</v>
      </c>
      <c r="E843" s="34" t="s">
        <v>1852</v>
      </c>
      <c r="F843" s="34" t="s">
        <v>546</v>
      </c>
      <c r="G843" s="34" t="s">
        <v>1852</v>
      </c>
      <c r="H843" s="34" t="s">
        <v>1851</v>
      </c>
      <c r="I843" s="34" t="s">
        <v>1988</v>
      </c>
      <c r="J843" s="34" t="s">
        <v>1578</v>
      </c>
      <c r="K843" s="34" t="s">
        <v>270</v>
      </c>
      <c r="L843" s="32" t="s">
        <v>271</v>
      </c>
      <c r="M843" s="36">
        <v>1</v>
      </c>
      <c r="N843" s="42">
        <v>535714</v>
      </c>
      <c r="O843" s="42">
        <v>535714</v>
      </c>
      <c r="P843" s="31" t="s">
        <v>296</v>
      </c>
      <c r="Q843" s="31" t="s">
        <v>274</v>
      </c>
      <c r="R843" s="32" t="s">
        <v>260</v>
      </c>
      <c r="S843" s="31">
        <v>0</v>
      </c>
      <c r="T843" s="78" t="s">
        <v>178</v>
      </c>
      <c r="U843" s="16">
        <v>9</v>
      </c>
    </row>
    <row r="844" spans="1:21" ht="63.75">
      <c r="A844" s="69">
        <v>829</v>
      </c>
      <c r="B844" s="39" t="s">
        <v>76</v>
      </c>
      <c r="C844" s="31" t="s">
        <v>74</v>
      </c>
      <c r="D844" s="31" t="s">
        <v>543</v>
      </c>
      <c r="E844" s="34" t="s">
        <v>1852</v>
      </c>
      <c r="F844" s="34" t="s">
        <v>546</v>
      </c>
      <c r="G844" s="34" t="s">
        <v>1852</v>
      </c>
      <c r="H844" s="34" t="s">
        <v>1851</v>
      </c>
      <c r="I844" s="34" t="s">
        <v>1988</v>
      </c>
      <c r="J844" s="34" t="s">
        <v>1578</v>
      </c>
      <c r="K844" s="34" t="s">
        <v>270</v>
      </c>
      <c r="L844" s="32" t="s">
        <v>271</v>
      </c>
      <c r="M844" s="36">
        <v>1</v>
      </c>
      <c r="N844" s="42">
        <v>535714</v>
      </c>
      <c r="O844" s="42">
        <v>535714</v>
      </c>
      <c r="P844" s="31" t="s">
        <v>296</v>
      </c>
      <c r="Q844" s="31" t="s">
        <v>274</v>
      </c>
      <c r="R844" s="32" t="s">
        <v>261</v>
      </c>
      <c r="S844" s="31">
        <v>0</v>
      </c>
      <c r="T844" s="78" t="s">
        <v>98</v>
      </c>
      <c r="U844" s="16">
        <v>9</v>
      </c>
    </row>
    <row r="845" spans="1:21" ht="63.75">
      <c r="A845" s="31">
        <v>830</v>
      </c>
      <c r="B845" s="39" t="s">
        <v>76</v>
      </c>
      <c r="C845" s="31" t="s">
        <v>74</v>
      </c>
      <c r="D845" s="31" t="s">
        <v>543</v>
      </c>
      <c r="E845" s="34" t="s">
        <v>1852</v>
      </c>
      <c r="F845" s="34" t="s">
        <v>546</v>
      </c>
      <c r="G845" s="34" t="s">
        <v>1852</v>
      </c>
      <c r="H845" s="34" t="s">
        <v>1851</v>
      </c>
      <c r="I845" s="34" t="s">
        <v>1988</v>
      </c>
      <c r="J845" s="34" t="s">
        <v>1578</v>
      </c>
      <c r="K845" s="34" t="s">
        <v>270</v>
      </c>
      <c r="L845" s="32" t="s">
        <v>271</v>
      </c>
      <c r="M845" s="36">
        <v>1</v>
      </c>
      <c r="N845" s="42">
        <v>535714</v>
      </c>
      <c r="O845" s="42">
        <v>535714</v>
      </c>
      <c r="P845" s="31" t="s">
        <v>296</v>
      </c>
      <c r="Q845" s="31" t="s">
        <v>274</v>
      </c>
      <c r="R845" s="32" t="s">
        <v>262</v>
      </c>
      <c r="S845" s="31">
        <v>0</v>
      </c>
      <c r="T845" s="78" t="s">
        <v>99</v>
      </c>
      <c r="U845" s="16">
        <v>9</v>
      </c>
    </row>
    <row r="846" spans="1:21" ht="63.75">
      <c r="A846" s="69">
        <v>831</v>
      </c>
      <c r="B846" s="39" t="s">
        <v>76</v>
      </c>
      <c r="C846" s="31" t="s">
        <v>74</v>
      </c>
      <c r="D846" s="31" t="s">
        <v>543</v>
      </c>
      <c r="E846" s="34" t="s">
        <v>1852</v>
      </c>
      <c r="F846" s="34" t="s">
        <v>546</v>
      </c>
      <c r="G846" s="34" t="s">
        <v>1852</v>
      </c>
      <c r="H846" s="34" t="s">
        <v>1851</v>
      </c>
      <c r="I846" s="34" t="s">
        <v>1988</v>
      </c>
      <c r="J846" s="34" t="s">
        <v>1578</v>
      </c>
      <c r="K846" s="34" t="s">
        <v>270</v>
      </c>
      <c r="L846" s="32" t="s">
        <v>271</v>
      </c>
      <c r="M846" s="36">
        <v>1</v>
      </c>
      <c r="N846" s="42">
        <v>446429</v>
      </c>
      <c r="O846" s="42">
        <v>446429</v>
      </c>
      <c r="P846" s="31" t="s">
        <v>296</v>
      </c>
      <c r="Q846" s="31" t="s">
        <v>274</v>
      </c>
      <c r="R846" s="32" t="s">
        <v>253</v>
      </c>
      <c r="S846" s="31">
        <v>0</v>
      </c>
      <c r="T846" s="78" t="s">
        <v>773</v>
      </c>
      <c r="U846" s="16">
        <v>9</v>
      </c>
    </row>
    <row r="847" spans="1:21" ht="63.75">
      <c r="A847" s="31">
        <v>832</v>
      </c>
      <c r="B847" s="39" t="s">
        <v>76</v>
      </c>
      <c r="C847" s="31" t="s">
        <v>74</v>
      </c>
      <c r="D847" s="31" t="s">
        <v>543</v>
      </c>
      <c r="E847" s="34" t="s">
        <v>1852</v>
      </c>
      <c r="F847" s="34" t="s">
        <v>546</v>
      </c>
      <c r="G847" s="34" t="s">
        <v>1852</v>
      </c>
      <c r="H847" s="34" t="s">
        <v>1851</v>
      </c>
      <c r="I847" s="34" t="s">
        <v>1988</v>
      </c>
      <c r="J847" s="34" t="s">
        <v>1578</v>
      </c>
      <c r="K847" s="34" t="s">
        <v>270</v>
      </c>
      <c r="L847" s="32" t="s">
        <v>271</v>
      </c>
      <c r="M847" s="36">
        <v>1</v>
      </c>
      <c r="N847" s="42">
        <v>446429</v>
      </c>
      <c r="O847" s="42">
        <v>446429</v>
      </c>
      <c r="P847" s="31" t="s">
        <v>296</v>
      </c>
      <c r="Q847" s="31" t="s">
        <v>274</v>
      </c>
      <c r="R847" s="32" t="s">
        <v>263</v>
      </c>
      <c r="S847" s="31">
        <v>0</v>
      </c>
      <c r="T847" s="78" t="s">
        <v>770</v>
      </c>
      <c r="U847" s="16">
        <v>9</v>
      </c>
    </row>
    <row r="848" spans="1:21" ht="76.5">
      <c r="A848" s="69">
        <v>833</v>
      </c>
      <c r="B848" s="39" t="s">
        <v>76</v>
      </c>
      <c r="C848" s="31" t="s">
        <v>74</v>
      </c>
      <c r="D848" s="46" t="s">
        <v>1176</v>
      </c>
      <c r="E848" s="34" t="s">
        <v>1177</v>
      </c>
      <c r="F848" s="34" t="s">
        <v>1178</v>
      </c>
      <c r="G848" s="34" t="s">
        <v>1179</v>
      </c>
      <c r="H848" s="34" t="s">
        <v>1180</v>
      </c>
      <c r="I848" s="34" t="s">
        <v>1990</v>
      </c>
      <c r="J848" s="34" t="s">
        <v>1573</v>
      </c>
      <c r="K848" s="34" t="s">
        <v>270</v>
      </c>
      <c r="L848" s="32" t="s">
        <v>271</v>
      </c>
      <c r="M848" s="36">
        <v>1</v>
      </c>
      <c r="N848" s="42">
        <v>535714</v>
      </c>
      <c r="O848" s="42">
        <v>535714</v>
      </c>
      <c r="P848" s="31" t="s">
        <v>296</v>
      </c>
      <c r="Q848" s="31" t="s">
        <v>274</v>
      </c>
      <c r="R848" s="32" t="s">
        <v>248</v>
      </c>
      <c r="S848" s="31">
        <v>0</v>
      </c>
      <c r="T848" s="78" t="s">
        <v>174</v>
      </c>
      <c r="U848" s="80">
        <v>9</v>
      </c>
    </row>
    <row r="849" spans="1:21" ht="51">
      <c r="A849" s="31">
        <v>834</v>
      </c>
      <c r="B849" s="39" t="s">
        <v>76</v>
      </c>
      <c r="C849" s="31" t="s">
        <v>74</v>
      </c>
      <c r="D849" s="31" t="s">
        <v>1183</v>
      </c>
      <c r="E849" s="34" t="s">
        <v>1184</v>
      </c>
      <c r="F849" s="34" t="s">
        <v>1185</v>
      </c>
      <c r="G849" s="34" t="s">
        <v>1184</v>
      </c>
      <c r="H849" s="34" t="s">
        <v>1185</v>
      </c>
      <c r="I849" s="34" t="s">
        <v>1991</v>
      </c>
      <c r="J849" s="34" t="s">
        <v>1579</v>
      </c>
      <c r="K849" s="34" t="s">
        <v>270</v>
      </c>
      <c r="L849" s="32" t="s">
        <v>271</v>
      </c>
      <c r="M849" s="36">
        <v>1</v>
      </c>
      <c r="N849" s="42">
        <v>160714</v>
      </c>
      <c r="O849" s="42">
        <v>160714</v>
      </c>
      <c r="P849" s="31" t="s">
        <v>296</v>
      </c>
      <c r="Q849" s="31" t="s">
        <v>274</v>
      </c>
      <c r="R849" s="32" t="s">
        <v>248</v>
      </c>
      <c r="S849" s="31">
        <v>0</v>
      </c>
      <c r="T849" s="78" t="s">
        <v>174</v>
      </c>
      <c r="U849" s="80">
        <v>9</v>
      </c>
    </row>
    <row r="850" spans="1:21" ht="51">
      <c r="A850" s="69">
        <v>835</v>
      </c>
      <c r="B850" s="39" t="s">
        <v>76</v>
      </c>
      <c r="C850" s="31" t="s">
        <v>74</v>
      </c>
      <c r="D850" s="32" t="s">
        <v>1859</v>
      </c>
      <c r="E850" s="34" t="s">
        <v>1860</v>
      </c>
      <c r="F850" s="34" t="s">
        <v>1580</v>
      </c>
      <c r="G850" s="34" t="s">
        <v>1860</v>
      </c>
      <c r="H850" s="34" t="s">
        <v>1580</v>
      </c>
      <c r="I850" s="34" t="s">
        <v>1992</v>
      </c>
      <c r="J850" s="34" t="s">
        <v>1580</v>
      </c>
      <c r="K850" s="34" t="s">
        <v>270</v>
      </c>
      <c r="L850" s="32" t="s">
        <v>271</v>
      </c>
      <c r="M850" s="36">
        <v>1</v>
      </c>
      <c r="N850" s="42">
        <v>192857</v>
      </c>
      <c r="O850" s="42">
        <v>192857</v>
      </c>
      <c r="P850" s="31" t="s">
        <v>296</v>
      </c>
      <c r="Q850" s="31" t="s">
        <v>274</v>
      </c>
      <c r="R850" s="32" t="s">
        <v>248</v>
      </c>
      <c r="S850" s="31">
        <v>0</v>
      </c>
      <c r="T850" s="78" t="s">
        <v>174</v>
      </c>
      <c r="U850" s="80">
        <v>9</v>
      </c>
    </row>
    <row r="851" spans="1:21" ht="51">
      <c r="A851" s="31">
        <v>836</v>
      </c>
      <c r="B851" s="39" t="s">
        <v>76</v>
      </c>
      <c r="C851" s="31" t="s">
        <v>74</v>
      </c>
      <c r="D851" s="46" t="s">
        <v>1186</v>
      </c>
      <c r="E851" s="34" t="s">
        <v>1187</v>
      </c>
      <c r="F851" s="34" t="s">
        <v>35</v>
      </c>
      <c r="G851" s="34" t="s">
        <v>1188</v>
      </c>
      <c r="H851" s="34" t="s">
        <v>35</v>
      </c>
      <c r="I851" s="34" t="s">
        <v>1187</v>
      </c>
      <c r="J851" s="34" t="s">
        <v>35</v>
      </c>
      <c r="K851" s="34" t="s">
        <v>270</v>
      </c>
      <c r="L851" s="32" t="s">
        <v>271</v>
      </c>
      <c r="M851" s="36">
        <v>1</v>
      </c>
      <c r="N851" s="42">
        <v>13393</v>
      </c>
      <c r="O851" s="42">
        <v>13393</v>
      </c>
      <c r="P851" s="31" t="s">
        <v>296</v>
      </c>
      <c r="Q851" s="31" t="s">
        <v>274</v>
      </c>
      <c r="R851" s="32" t="s">
        <v>248</v>
      </c>
      <c r="S851" s="31">
        <v>100</v>
      </c>
      <c r="T851" s="78" t="s">
        <v>174</v>
      </c>
      <c r="U851" s="80">
        <v>9</v>
      </c>
    </row>
    <row r="852" spans="1:21" ht="76.5">
      <c r="A852" s="69">
        <v>837</v>
      </c>
      <c r="B852" s="39" t="s">
        <v>76</v>
      </c>
      <c r="C852" s="31" t="s">
        <v>74</v>
      </c>
      <c r="D852" s="46" t="s">
        <v>1176</v>
      </c>
      <c r="E852" s="34" t="s">
        <v>1177</v>
      </c>
      <c r="F852" s="34" t="s">
        <v>1178</v>
      </c>
      <c r="G852" s="34" t="s">
        <v>1179</v>
      </c>
      <c r="H852" s="34" t="s">
        <v>1180</v>
      </c>
      <c r="I852" s="34" t="s">
        <v>1990</v>
      </c>
      <c r="J852" s="34" t="s">
        <v>1573</v>
      </c>
      <c r="K852" s="34" t="s">
        <v>270</v>
      </c>
      <c r="L852" s="32" t="s">
        <v>271</v>
      </c>
      <c r="M852" s="36">
        <v>1</v>
      </c>
      <c r="N852" s="42">
        <v>535714</v>
      </c>
      <c r="O852" s="42">
        <v>535714</v>
      </c>
      <c r="P852" s="31" t="s">
        <v>296</v>
      </c>
      <c r="Q852" s="31" t="s">
        <v>274</v>
      </c>
      <c r="R852" s="32" t="s">
        <v>250</v>
      </c>
      <c r="S852" s="31">
        <v>0</v>
      </c>
      <c r="T852" s="78" t="s">
        <v>179</v>
      </c>
      <c r="U852" s="16">
        <v>9</v>
      </c>
    </row>
    <row r="853" spans="1:21" ht="51">
      <c r="A853" s="31">
        <v>838</v>
      </c>
      <c r="B853" s="39" t="s">
        <v>76</v>
      </c>
      <c r="C853" s="31" t="s">
        <v>74</v>
      </c>
      <c r="D853" s="31" t="s">
        <v>1183</v>
      </c>
      <c r="E853" s="34" t="s">
        <v>1184</v>
      </c>
      <c r="F853" s="34" t="s">
        <v>1185</v>
      </c>
      <c r="G853" s="34" t="s">
        <v>1184</v>
      </c>
      <c r="H853" s="34" t="s">
        <v>1185</v>
      </c>
      <c r="I853" s="34" t="s">
        <v>1991</v>
      </c>
      <c r="J853" s="34" t="s">
        <v>1579</v>
      </c>
      <c r="K853" s="34" t="s">
        <v>270</v>
      </c>
      <c r="L853" s="32" t="s">
        <v>271</v>
      </c>
      <c r="M853" s="36">
        <v>1</v>
      </c>
      <c r="N853" s="42">
        <v>160714</v>
      </c>
      <c r="O853" s="42">
        <v>160714</v>
      </c>
      <c r="P853" s="31" t="s">
        <v>296</v>
      </c>
      <c r="Q853" s="31" t="s">
        <v>274</v>
      </c>
      <c r="R853" s="32" t="s">
        <v>250</v>
      </c>
      <c r="S853" s="31">
        <v>0</v>
      </c>
      <c r="T853" s="78" t="s">
        <v>179</v>
      </c>
      <c r="U853" s="16">
        <v>9</v>
      </c>
    </row>
    <row r="854" spans="1:21" ht="51">
      <c r="A854" s="69">
        <v>839</v>
      </c>
      <c r="B854" s="39" t="s">
        <v>76</v>
      </c>
      <c r="C854" s="31" t="s">
        <v>74</v>
      </c>
      <c r="D854" s="32" t="s">
        <v>1859</v>
      </c>
      <c r="E854" s="34" t="s">
        <v>1860</v>
      </c>
      <c r="F854" s="34" t="s">
        <v>1580</v>
      </c>
      <c r="G854" s="34" t="s">
        <v>1860</v>
      </c>
      <c r="H854" s="34" t="s">
        <v>1580</v>
      </c>
      <c r="I854" s="34" t="s">
        <v>1992</v>
      </c>
      <c r="J854" s="34" t="s">
        <v>1580</v>
      </c>
      <c r="K854" s="34" t="s">
        <v>270</v>
      </c>
      <c r="L854" s="32" t="s">
        <v>271</v>
      </c>
      <c r="M854" s="36">
        <v>1</v>
      </c>
      <c r="N854" s="42">
        <f>O854/M854</f>
        <v>0</v>
      </c>
      <c r="O854" s="42">
        <f>160714-160714</f>
        <v>0</v>
      </c>
      <c r="P854" s="31" t="s">
        <v>296</v>
      </c>
      <c r="Q854" s="31" t="s">
        <v>274</v>
      </c>
      <c r="R854" s="32" t="s">
        <v>250</v>
      </c>
      <c r="S854" s="31">
        <v>0</v>
      </c>
      <c r="T854" s="78" t="s">
        <v>179</v>
      </c>
      <c r="U854" s="16">
        <v>9</v>
      </c>
    </row>
    <row r="855" spans="1:21" ht="51">
      <c r="A855" s="31">
        <v>840</v>
      </c>
      <c r="B855" s="39" t="s">
        <v>76</v>
      </c>
      <c r="C855" s="31" t="s">
        <v>74</v>
      </c>
      <c r="D855" s="46" t="s">
        <v>1186</v>
      </c>
      <c r="E855" s="34" t="s">
        <v>1187</v>
      </c>
      <c r="F855" s="34" t="s">
        <v>35</v>
      </c>
      <c r="G855" s="34" t="s">
        <v>1188</v>
      </c>
      <c r="H855" s="34" t="s">
        <v>35</v>
      </c>
      <c r="I855" s="34" t="s">
        <v>1187</v>
      </c>
      <c r="J855" s="34" t="s">
        <v>35</v>
      </c>
      <c r="K855" s="34" t="s">
        <v>270</v>
      </c>
      <c r="L855" s="32" t="s">
        <v>271</v>
      </c>
      <c r="M855" s="36">
        <v>1</v>
      </c>
      <c r="N855" s="42">
        <v>13393</v>
      </c>
      <c r="O855" s="42">
        <v>13393</v>
      </c>
      <c r="P855" s="31" t="s">
        <v>296</v>
      </c>
      <c r="Q855" s="31" t="s">
        <v>274</v>
      </c>
      <c r="R855" s="32" t="s">
        <v>250</v>
      </c>
      <c r="S855" s="31">
        <v>100</v>
      </c>
      <c r="T855" s="78" t="s">
        <v>179</v>
      </c>
      <c r="U855" s="16">
        <v>9</v>
      </c>
    </row>
    <row r="856" spans="1:21" ht="76.5">
      <c r="A856" s="69">
        <v>841</v>
      </c>
      <c r="B856" s="39" t="s">
        <v>76</v>
      </c>
      <c r="C856" s="31" t="s">
        <v>74</v>
      </c>
      <c r="D856" s="46" t="s">
        <v>1176</v>
      </c>
      <c r="E856" s="34" t="s">
        <v>1177</v>
      </c>
      <c r="F856" s="34" t="s">
        <v>1178</v>
      </c>
      <c r="G856" s="34" t="s">
        <v>1179</v>
      </c>
      <c r="H856" s="34" t="s">
        <v>1180</v>
      </c>
      <c r="I856" s="34" t="s">
        <v>1990</v>
      </c>
      <c r="J856" s="34" t="s">
        <v>1573</v>
      </c>
      <c r="K856" s="34" t="s">
        <v>270</v>
      </c>
      <c r="L856" s="32" t="s">
        <v>271</v>
      </c>
      <c r="M856" s="36">
        <v>1</v>
      </c>
      <c r="N856" s="42">
        <v>535714</v>
      </c>
      <c r="O856" s="42">
        <v>535714</v>
      </c>
      <c r="P856" s="31" t="s">
        <v>296</v>
      </c>
      <c r="Q856" s="31" t="s">
        <v>274</v>
      </c>
      <c r="R856" s="32" t="s">
        <v>249</v>
      </c>
      <c r="S856" s="31">
        <v>0</v>
      </c>
      <c r="T856" s="78" t="s">
        <v>180</v>
      </c>
      <c r="U856" s="16">
        <v>9</v>
      </c>
    </row>
    <row r="857" spans="1:21" ht="51">
      <c r="A857" s="31">
        <v>842</v>
      </c>
      <c r="B857" s="39" t="s">
        <v>76</v>
      </c>
      <c r="C857" s="31" t="s">
        <v>74</v>
      </c>
      <c r="D857" s="31" t="s">
        <v>1183</v>
      </c>
      <c r="E857" s="34" t="s">
        <v>1184</v>
      </c>
      <c r="F857" s="34" t="s">
        <v>1185</v>
      </c>
      <c r="G857" s="34" t="s">
        <v>1184</v>
      </c>
      <c r="H857" s="34" t="s">
        <v>1185</v>
      </c>
      <c r="I857" s="34" t="s">
        <v>1991</v>
      </c>
      <c r="J857" s="34" t="s">
        <v>1579</v>
      </c>
      <c r="K857" s="34" t="s">
        <v>270</v>
      </c>
      <c r="L857" s="32" t="s">
        <v>271</v>
      </c>
      <c r="M857" s="36">
        <v>1</v>
      </c>
      <c r="N857" s="42">
        <v>160714</v>
      </c>
      <c r="O857" s="42">
        <v>160714</v>
      </c>
      <c r="P857" s="31" t="s">
        <v>296</v>
      </c>
      <c r="Q857" s="31" t="s">
        <v>274</v>
      </c>
      <c r="R857" s="32" t="s">
        <v>249</v>
      </c>
      <c r="S857" s="31">
        <v>0</v>
      </c>
      <c r="T857" s="78" t="s">
        <v>180</v>
      </c>
      <c r="U857" s="16">
        <v>9</v>
      </c>
    </row>
    <row r="858" spans="1:21" ht="51">
      <c r="A858" s="69">
        <v>843</v>
      </c>
      <c r="B858" s="39" t="s">
        <v>76</v>
      </c>
      <c r="C858" s="31" t="s">
        <v>74</v>
      </c>
      <c r="D858" s="32" t="s">
        <v>1859</v>
      </c>
      <c r="E858" s="34" t="s">
        <v>1860</v>
      </c>
      <c r="F858" s="34" t="s">
        <v>1580</v>
      </c>
      <c r="G858" s="34" t="s">
        <v>1860</v>
      </c>
      <c r="H858" s="34" t="s">
        <v>1580</v>
      </c>
      <c r="I858" s="34" t="s">
        <v>1992</v>
      </c>
      <c r="J858" s="34" t="s">
        <v>1580</v>
      </c>
      <c r="K858" s="34" t="s">
        <v>270</v>
      </c>
      <c r="L858" s="32" t="s">
        <v>271</v>
      </c>
      <c r="M858" s="36">
        <v>1</v>
      </c>
      <c r="N858" s="42">
        <v>160714</v>
      </c>
      <c r="O858" s="42">
        <v>160714</v>
      </c>
      <c r="P858" s="31" t="s">
        <v>296</v>
      </c>
      <c r="Q858" s="31" t="s">
        <v>274</v>
      </c>
      <c r="R858" s="32" t="s">
        <v>249</v>
      </c>
      <c r="S858" s="31">
        <v>0</v>
      </c>
      <c r="T858" s="78" t="s">
        <v>180</v>
      </c>
      <c r="U858" s="16">
        <v>9</v>
      </c>
    </row>
    <row r="859" spans="1:21" ht="51">
      <c r="A859" s="31">
        <v>844</v>
      </c>
      <c r="B859" s="39" t="s">
        <v>76</v>
      </c>
      <c r="C859" s="31" t="s">
        <v>74</v>
      </c>
      <c r="D859" s="46" t="s">
        <v>1186</v>
      </c>
      <c r="E859" s="34" t="s">
        <v>1187</v>
      </c>
      <c r="F859" s="34" t="s">
        <v>35</v>
      </c>
      <c r="G859" s="34" t="s">
        <v>1188</v>
      </c>
      <c r="H859" s="34" t="s">
        <v>35</v>
      </c>
      <c r="I859" s="34" t="s">
        <v>1187</v>
      </c>
      <c r="J859" s="34" t="s">
        <v>35</v>
      </c>
      <c r="K859" s="34" t="s">
        <v>270</v>
      </c>
      <c r="L859" s="32" t="s">
        <v>271</v>
      </c>
      <c r="M859" s="36">
        <v>1</v>
      </c>
      <c r="N859" s="42">
        <v>13393</v>
      </c>
      <c r="O859" s="42">
        <v>13393</v>
      </c>
      <c r="P859" s="31" t="s">
        <v>273</v>
      </c>
      <c r="Q859" s="31" t="s">
        <v>274</v>
      </c>
      <c r="R859" s="32" t="s">
        <v>249</v>
      </c>
      <c r="S859" s="31">
        <v>100</v>
      </c>
      <c r="T859" s="78" t="s">
        <v>180</v>
      </c>
      <c r="U859" s="16">
        <v>9</v>
      </c>
    </row>
    <row r="860" spans="1:21" ht="76.5">
      <c r="A860" s="69">
        <v>845</v>
      </c>
      <c r="B860" s="39" t="s">
        <v>76</v>
      </c>
      <c r="C860" s="31" t="s">
        <v>74</v>
      </c>
      <c r="D860" s="46" t="s">
        <v>1176</v>
      </c>
      <c r="E860" s="34" t="s">
        <v>1177</v>
      </c>
      <c r="F860" s="34" t="s">
        <v>1178</v>
      </c>
      <c r="G860" s="34" t="s">
        <v>1179</v>
      </c>
      <c r="H860" s="34" t="s">
        <v>1180</v>
      </c>
      <c r="I860" s="34" t="s">
        <v>1990</v>
      </c>
      <c r="J860" s="34" t="s">
        <v>1573</v>
      </c>
      <c r="K860" s="34" t="s">
        <v>270</v>
      </c>
      <c r="L860" s="32" t="s">
        <v>271</v>
      </c>
      <c r="M860" s="36">
        <v>1</v>
      </c>
      <c r="N860" s="42">
        <v>535714</v>
      </c>
      <c r="O860" s="42">
        <v>535714</v>
      </c>
      <c r="P860" s="31" t="s">
        <v>296</v>
      </c>
      <c r="Q860" s="31" t="s">
        <v>274</v>
      </c>
      <c r="R860" s="32" t="s">
        <v>247</v>
      </c>
      <c r="S860" s="31">
        <v>0</v>
      </c>
      <c r="T860" s="78" t="s">
        <v>175</v>
      </c>
      <c r="U860" s="16">
        <v>9</v>
      </c>
    </row>
    <row r="861" spans="1:21" ht="51">
      <c r="A861" s="31">
        <v>846</v>
      </c>
      <c r="B861" s="39" t="s">
        <v>76</v>
      </c>
      <c r="C861" s="31" t="s">
        <v>74</v>
      </c>
      <c r="D861" s="31" t="s">
        <v>1183</v>
      </c>
      <c r="E861" s="34" t="s">
        <v>1184</v>
      </c>
      <c r="F861" s="34" t="s">
        <v>1185</v>
      </c>
      <c r="G861" s="34" t="s">
        <v>1184</v>
      </c>
      <c r="H861" s="34" t="s">
        <v>1185</v>
      </c>
      <c r="I861" s="34" t="s">
        <v>1991</v>
      </c>
      <c r="J861" s="34" t="s">
        <v>1579</v>
      </c>
      <c r="K861" s="34" t="s">
        <v>270</v>
      </c>
      <c r="L861" s="32" t="s">
        <v>271</v>
      </c>
      <c r="M861" s="36">
        <v>1</v>
      </c>
      <c r="N861" s="42">
        <v>160714</v>
      </c>
      <c r="O861" s="42">
        <v>160714</v>
      </c>
      <c r="P861" s="31" t="s">
        <v>296</v>
      </c>
      <c r="Q861" s="31" t="s">
        <v>274</v>
      </c>
      <c r="R861" s="32" t="s">
        <v>247</v>
      </c>
      <c r="S861" s="31">
        <v>0</v>
      </c>
      <c r="T861" s="78" t="s">
        <v>175</v>
      </c>
      <c r="U861" s="16">
        <v>9</v>
      </c>
    </row>
    <row r="862" spans="1:21" ht="51">
      <c r="A862" s="69">
        <v>847</v>
      </c>
      <c r="B862" s="39" t="s">
        <v>76</v>
      </c>
      <c r="C862" s="31" t="s">
        <v>74</v>
      </c>
      <c r="D862" s="46" t="s">
        <v>1186</v>
      </c>
      <c r="E862" s="34" t="s">
        <v>1187</v>
      </c>
      <c r="F862" s="34" t="s">
        <v>35</v>
      </c>
      <c r="G862" s="34" t="s">
        <v>1188</v>
      </c>
      <c r="H862" s="34" t="s">
        <v>35</v>
      </c>
      <c r="I862" s="34" t="s">
        <v>1187</v>
      </c>
      <c r="J862" s="34" t="s">
        <v>35</v>
      </c>
      <c r="K862" s="34" t="s">
        <v>270</v>
      </c>
      <c r="L862" s="32" t="s">
        <v>271</v>
      </c>
      <c r="M862" s="36">
        <v>1</v>
      </c>
      <c r="N862" s="42">
        <f>O862/M862</f>
        <v>0</v>
      </c>
      <c r="O862" s="42">
        <f>13393-13393</f>
        <v>0</v>
      </c>
      <c r="P862" s="31" t="s">
        <v>296</v>
      </c>
      <c r="Q862" s="31" t="s">
        <v>274</v>
      </c>
      <c r="R862" s="32" t="s">
        <v>247</v>
      </c>
      <c r="S862" s="31">
        <v>100</v>
      </c>
      <c r="T862" s="78" t="s">
        <v>175</v>
      </c>
      <c r="U862" s="16">
        <v>9</v>
      </c>
    </row>
    <row r="863" spans="1:21" ht="76.5">
      <c r="A863" s="31">
        <v>848</v>
      </c>
      <c r="B863" s="39" t="s">
        <v>76</v>
      </c>
      <c r="C863" s="31" t="s">
        <v>74</v>
      </c>
      <c r="D863" s="46" t="s">
        <v>1176</v>
      </c>
      <c r="E863" s="34" t="s">
        <v>1177</v>
      </c>
      <c r="F863" s="34" t="s">
        <v>1178</v>
      </c>
      <c r="G863" s="34" t="s">
        <v>1179</v>
      </c>
      <c r="H863" s="34" t="s">
        <v>1180</v>
      </c>
      <c r="I863" s="34" t="s">
        <v>1990</v>
      </c>
      <c r="J863" s="34" t="s">
        <v>1573</v>
      </c>
      <c r="K863" s="34" t="s">
        <v>270</v>
      </c>
      <c r="L863" s="32" t="s">
        <v>271</v>
      </c>
      <c r="M863" s="36">
        <v>1</v>
      </c>
      <c r="N863" s="42">
        <v>1607143</v>
      </c>
      <c r="O863" s="42">
        <v>1607143</v>
      </c>
      <c r="P863" s="31" t="s">
        <v>296</v>
      </c>
      <c r="Q863" s="31" t="s">
        <v>274</v>
      </c>
      <c r="R863" s="36" t="s">
        <v>1935</v>
      </c>
      <c r="S863" s="31">
        <v>0</v>
      </c>
      <c r="T863" s="78" t="s">
        <v>176</v>
      </c>
      <c r="U863" s="16">
        <v>9</v>
      </c>
    </row>
    <row r="864" spans="1:21" ht="51">
      <c r="A864" s="69">
        <v>849</v>
      </c>
      <c r="B864" s="39" t="s">
        <v>76</v>
      </c>
      <c r="C864" s="31" t="s">
        <v>74</v>
      </c>
      <c r="D864" s="31" t="s">
        <v>1183</v>
      </c>
      <c r="E864" s="34" t="s">
        <v>1184</v>
      </c>
      <c r="F864" s="34" t="s">
        <v>1185</v>
      </c>
      <c r="G864" s="34" t="s">
        <v>1184</v>
      </c>
      <c r="H864" s="34" t="s">
        <v>1185</v>
      </c>
      <c r="I864" s="34" t="s">
        <v>1991</v>
      </c>
      <c r="J864" s="34" t="s">
        <v>1579</v>
      </c>
      <c r="K864" s="34" t="s">
        <v>270</v>
      </c>
      <c r="L864" s="32" t="s">
        <v>271</v>
      </c>
      <c r="M864" s="36">
        <v>1</v>
      </c>
      <c r="N864" s="42">
        <v>482143</v>
      </c>
      <c r="O864" s="42">
        <v>482143</v>
      </c>
      <c r="P864" s="31" t="s">
        <v>296</v>
      </c>
      <c r="Q864" s="31" t="s">
        <v>274</v>
      </c>
      <c r="R864" s="36" t="s">
        <v>1935</v>
      </c>
      <c r="S864" s="31">
        <v>0</v>
      </c>
      <c r="T864" s="78" t="s">
        <v>176</v>
      </c>
      <c r="U864" s="16">
        <v>9</v>
      </c>
    </row>
    <row r="865" spans="1:21" ht="51">
      <c r="A865" s="31">
        <v>850</v>
      </c>
      <c r="B865" s="39" t="s">
        <v>76</v>
      </c>
      <c r="C865" s="31" t="s">
        <v>74</v>
      </c>
      <c r="D865" s="46" t="s">
        <v>1186</v>
      </c>
      <c r="E865" s="34" t="s">
        <v>1187</v>
      </c>
      <c r="F865" s="34" t="s">
        <v>35</v>
      </c>
      <c r="G865" s="34" t="s">
        <v>1188</v>
      </c>
      <c r="H865" s="34" t="s">
        <v>35</v>
      </c>
      <c r="I865" s="34" t="s">
        <v>1187</v>
      </c>
      <c r="J865" s="34" t="s">
        <v>35</v>
      </c>
      <c r="K865" s="34" t="s">
        <v>270</v>
      </c>
      <c r="L865" s="32" t="s">
        <v>271</v>
      </c>
      <c r="M865" s="36">
        <v>1</v>
      </c>
      <c r="N865" s="42">
        <v>8929</v>
      </c>
      <c r="O865" s="42">
        <v>8929</v>
      </c>
      <c r="P865" s="31" t="s">
        <v>296</v>
      </c>
      <c r="Q865" s="31" t="s">
        <v>274</v>
      </c>
      <c r="R865" s="36" t="s">
        <v>1935</v>
      </c>
      <c r="S865" s="31">
        <v>100</v>
      </c>
      <c r="T865" s="78" t="s">
        <v>176</v>
      </c>
      <c r="U865" s="16">
        <v>9</v>
      </c>
    </row>
    <row r="866" spans="1:21" ht="76.5">
      <c r="A866" s="69">
        <v>851</v>
      </c>
      <c r="B866" s="39" t="s">
        <v>76</v>
      </c>
      <c r="C866" s="31" t="s">
        <v>74</v>
      </c>
      <c r="D866" s="46" t="s">
        <v>1176</v>
      </c>
      <c r="E866" s="34" t="s">
        <v>1177</v>
      </c>
      <c r="F866" s="34" t="s">
        <v>1178</v>
      </c>
      <c r="G866" s="34" t="s">
        <v>1179</v>
      </c>
      <c r="H866" s="34" t="s">
        <v>1180</v>
      </c>
      <c r="I866" s="34" t="s">
        <v>1990</v>
      </c>
      <c r="J866" s="34" t="s">
        <v>1573</v>
      </c>
      <c r="K866" s="34" t="s">
        <v>270</v>
      </c>
      <c r="L866" s="32" t="s">
        <v>271</v>
      </c>
      <c r="M866" s="36">
        <v>1</v>
      </c>
      <c r="N866" s="42">
        <v>535714</v>
      </c>
      <c r="O866" s="42">
        <v>535714</v>
      </c>
      <c r="P866" s="31" t="s">
        <v>296</v>
      </c>
      <c r="Q866" s="31" t="s">
        <v>274</v>
      </c>
      <c r="R866" s="32" t="s">
        <v>251</v>
      </c>
      <c r="S866" s="31">
        <v>0</v>
      </c>
      <c r="T866" s="78" t="s">
        <v>181</v>
      </c>
      <c r="U866" s="16">
        <v>9</v>
      </c>
    </row>
    <row r="867" spans="1:21" ht="51">
      <c r="A867" s="31">
        <v>852</v>
      </c>
      <c r="B867" s="39" t="s">
        <v>76</v>
      </c>
      <c r="C867" s="31" t="s">
        <v>74</v>
      </c>
      <c r="D867" s="31" t="s">
        <v>1183</v>
      </c>
      <c r="E867" s="34" t="s">
        <v>1184</v>
      </c>
      <c r="F867" s="34" t="s">
        <v>1185</v>
      </c>
      <c r="G867" s="34" t="s">
        <v>1184</v>
      </c>
      <c r="H867" s="34" t="s">
        <v>1185</v>
      </c>
      <c r="I867" s="34" t="s">
        <v>1991</v>
      </c>
      <c r="J867" s="34" t="s">
        <v>1579</v>
      </c>
      <c r="K867" s="34" t="s">
        <v>270</v>
      </c>
      <c r="L867" s="32" t="s">
        <v>271</v>
      </c>
      <c r="M867" s="36">
        <v>1</v>
      </c>
      <c r="N867" s="42">
        <v>160714</v>
      </c>
      <c r="O867" s="42">
        <v>160714</v>
      </c>
      <c r="P867" s="31" t="s">
        <v>296</v>
      </c>
      <c r="Q867" s="31" t="s">
        <v>274</v>
      </c>
      <c r="R867" s="32" t="s">
        <v>251</v>
      </c>
      <c r="S867" s="31">
        <v>0</v>
      </c>
      <c r="T867" s="78" t="s">
        <v>181</v>
      </c>
      <c r="U867" s="16">
        <v>9</v>
      </c>
    </row>
    <row r="868" spans="1:21" ht="51">
      <c r="A868" s="69">
        <v>853</v>
      </c>
      <c r="B868" s="39" t="s">
        <v>76</v>
      </c>
      <c r="C868" s="31" t="s">
        <v>74</v>
      </c>
      <c r="D868" s="46" t="s">
        <v>1186</v>
      </c>
      <c r="E868" s="34" t="s">
        <v>1187</v>
      </c>
      <c r="F868" s="34" t="s">
        <v>35</v>
      </c>
      <c r="G868" s="34" t="s">
        <v>1188</v>
      </c>
      <c r="H868" s="34" t="s">
        <v>35</v>
      </c>
      <c r="I868" s="34" t="s">
        <v>1187</v>
      </c>
      <c r="J868" s="34" t="s">
        <v>35</v>
      </c>
      <c r="K868" s="34" t="s">
        <v>270</v>
      </c>
      <c r="L868" s="32" t="s">
        <v>271</v>
      </c>
      <c r="M868" s="36">
        <v>1</v>
      </c>
      <c r="N868" s="42">
        <v>13393</v>
      </c>
      <c r="O868" s="42">
        <v>13393</v>
      </c>
      <c r="P868" s="31" t="s">
        <v>296</v>
      </c>
      <c r="Q868" s="31" t="s">
        <v>274</v>
      </c>
      <c r="R868" s="32" t="s">
        <v>251</v>
      </c>
      <c r="S868" s="31">
        <v>100</v>
      </c>
      <c r="T868" s="78" t="s">
        <v>181</v>
      </c>
      <c r="U868" s="16">
        <v>9</v>
      </c>
    </row>
    <row r="869" spans="1:21" ht="76.5">
      <c r="A869" s="31">
        <v>854</v>
      </c>
      <c r="B869" s="39" t="s">
        <v>76</v>
      </c>
      <c r="C869" s="31" t="s">
        <v>74</v>
      </c>
      <c r="D869" s="46" t="s">
        <v>1176</v>
      </c>
      <c r="E869" s="34" t="s">
        <v>1177</v>
      </c>
      <c r="F869" s="34" t="s">
        <v>1178</v>
      </c>
      <c r="G869" s="34" t="s">
        <v>1179</v>
      </c>
      <c r="H869" s="34" t="s">
        <v>1180</v>
      </c>
      <c r="I869" s="34" t="s">
        <v>1990</v>
      </c>
      <c r="J869" s="34" t="s">
        <v>1573</v>
      </c>
      <c r="K869" s="34" t="s">
        <v>270</v>
      </c>
      <c r="L869" s="32" t="s">
        <v>271</v>
      </c>
      <c r="M869" s="36">
        <v>1</v>
      </c>
      <c r="N869" s="42">
        <v>535714</v>
      </c>
      <c r="O869" s="42">
        <v>535714</v>
      </c>
      <c r="P869" s="31" t="s">
        <v>296</v>
      </c>
      <c r="Q869" s="31" t="s">
        <v>274</v>
      </c>
      <c r="R869" s="36" t="s">
        <v>252</v>
      </c>
      <c r="S869" s="31">
        <v>0</v>
      </c>
      <c r="T869" s="78" t="s">
        <v>96</v>
      </c>
      <c r="U869" s="16">
        <v>9</v>
      </c>
    </row>
    <row r="870" spans="1:21" ht="51">
      <c r="A870" s="69">
        <v>855</v>
      </c>
      <c r="B870" s="39" t="s">
        <v>76</v>
      </c>
      <c r="C870" s="31" t="s">
        <v>74</v>
      </c>
      <c r="D870" s="31" t="s">
        <v>1183</v>
      </c>
      <c r="E870" s="34" t="s">
        <v>1184</v>
      </c>
      <c r="F870" s="34" t="s">
        <v>1185</v>
      </c>
      <c r="G870" s="34" t="s">
        <v>1184</v>
      </c>
      <c r="H870" s="34" t="s">
        <v>1185</v>
      </c>
      <c r="I870" s="34" t="s">
        <v>1991</v>
      </c>
      <c r="J870" s="34" t="s">
        <v>1579</v>
      </c>
      <c r="K870" s="34" t="s">
        <v>270</v>
      </c>
      <c r="L870" s="32" t="s">
        <v>271</v>
      </c>
      <c r="M870" s="36">
        <v>1</v>
      </c>
      <c r="N870" s="42">
        <v>160714</v>
      </c>
      <c r="O870" s="42">
        <v>160714</v>
      </c>
      <c r="P870" s="31" t="s">
        <v>296</v>
      </c>
      <c r="Q870" s="31" t="s">
        <v>274</v>
      </c>
      <c r="R870" s="36" t="s">
        <v>252</v>
      </c>
      <c r="S870" s="31">
        <v>0</v>
      </c>
      <c r="T870" s="78" t="s">
        <v>96</v>
      </c>
      <c r="U870" s="16">
        <v>9</v>
      </c>
    </row>
    <row r="871" spans="1:21" ht="51">
      <c r="A871" s="31">
        <v>856</v>
      </c>
      <c r="B871" s="39" t="s">
        <v>76</v>
      </c>
      <c r="C871" s="31" t="s">
        <v>74</v>
      </c>
      <c r="D871" s="32" t="s">
        <v>1859</v>
      </c>
      <c r="E871" s="34" t="s">
        <v>1860</v>
      </c>
      <c r="F871" s="34" t="s">
        <v>1580</v>
      </c>
      <c r="G871" s="34" t="s">
        <v>1860</v>
      </c>
      <c r="H871" s="34" t="s">
        <v>1580</v>
      </c>
      <c r="I871" s="34" t="s">
        <v>1992</v>
      </c>
      <c r="J871" s="34" t="s">
        <v>1580</v>
      </c>
      <c r="K871" s="34" t="s">
        <v>270</v>
      </c>
      <c r="L871" s="32" t="s">
        <v>271</v>
      </c>
      <c r="M871" s="36">
        <v>1</v>
      </c>
      <c r="N871" s="42">
        <v>214286</v>
      </c>
      <c r="O871" s="42">
        <v>214286</v>
      </c>
      <c r="P871" s="31" t="s">
        <v>296</v>
      </c>
      <c r="Q871" s="31" t="s">
        <v>274</v>
      </c>
      <c r="R871" s="36" t="s">
        <v>252</v>
      </c>
      <c r="S871" s="31">
        <v>0</v>
      </c>
      <c r="T871" s="78" t="s">
        <v>96</v>
      </c>
      <c r="U871" s="16">
        <v>9</v>
      </c>
    </row>
    <row r="872" spans="1:21" ht="51">
      <c r="A872" s="69">
        <v>857</v>
      </c>
      <c r="B872" s="39" t="s">
        <v>76</v>
      </c>
      <c r="C872" s="31" t="s">
        <v>74</v>
      </c>
      <c r="D872" s="46" t="s">
        <v>1186</v>
      </c>
      <c r="E872" s="34" t="s">
        <v>1187</v>
      </c>
      <c r="F872" s="34" t="s">
        <v>35</v>
      </c>
      <c r="G872" s="34" t="s">
        <v>1188</v>
      </c>
      <c r="H872" s="34" t="s">
        <v>35</v>
      </c>
      <c r="I872" s="34" t="s">
        <v>1187</v>
      </c>
      <c r="J872" s="34" t="s">
        <v>35</v>
      </c>
      <c r="K872" s="34" t="s">
        <v>270</v>
      </c>
      <c r="L872" s="32" t="s">
        <v>271</v>
      </c>
      <c r="M872" s="36">
        <v>1</v>
      </c>
      <c r="N872" s="42">
        <v>13393</v>
      </c>
      <c r="O872" s="42">
        <v>13393</v>
      </c>
      <c r="P872" s="31" t="s">
        <v>296</v>
      </c>
      <c r="Q872" s="31" t="s">
        <v>274</v>
      </c>
      <c r="R872" s="36" t="s">
        <v>252</v>
      </c>
      <c r="S872" s="31">
        <v>100</v>
      </c>
      <c r="T872" s="78" t="s">
        <v>96</v>
      </c>
      <c r="U872" s="16">
        <v>9</v>
      </c>
    </row>
    <row r="873" spans="1:21" ht="76.5">
      <c r="A873" s="31">
        <v>858</v>
      </c>
      <c r="B873" s="39" t="s">
        <v>76</v>
      </c>
      <c r="C873" s="31" t="s">
        <v>74</v>
      </c>
      <c r="D873" s="46" t="s">
        <v>1176</v>
      </c>
      <c r="E873" s="34" t="s">
        <v>1177</v>
      </c>
      <c r="F873" s="34" t="s">
        <v>1178</v>
      </c>
      <c r="G873" s="34" t="s">
        <v>1179</v>
      </c>
      <c r="H873" s="34" t="s">
        <v>1180</v>
      </c>
      <c r="I873" s="34" t="s">
        <v>1990</v>
      </c>
      <c r="J873" s="34" t="s">
        <v>1573</v>
      </c>
      <c r="K873" s="34" t="s">
        <v>270</v>
      </c>
      <c r="L873" s="32" t="s">
        <v>271</v>
      </c>
      <c r="M873" s="36">
        <v>1</v>
      </c>
      <c r="N873" s="42">
        <v>535714</v>
      </c>
      <c r="O873" s="42">
        <v>535714</v>
      </c>
      <c r="P873" s="31" t="s">
        <v>296</v>
      </c>
      <c r="Q873" s="31" t="s">
        <v>274</v>
      </c>
      <c r="R873" s="32" t="s">
        <v>254</v>
      </c>
      <c r="S873" s="31">
        <v>0</v>
      </c>
      <c r="T873" s="78" t="s">
        <v>182</v>
      </c>
      <c r="U873" s="16">
        <v>9</v>
      </c>
    </row>
    <row r="874" spans="1:21" ht="51">
      <c r="A874" s="69">
        <v>859</v>
      </c>
      <c r="B874" s="39" t="s">
        <v>76</v>
      </c>
      <c r="C874" s="31" t="s">
        <v>74</v>
      </c>
      <c r="D874" s="31" t="s">
        <v>1183</v>
      </c>
      <c r="E874" s="34" t="s">
        <v>1184</v>
      </c>
      <c r="F874" s="34" t="s">
        <v>1185</v>
      </c>
      <c r="G874" s="34" t="s">
        <v>1184</v>
      </c>
      <c r="H874" s="34" t="s">
        <v>1185</v>
      </c>
      <c r="I874" s="34" t="s">
        <v>1991</v>
      </c>
      <c r="J874" s="34" t="s">
        <v>1579</v>
      </c>
      <c r="K874" s="34" t="s">
        <v>270</v>
      </c>
      <c r="L874" s="32" t="s">
        <v>271</v>
      </c>
      <c r="M874" s="36">
        <v>1</v>
      </c>
      <c r="N874" s="42">
        <v>160714</v>
      </c>
      <c r="O874" s="42">
        <v>160714</v>
      </c>
      <c r="P874" s="31" t="s">
        <v>296</v>
      </c>
      <c r="Q874" s="31" t="s">
        <v>274</v>
      </c>
      <c r="R874" s="32" t="s">
        <v>254</v>
      </c>
      <c r="S874" s="31">
        <v>0</v>
      </c>
      <c r="T874" s="78" t="s">
        <v>182</v>
      </c>
      <c r="U874" s="16">
        <v>9</v>
      </c>
    </row>
    <row r="875" spans="1:21" ht="51">
      <c r="A875" s="31">
        <v>860</v>
      </c>
      <c r="B875" s="39" t="s">
        <v>76</v>
      </c>
      <c r="C875" s="31" t="s">
        <v>74</v>
      </c>
      <c r="D875" s="46" t="s">
        <v>1186</v>
      </c>
      <c r="E875" s="34" t="s">
        <v>1187</v>
      </c>
      <c r="F875" s="34" t="s">
        <v>35</v>
      </c>
      <c r="G875" s="34" t="s">
        <v>1188</v>
      </c>
      <c r="H875" s="34" t="s">
        <v>35</v>
      </c>
      <c r="I875" s="34" t="s">
        <v>1187</v>
      </c>
      <c r="J875" s="34" t="s">
        <v>35</v>
      </c>
      <c r="K875" s="34" t="s">
        <v>270</v>
      </c>
      <c r="L875" s="32" t="s">
        <v>271</v>
      </c>
      <c r="M875" s="36">
        <v>1</v>
      </c>
      <c r="N875" s="42">
        <v>13393</v>
      </c>
      <c r="O875" s="42">
        <v>13393</v>
      </c>
      <c r="P875" s="31" t="s">
        <v>296</v>
      </c>
      <c r="Q875" s="31" t="s">
        <v>274</v>
      </c>
      <c r="R875" s="32" t="s">
        <v>254</v>
      </c>
      <c r="S875" s="31">
        <v>100</v>
      </c>
      <c r="T875" s="78" t="s">
        <v>182</v>
      </c>
      <c r="U875" s="16">
        <v>9</v>
      </c>
    </row>
    <row r="876" spans="1:21" ht="76.5">
      <c r="A876" s="69">
        <v>861</v>
      </c>
      <c r="B876" s="39" t="s">
        <v>76</v>
      </c>
      <c r="C876" s="31" t="s">
        <v>74</v>
      </c>
      <c r="D876" s="46" t="s">
        <v>1176</v>
      </c>
      <c r="E876" s="34" t="s">
        <v>1177</v>
      </c>
      <c r="F876" s="34" t="s">
        <v>1178</v>
      </c>
      <c r="G876" s="34" t="s">
        <v>1179</v>
      </c>
      <c r="H876" s="34" t="s">
        <v>1180</v>
      </c>
      <c r="I876" s="34" t="s">
        <v>1990</v>
      </c>
      <c r="J876" s="34" t="s">
        <v>1573</v>
      </c>
      <c r="K876" s="34" t="s">
        <v>270</v>
      </c>
      <c r="L876" s="32" t="s">
        <v>271</v>
      </c>
      <c r="M876" s="36">
        <v>1</v>
      </c>
      <c r="N876" s="42">
        <v>535714</v>
      </c>
      <c r="O876" s="42">
        <v>535714</v>
      </c>
      <c r="P876" s="31" t="s">
        <v>296</v>
      </c>
      <c r="Q876" s="31" t="s">
        <v>274</v>
      </c>
      <c r="R876" s="32" t="s">
        <v>255</v>
      </c>
      <c r="S876" s="31">
        <v>0</v>
      </c>
      <c r="T876" s="78" t="s">
        <v>97</v>
      </c>
      <c r="U876" s="16">
        <v>9</v>
      </c>
    </row>
    <row r="877" spans="1:21" ht="51">
      <c r="A877" s="31">
        <v>862</v>
      </c>
      <c r="B877" s="39" t="s">
        <v>76</v>
      </c>
      <c r="C877" s="31" t="s">
        <v>74</v>
      </c>
      <c r="D877" s="31" t="s">
        <v>1183</v>
      </c>
      <c r="E877" s="34" t="s">
        <v>1184</v>
      </c>
      <c r="F877" s="34" t="s">
        <v>1185</v>
      </c>
      <c r="G877" s="34" t="s">
        <v>1184</v>
      </c>
      <c r="H877" s="34" t="s">
        <v>1185</v>
      </c>
      <c r="I877" s="34" t="s">
        <v>1991</v>
      </c>
      <c r="J877" s="34" t="s">
        <v>1579</v>
      </c>
      <c r="K877" s="34" t="s">
        <v>270</v>
      </c>
      <c r="L877" s="32" t="s">
        <v>271</v>
      </c>
      <c r="M877" s="36">
        <v>1</v>
      </c>
      <c r="N877" s="42">
        <v>160714</v>
      </c>
      <c r="O877" s="42">
        <v>160714</v>
      </c>
      <c r="P877" s="31" t="s">
        <v>296</v>
      </c>
      <c r="Q877" s="31" t="s">
        <v>274</v>
      </c>
      <c r="R877" s="32" t="s">
        <v>255</v>
      </c>
      <c r="S877" s="31">
        <v>0</v>
      </c>
      <c r="T877" s="78" t="s">
        <v>97</v>
      </c>
      <c r="U877" s="16">
        <v>9</v>
      </c>
    </row>
    <row r="878" spans="1:21" ht="51">
      <c r="A878" s="69">
        <v>863</v>
      </c>
      <c r="B878" s="39" t="s">
        <v>76</v>
      </c>
      <c r="C878" s="31" t="s">
        <v>74</v>
      </c>
      <c r="D878" s="32" t="s">
        <v>1859</v>
      </c>
      <c r="E878" s="34" t="s">
        <v>1860</v>
      </c>
      <c r="F878" s="34" t="s">
        <v>1580</v>
      </c>
      <c r="G878" s="34" t="s">
        <v>1860</v>
      </c>
      <c r="H878" s="34" t="s">
        <v>1580</v>
      </c>
      <c r="I878" s="34" t="s">
        <v>1992</v>
      </c>
      <c r="J878" s="34" t="s">
        <v>1580</v>
      </c>
      <c r="K878" s="34" t="s">
        <v>270</v>
      </c>
      <c r="L878" s="32" t="s">
        <v>271</v>
      </c>
      <c r="M878" s="36">
        <v>1</v>
      </c>
      <c r="N878" s="42">
        <v>192857</v>
      </c>
      <c r="O878" s="42">
        <v>192857</v>
      </c>
      <c r="P878" s="31" t="s">
        <v>296</v>
      </c>
      <c r="Q878" s="31" t="s">
        <v>274</v>
      </c>
      <c r="R878" s="32" t="s">
        <v>255</v>
      </c>
      <c r="S878" s="31">
        <v>0</v>
      </c>
      <c r="T878" s="78" t="s">
        <v>97</v>
      </c>
      <c r="U878" s="16">
        <v>9</v>
      </c>
    </row>
    <row r="879" spans="1:21" ht="51">
      <c r="A879" s="31">
        <v>864</v>
      </c>
      <c r="B879" s="39" t="s">
        <v>76</v>
      </c>
      <c r="C879" s="31" t="s">
        <v>74</v>
      </c>
      <c r="D879" s="46" t="s">
        <v>1186</v>
      </c>
      <c r="E879" s="34" t="s">
        <v>1187</v>
      </c>
      <c r="F879" s="34" t="s">
        <v>35</v>
      </c>
      <c r="G879" s="34" t="s">
        <v>1188</v>
      </c>
      <c r="H879" s="34" t="s">
        <v>35</v>
      </c>
      <c r="I879" s="34" t="s">
        <v>1187</v>
      </c>
      <c r="J879" s="34" t="s">
        <v>35</v>
      </c>
      <c r="K879" s="34" t="s">
        <v>270</v>
      </c>
      <c r="L879" s="32" t="s">
        <v>271</v>
      </c>
      <c r="M879" s="36">
        <v>1</v>
      </c>
      <c r="N879" s="42">
        <v>13393</v>
      </c>
      <c r="O879" s="42">
        <v>13393</v>
      </c>
      <c r="P879" s="31" t="s">
        <v>273</v>
      </c>
      <c r="Q879" s="31" t="s">
        <v>274</v>
      </c>
      <c r="R879" s="32" t="s">
        <v>255</v>
      </c>
      <c r="S879" s="31">
        <v>100</v>
      </c>
      <c r="T879" s="78" t="s">
        <v>97</v>
      </c>
      <c r="U879" s="16">
        <v>9</v>
      </c>
    </row>
    <row r="880" spans="1:21" ht="76.5">
      <c r="A880" s="69">
        <v>865</v>
      </c>
      <c r="B880" s="39" t="s">
        <v>76</v>
      </c>
      <c r="C880" s="31" t="s">
        <v>74</v>
      </c>
      <c r="D880" s="46" t="s">
        <v>1176</v>
      </c>
      <c r="E880" s="34" t="s">
        <v>1177</v>
      </c>
      <c r="F880" s="34" t="s">
        <v>1178</v>
      </c>
      <c r="G880" s="34" t="s">
        <v>1179</v>
      </c>
      <c r="H880" s="34" t="s">
        <v>1180</v>
      </c>
      <c r="I880" s="34" t="s">
        <v>1990</v>
      </c>
      <c r="J880" s="34" t="s">
        <v>1573</v>
      </c>
      <c r="K880" s="34" t="s">
        <v>270</v>
      </c>
      <c r="L880" s="32" t="s">
        <v>271</v>
      </c>
      <c r="M880" s="36">
        <v>1</v>
      </c>
      <c r="N880" s="42">
        <v>535714</v>
      </c>
      <c r="O880" s="42">
        <v>535714</v>
      </c>
      <c r="P880" s="31" t="s">
        <v>296</v>
      </c>
      <c r="Q880" s="31" t="s">
        <v>274</v>
      </c>
      <c r="R880" s="32" t="s">
        <v>256</v>
      </c>
      <c r="S880" s="31">
        <v>0</v>
      </c>
      <c r="T880" s="78" t="s">
        <v>183</v>
      </c>
      <c r="U880" s="16">
        <v>9</v>
      </c>
    </row>
    <row r="881" spans="1:21" ht="51">
      <c r="A881" s="31">
        <v>866</v>
      </c>
      <c r="B881" s="39" t="s">
        <v>76</v>
      </c>
      <c r="C881" s="31" t="s">
        <v>74</v>
      </c>
      <c r="D881" s="31" t="s">
        <v>1183</v>
      </c>
      <c r="E881" s="34" t="s">
        <v>1184</v>
      </c>
      <c r="F881" s="34" t="s">
        <v>1185</v>
      </c>
      <c r="G881" s="34" t="s">
        <v>1184</v>
      </c>
      <c r="H881" s="34" t="s">
        <v>1185</v>
      </c>
      <c r="I881" s="34" t="s">
        <v>1991</v>
      </c>
      <c r="J881" s="34" t="s">
        <v>1579</v>
      </c>
      <c r="K881" s="34" t="s">
        <v>270</v>
      </c>
      <c r="L881" s="32" t="s">
        <v>271</v>
      </c>
      <c r="M881" s="36">
        <v>1</v>
      </c>
      <c r="N881" s="42">
        <v>160714</v>
      </c>
      <c r="O881" s="42">
        <v>160714</v>
      </c>
      <c r="P881" s="31" t="s">
        <v>296</v>
      </c>
      <c r="Q881" s="31" t="s">
        <v>274</v>
      </c>
      <c r="R881" s="32" t="s">
        <v>256</v>
      </c>
      <c r="S881" s="31">
        <v>0</v>
      </c>
      <c r="T881" s="78" t="s">
        <v>183</v>
      </c>
      <c r="U881" s="16">
        <v>9</v>
      </c>
    </row>
    <row r="882" spans="1:21" ht="51">
      <c r="A882" s="69">
        <v>867</v>
      </c>
      <c r="B882" s="39" t="s">
        <v>76</v>
      </c>
      <c r="C882" s="31" t="s">
        <v>74</v>
      </c>
      <c r="D882" s="32" t="s">
        <v>1859</v>
      </c>
      <c r="E882" s="34" t="s">
        <v>1860</v>
      </c>
      <c r="F882" s="34" t="s">
        <v>1580</v>
      </c>
      <c r="G882" s="34" t="s">
        <v>1860</v>
      </c>
      <c r="H882" s="34" t="s">
        <v>1580</v>
      </c>
      <c r="I882" s="34" t="s">
        <v>1992</v>
      </c>
      <c r="J882" s="34" t="s">
        <v>1580</v>
      </c>
      <c r="K882" s="34" t="s">
        <v>270</v>
      </c>
      <c r="L882" s="32" t="s">
        <v>271</v>
      </c>
      <c r="M882" s="36">
        <v>1</v>
      </c>
      <c r="N882" s="42">
        <v>175714</v>
      </c>
      <c r="O882" s="42">
        <v>175714</v>
      </c>
      <c r="P882" s="31" t="s">
        <v>296</v>
      </c>
      <c r="Q882" s="31" t="s">
        <v>274</v>
      </c>
      <c r="R882" s="32" t="s">
        <v>256</v>
      </c>
      <c r="S882" s="31">
        <v>0</v>
      </c>
      <c r="T882" s="78" t="s">
        <v>183</v>
      </c>
      <c r="U882" s="16">
        <v>9</v>
      </c>
    </row>
    <row r="883" spans="1:21" ht="51">
      <c r="A883" s="31">
        <v>868</v>
      </c>
      <c r="B883" s="39" t="s">
        <v>76</v>
      </c>
      <c r="C883" s="31" t="s">
        <v>74</v>
      </c>
      <c r="D883" s="46" t="s">
        <v>1186</v>
      </c>
      <c r="E883" s="34" t="s">
        <v>1187</v>
      </c>
      <c r="F883" s="34" t="s">
        <v>35</v>
      </c>
      <c r="G883" s="34" t="s">
        <v>1188</v>
      </c>
      <c r="H883" s="34" t="s">
        <v>35</v>
      </c>
      <c r="I883" s="34" t="s">
        <v>1187</v>
      </c>
      <c r="J883" s="34" t="s">
        <v>35</v>
      </c>
      <c r="K883" s="34" t="s">
        <v>270</v>
      </c>
      <c r="L883" s="32" t="s">
        <v>271</v>
      </c>
      <c r="M883" s="36">
        <v>1</v>
      </c>
      <c r="N883" s="42">
        <v>13393</v>
      </c>
      <c r="O883" s="42">
        <v>13393</v>
      </c>
      <c r="P883" s="31" t="s">
        <v>296</v>
      </c>
      <c r="Q883" s="31" t="s">
        <v>274</v>
      </c>
      <c r="R883" s="32" t="s">
        <v>256</v>
      </c>
      <c r="S883" s="31">
        <v>100</v>
      </c>
      <c r="T883" s="78" t="s">
        <v>183</v>
      </c>
      <c r="U883" s="16">
        <v>9</v>
      </c>
    </row>
    <row r="884" spans="1:21" ht="76.5">
      <c r="A884" s="69">
        <v>869</v>
      </c>
      <c r="B884" s="39" t="s">
        <v>76</v>
      </c>
      <c r="C884" s="31" t="s">
        <v>74</v>
      </c>
      <c r="D884" s="46" t="s">
        <v>1176</v>
      </c>
      <c r="E884" s="34" t="s">
        <v>1177</v>
      </c>
      <c r="F884" s="34" t="s">
        <v>1178</v>
      </c>
      <c r="G884" s="34" t="s">
        <v>1179</v>
      </c>
      <c r="H884" s="34" t="s">
        <v>1180</v>
      </c>
      <c r="I884" s="34" t="s">
        <v>1990</v>
      </c>
      <c r="J884" s="34" t="s">
        <v>1573</v>
      </c>
      <c r="K884" s="34" t="s">
        <v>270</v>
      </c>
      <c r="L884" s="32" t="s">
        <v>271</v>
      </c>
      <c r="M884" s="36">
        <v>1</v>
      </c>
      <c r="N884" s="42">
        <v>535714</v>
      </c>
      <c r="O884" s="42">
        <v>535714</v>
      </c>
      <c r="P884" s="31" t="s">
        <v>296</v>
      </c>
      <c r="Q884" s="31" t="s">
        <v>274</v>
      </c>
      <c r="R884" s="32" t="s">
        <v>259</v>
      </c>
      <c r="S884" s="31">
        <v>0</v>
      </c>
      <c r="T884" s="78" t="s">
        <v>184</v>
      </c>
      <c r="U884" s="16">
        <v>9</v>
      </c>
    </row>
    <row r="885" spans="1:21" ht="51">
      <c r="A885" s="31">
        <v>870</v>
      </c>
      <c r="B885" s="39" t="s">
        <v>76</v>
      </c>
      <c r="C885" s="31" t="s">
        <v>74</v>
      </c>
      <c r="D885" s="31" t="s">
        <v>1183</v>
      </c>
      <c r="E885" s="34" t="s">
        <v>1184</v>
      </c>
      <c r="F885" s="34" t="s">
        <v>1185</v>
      </c>
      <c r="G885" s="34" t="s">
        <v>1184</v>
      </c>
      <c r="H885" s="34" t="s">
        <v>1185</v>
      </c>
      <c r="I885" s="34" t="s">
        <v>1991</v>
      </c>
      <c r="J885" s="34" t="s">
        <v>1579</v>
      </c>
      <c r="K885" s="34" t="s">
        <v>270</v>
      </c>
      <c r="L885" s="32" t="s">
        <v>271</v>
      </c>
      <c r="M885" s="36">
        <v>1</v>
      </c>
      <c r="N885" s="42">
        <v>160714</v>
      </c>
      <c r="O885" s="42">
        <v>160714</v>
      </c>
      <c r="P885" s="31" t="s">
        <v>296</v>
      </c>
      <c r="Q885" s="31" t="s">
        <v>274</v>
      </c>
      <c r="R885" s="32" t="s">
        <v>259</v>
      </c>
      <c r="S885" s="31">
        <v>0</v>
      </c>
      <c r="T885" s="78" t="s">
        <v>184</v>
      </c>
      <c r="U885" s="16">
        <v>9</v>
      </c>
    </row>
    <row r="886" spans="1:21" ht="51">
      <c r="A886" s="69">
        <v>871</v>
      </c>
      <c r="B886" s="39" t="s">
        <v>76</v>
      </c>
      <c r="C886" s="31" t="s">
        <v>74</v>
      </c>
      <c r="D886" s="46" t="s">
        <v>1186</v>
      </c>
      <c r="E886" s="34" t="s">
        <v>1187</v>
      </c>
      <c r="F886" s="34" t="s">
        <v>35</v>
      </c>
      <c r="G886" s="34" t="s">
        <v>1188</v>
      </c>
      <c r="H886" s="34" t="s">
        <v>35</v>
      </c>
      <c r="I886" s="34" t="s">
        <v>1187</v>
      </c>
      <c r="J886" s="34" t="s">
        <v>35</v>
      </c>
      <c r="K886" s="34" t="s">
        <v>270</v>
      </c>
      <c r="L886" s="32" t="s">
        <v>271</v>
      </c>
      <c r="M886" s="36">
        <v>1</v>
      </c>
      <c r="N886" s="42">
        <v>13393</v>
      </c>
      <c r="O886" s="42">
        <v>13393</v>
      </c>
      <c r="P886" s="31" t="s">
        <v>296</v>
      </c>
      <c r="Q886" s="31" t="s">
        <v>274</v>
      </c>
      <c r="R886" s="32" t="s">
        <v>259</v>
      </c>
      <c r="S886" s="31">
        <v>100</v>
      </c>
      <c r="T886" s="78" t="s">
        <v>184</v>
      </c>
      <c r="U886" s="16">
        <v>9</v>
      </c>
    </row>
    <row r="887" spans="1:21" ht="76.5">
      <c r="A887" s="31">
        <v>872</v>
      </c>
      <c r="B887" s="39" t="s">
        <v>76</v>
      </c>
      <c r="C887" s="31" t="s">
        <v>74</v>
      </c>
      <c r="D887" s="46" t="s">
        <v>1176</v>
      </c>
      <c r="E887" s="34" t="s">
        <v>1177</v>
      </c>
      <c r="F887" s="34" t="s">
        <v>1178</v>
      </c>
      <c r="G887" s="34" t="s">
        <v>1179</v>
      </c>
      <c r="H887" s="34" t="s">
        <v>1180</v>
      </c>
      <c r="I887" s="34" t="s">
        <v>1990</v>
      </c>
      <c r="J887" s="34" t="s">
        <v>1573</v>
      </c>
      <c r="K887" s="34" t="s">
        <v>270</v>
      </c>
      <c r="L887" s="32" t="s">
        <v>271</v>
      </c>
      <c r="M887" s="36">
        <v>1</v>
      </c>
      <c r="N887" s="42">
        <v>535714</v>
      </c>
      <c r="O887" s="42">
        <v>535714</v>
      </c>
      <c r="P887" s="31" t="s">
        <v>296</v>
      </c>
      <c r="Q887" s="31" t="s">
        <v>274</v>
      </c>
      <c r="R887" s="32" t="s">
        <v>257</v>
      </c>
      <c r="S887" s="31">
        <v>0</v>
      </c>
      <c r="T887" s="78" t="s">
        <v>185</v>
      </c>
      <c r="U887" s="16">
        <v>9</v>
      </c>
    </row>
    <row r="888" spans="1:21" ht="51">
      <c r="A888" s="69">
        <v>873</v>
      </c>
      <c r="B888" s="39" t="s">
        <v>76</v>
      </c>
      <c r="C888" s="31" t="s">
        <v>74</v>
      </c>
      <c r="D888" s="31" t="s">
        <v>1183</v>
      </c>
      <c r="E888" s="34" t="s">
        <v>1184</v>
      </c>
      <c r="F888" s="34" t="s">
        <v>1185</v>
      </c>
      <c r="G888" s="34" t="s">
        <v>1184</v>
      </c>
      <c r="H888" s="34" t="s">
        <v>1185</v>
      </c>
      <c r="I888" s="34" t="s">
        <v>1991</v>
      </c>
      <c r="J888" s="34" t="s">
        <v>1579</v>
      </c>
      <c r="K888" s="34" t="s">
        <v>270</v>
      </c>
      <c r="L888" s="32" t="s">
        <v>271</v>
      </c>
      <c r="M888" s="36">
        <v>1</v>
      </c>
      <c r="N888" s="42">
        <v>160714</v>
      </c>
      <c r="O888" s="42">
        <v>160714</v>
      </c>
      <c r="P888" s="31" t="s">
        <v>296</v>
      </c>
      <c r="Q888" s="31" t="s">
        <v>274</v>
      </c>
      <c r="R888" s="32" t="s">
        <v>257</v>
      </c>
      <c r="S888" s="31">
        <v>0</v>
      </c>
      <c r="T888" s="78" t="s">
        <v>185</v>
      </c>
      <c r="U888" s="16">
        <v>9</v>
      </c>
    </row>
    <row r="889" spans="1:21" ht="51">
      <c r="A889" s="31">
        <v>874</v>
      </c>
      <c r="B889" s="39" t="s">
        <v>76</v>
      </c>
      <c r="C889" s="31" t="s">
        <v>74</v>
      </c>
      <c r="D889" s="46" t="s">
        <v>1186</v>
      </c>
      <c r="E889" s="34" t="s">
        <v>1187</v>
      </c>
      <c r="F889" s="34" t="s">
        <v>35</v>
      </c>
      <c r="G889" s="34" t="s">
        <v>1188</v>
      </c>
      <c r="H889" s="34" t="s">
        <v>35</v>
      </c>
      <c r="I889" s="34" t="s">
        <v>1187</v>
      </c>
      <c r="J889" s="34" t="s">
        <v>35</v>
      </c>
      <c r="K889" s="34" t="s">
        <v>270</v>
      </c>
      <c r="L889" s="32" t="s">
        <v>271</v>
      </c>
      <c r="M889" s="36">
        <v>1</v>
      </c>
      <c r="N889" s="42">
        <v>13393</v>
      </c>
      <c r="O889" s="42">
        <v>13393</v>
      </c>
      <c r="P889" s="31" t="s">
        <v>296</v>
      </c>
      <c r="Q889" s="31" t="s">
        <v>274</v>
      </c>
      <c r="R889" s="32" t="s">
        <v>257</v>
      </c>
      <c r="S889" s="31">
        <v>100</v>
      </c>
      <c r="T889" s="78" t="s">
        <v>185</v>
      </c>
      <c r="U889" s="16">
        <v>9</v>
      </c>
    </row>
    <row r="890" spans="1:21" ht="76.5">
      <c r="A890" s="69">
        <v>875</v>
      </c>
      <c r="B890" s="39" t="s">
        <v>76</v>
      </c>
      <c r="C890" s="31" t="s">
        <v>74</v>
      </c>
      <c r="D890" s="46" t="s">
        <v>1176</v>
      </c>
      <c r="E890" s="34" t="s">
        <v>1177</v>
      </c>
      <c r="F890" s="34" t="s">
        <v>1178</v>
      </c>
      <c r="G890" s="34" t="s">
        <v>1179</v>
      </c>
      <c r="H890" s="34" t="s">
        <v>1180</v>
      </c>
      <c r="I890" s="34" t="s">
        <v>1990</v>
      </c>
      <c r="J890" s="34" t="s">
        <v>1573</v>
      </c>
      <c r="K890" s="34" t="s">
        <v>270</v>
      </c>
      <c r="L890" s="32" t="s">
        <v>271</v>
      </c>
      <c r="M890" s="36">
        <v>1</v>
      </c>
      <c r="N890" s="42">
        <v>535714</v>
      </c>
      <c r="O890" s="42">
        <v>535714</v>
      </c>
      <c r="P890" s="31" t="s">
        <v>296</v>
      </c>
      <c r="Q890" s="31" t="s">
        <v>274</v>
      </c>
      <c r="R890" s="32" t="s">
        <v>258</v>
      </c>
      <c r="S890" s="31">
        <v>0</v>
      </c>
      <c r="T890" s="78" t="s">
        <v>177</v>
      </c>
      <c r="U890" s="16">
        <v>9</v>
      </c>
    </row>
    <row r="891" spans="1:21" ht="51">
      <c r="A891" s="31">
        <v>876</v>
      </c>
      <c r="B891" s="39" t="s">
        <v>76</v>
      </c>
      <c r="C891" s="31" t="s">
        <v>74</v>
      </c>
      <c r="D891" s="31" t="s">
        <v>1183</v>
      </c>
      <c r="E891" s="34" t="s">
        <v>1184</v>
      </c>
      <c r="F891" s="34" t="s">
        <v>1185</v>
      </c>
      <c r="G891" s="34" t="s">
        <v>1184</v>
      </c>
      <c r="H891" s="34" t="s">
        <v>1185</v>
      </c>
      <c r="I891" s="34" t="s">
        <v>1991</v>
      </c>
      <c r="J891" s="34" t="s">
        <v>1579</v>
      </c>
      <c r="K891" s="34" t="s">
        <v>270</v>
      </c>
      <c r="L891" s="32" t="s">
        <v>271</v>
      </c>
      <c r="M891" s="36">
        <v>1</v>
      </c>
      <c r="N891" s="42">
        <v>160714</v>
      </c>
      <c r="O891" s="42">
        <v>160714</v>
      </c>
      <c r="P891" s="31" t="s">
        <v>296</v>
      </c>
      <c r="Q891" s="31" t="s">
        <v>274</v>
      </c>
      <c r="R891" s="32" t="s">
        <v>258</v>
      </c>
      <c r="S891" s="31">
        <v>0</v>
      </c>
      <c r="T891" s="78" t="s">
        <v>177</v>
      </c>
      <c r="U891" s="16">
        <v>9</v>
      </c>
    </row>
    <row r="892" spans="1:21" ht="51">
      <c r="A892" s="69">
        <v>877</v>
      </c>
      <c r="B892" s="39" t="s">
        <v>76</v>
      </c>
      <c r="C892" s="31" t="s">
        <v>74</v>
      </c>
      <c r="D892" s="32" t="s">
        <v>1859</v>
      </c>
      <c r="E892" s="34" t="s">
        <v>1860</v>
      </c>
      <c r="F892" s="34" t="s">
        <v>1580</v>
      </c>
      <c r="G892" s="34" t="s">
        <v>1860</v>
      </c>
      <c r="H892" s="34" t="s">
        <v>1580</v>
      </c>
      <c r="I892" s="34" t="s">
        <v>1992</v>
      </c>
      <c r="J892" s="34" t="s">
        <v>1580</v>
      </c>
      <c r="K892" s="34" t="s">
        <v>270</v>
      </c>
      <c r="L892" s="32" t="s">
        <v>271</v>
      </c>
      <c r="M892" s="36">
        <v>1</v>
      </c>
      <c r="N892" s="42">
        <v>72000</v>
      </c>
      <c r="O892" s="42">
        <v>72000</v>
      </c>
      <c r="P892" s="31" t="s">
        <v>296</v>
      </c>
      <c r="Q892" s="31" t="s">
        <v>274</v>
      </c>
      <c r="R892" s="32" t="s">
        <v>258</v>
      </c>
      <c r="S892" s="31">
        <v>0</v>
      </c>
      <c r="T892" s="78" t="s">
        <v>177</v>
      </c>
      <c r="U892" s="16">
        <v>9</v>
      </c>
    </row>
    <row r="893" spans="1:21" ht="51">
      <c r="A893" s="31">
        <v>878</v>
      </c>
      <c r="B893" s="39" t="s">
        <v>76</v>
      </c>
      <c r="C893" s="31" t="s">
        <v>74</v>
      </c>
      <c r="D893" s="46" t="s">
        <v>1186</v>
      </c>
      <c r="E893" s="34" t="s">
        <v>1187</v>
      </c>
      <c r="F893" s="34" t="s">
        <v>35</v>
      </c>
      <c r="G893" s="34" t="s">
        <v>1188</v>
      </c>
      <c r="H893" s="34" t="s">
        <v>35</v>
      </c>
      <c r="I893" s="34" t="s">
        <v>1187</v>
      </c>
      <c r="J893" s="34" t="s">
        <v>35</v>
      </c>
      <c r="K893" s="34" t="s">
        <v>270</v>
      </c>
      <c r="L893" s="32" t="s">
        <v>271</v>
      </c>
      <c r="M893" s="36">
        <v>1</v>
      </c>
      <c r="N893" s="42">
        <v>13393</v>
      </c>
      <c r="O893" s="42">
        <v>13393</v>
      </c>
      <c r="P893" s="31" t="s">
        <v>296</v>
      </c>
      <c r="Q893" s="31" t="s">
        <v>274</v>
      </c>
      <c r="R893" s="32" t="s">
        <v>258</v>
      </c>
      <c r="S893" s="31">
        <v>100</v>
      </c>
      <c r="T893" s="78" t="s">
        <v>177</v>
      </c>
      <c r="U893" s="16">
        <v>9</v>
      </c>
    </row>
    <row r="894" spans="1:21" ht="76.5">
      <c r="A894" s="69">
        <v>879</v>
      </c>
      <c r="B894" s="39" t="s">
        <v>76</v>
      </c>
      <c r="C894" s="31" t="s">
        <v>74</v>
      </c>
      <c r="D894" s="46" t="s">
        <v>1176</v>
      </c>
      <c r="E894" s="34" t="s">
        <v>1177</v>
      </c>
      <c r="F894" s="34" t="s">
        <v>1178</v>
      </c>
      <c r="G894" s="34" t="s">
        <v>1179</v>
      </c>
      <c r="H894" s="34" t="s">
        <v>1180</v>
      </c>
      <c r="I894" s="34" t="s">
        <v>1990</v>
      </c>
      <c r="J894" s="34" t="s">
        <v>1573</v>
      </c>
      <c r="K894" s="34" t="s">
        <v>270</v>
      </c>
      <c r="L894" s="32" t="s">
        <v>271</v>
      </c>
      <c r="M894" s="36">
        <v>1</v>
      </c>
      <c r="N894" s="42">
        <v>535714</v>
      </c>
      <c r="O894" s="42">
        <v>535714</v>
      </c>
      <c r="P894" s="31" t="s">
        <v>296</v>
      </c>
      <c r="Q894" s="31" t="s">
        <v>274</v>
      </c>
      <c r="R894" s="32" t="s">
        <v>260</v>
      </c>
      <c r="S894" s="31">
        <v>0</v>
      </c>
      <c r="T894" s="78" t="s">
        <v>178</v>
      </c>
      <c r="U894" s="16">
        <v>9</v>
      </c>
    </row>
    <row r="895" spans="1:21" ht="51">
      <c r="A895" s="31">
        <v>880</v>
      </c>
      <c r="B895" s="39" t="s">
        <v>76</v>
      </c>
      <c r="C895" s="31" t="s">
        <v>74</v>
      </c>
      <c r="D895" s="31" t="s">
        <v>1183</v>
      </c>
      <c r="E895" s="34" t="s">
        <v>1184</v>
      </c>
      <c r="F895" s="34" t="s">
        <v>1185</v>
      </c>
      <c r="G895" s="34" t="s">
        <v>1184</v>
      </c>
      <c r="H895" s="34" t="s">
        <v>1185</v>
      </c>
      <c r="I895" s="34" t="s">
        <v>1991</v>
      </c>
      <c r="J895" s="34" t="s">
        <v>1579</v>
      </c>
      <c r="K895" s="34" t="s">
        <v>270</v>
      </c>
      <c r="L895" s="32" t="s">
        <v>271</v>
      </c>
      <c r="M895" s="36">
        <v>1</v>
      </c>
      <c r="N895" s="42">
        <v>160714</v>
      </c>
      <c r="O895" s="42">
        <v>160714</v>
      </c>
      <c r="P895" s="31" t="s">
        <v>296</v>
      </c>
      <c r="Q895" s="31" t="s">
        <v>274</v>
      </c>
      <c r="R895" s="32" t="s">
        <v>260</v>
      </c>
      <c r="S895" s="31">
        <v>0</v>
      </c>
      <c r="T895" s="78" t="s">
        <v>178</v>
      </c>
      <c r="U895" s="16">
        <v>9</v>
      </c>
    </row>
    <row r="896" spans="1:21" ht="51">
      <c r="A896" s="69">
        <v>881</v>
      </c>
      <c r="B896" s="39" t="s">
        <v>76</v>
      </c>
      <c r="C896" s="31" t="s">
        <v>74</v>
      </c>
      <c r="D896" s="32" t="s">
        <v>1859</v>
      </c>
      <c r="E896" s="34" t="s">
        <v>1860</v>
      </c>
      <c r="F896" s="34" t="s">
        <v>1580</v>
      </c>
      <c r="G896" s="34" t="s">
        <v>1860</v>
      </c>
      <c r="H896" s="34" t="s">
        <v>1580</v>
      </c>
      <c r="I896" s="34" t="s">
        <v>1992</v>
      </c>
      <c r="J896" s="34" t="s">
        <v>1580</v>
      </c>
      <c r="K896" s="34" t="s">
        <v>270</v>
      </c>
      <c r="L896" s="32" t="s">
        <v>271</v>
      </c>
      <c r="M896" s="36">
        <v>1</v>
      </c>
      <c r="N896" s="42">
        <v>192857</v>
      </c>
      <c r="O896" s="42">
        <v>192857</v>
      </c>
      <c r="P896" s="31" t="s">
        <v>296</v>
      </c>
      <c r="Q896" s="31" t="s">
        <v>274</v>
      </c>
      <c r="R896" s="32" t="s">
        <v>260</v>
      </c>
      <c r="S896" s="31">
        <v>0</v>
      </c>
      <c r="T896" s="78" t="s">
        <v>178</v>
      </c>
      <c r="U896" s="16">
        <v>9</v>
      </c>
    </row>
    <row r="897" spans="1:21" ht="51">
      <c r="A897" s="31">
        <v>882</v>
      </c>
      <c r="B897" s="39" t="s">
        <v>76</v>
      </c>
      <c r="C897" s="31" t="s">
        <v>74</v>
      </c>
      <c r="D897" s="46" t="s">
        <v>1186</v>
      </c>
      <c r="E897" s="34" t="s">
        <v>1187</v>
      </c>
      <c r="F897" s="34" t="s">
        <v>35</v>
      </c>
      <c r="G897" s="34" t="s">
        <v>1188</v>
      </c>
      <c r="H897" s="34" t="s">
        <v>35</v>
      </c>
      <c r="I897" s="34" t="s">
        <v>1187</v>
      </c>
      <c r="J897" s="34" t="s">
        <v>35</v>
      </c>
      <c r="K897" s="34" t="s">
        <v>270</v>
      </c>
      <c r="L897" s="32" t="s">
        <v>271</v>
      </c>
      <c r="M897" s="36">
        <v>1</v>
      </c>
      <c r="N897" s="42">
        <v>13393</v>
      </c>
      <c r="O897" s="42">
        <v>13393</v>
      </c>
      <c r="P897" s="31" t="s">
        <v>296</v>
      </c>
      <c r="Q897" s="31" t="s">
        <v>274</v>
      </c>
      <c r="R897" s="32" t="s">
        <v>260</v>
      </c>
      <c r="S897" s="31">
        <v>100</v>
      </c>
      <c r="T897" s="78" t="s">
        <v>178</v>
      </c>
      <c r="U897" s="16">
        <v>9</v>
      </c>
    </row>
    <row r="898" spans="1:21" ht="76.5">
      <c r="A898" s="69">
        <v>883</v>
      </c>
      <c r="B898" s="39" t="s">
        <v>76</v>
      </c>
      <c r="C898" s="31" t="s">
        <v>74</v>
      </c>
      <c r="D898" s="46" t="s">
        <v>1176</v>
      </c>
      <c r="E898" s="34" t="s">
        <v>1177</v>
      </c>
      <c r="F898" s="34" t="s">
        <v>1178</v>
      </c>
      <c r="G898" s="34" t="s">
        <v>1179</v>
      </c>
      <c r="H898" s="34" t="s">
        <v>1180</v>
      </c>
      <c r="I898" s="34" t="s">
        <v>1990</v>
      </c>
      <c r="J898" s="34" t="s">
        <v>1573</v>
      </c>
      <c r="K898" s="34" t="s">
        <v>270</v>
      </c>
      <c r="L898" s="32" t="s">
        <v>271</v>
      </c>
      <c r="M898" s="36">
        <v>1</v>
      </c>
      <c r="N898" s="42">
        <v>535714</v>
      </c>
      <c r="O898" s="42">
        <v>535714</v>
      </c>
      <c r="P898" s="31" t="s">
        <v>296</v>
      </c>
      <c r="Q898" s="31" t="s">
        <v>274</v>
      </c>
      <c r="R898" s="32" t="s">
        <v>261</v>
      </c>
      <c r="S898" s="31">
        <v>0</v>
      </c>
      <c r="T898" s="78" t="s">
        <v>98</v>
      </c>
      <c r="U898" s="16">
        <v>9</v>
      </c>
    </row>
    <row r="899" spans="1:21" ht="51">
      <c r="A899" s="31">
        <v>884</v>
      </c>
      <c r="B899" s="39" t="s">
        <v>76</v>
      </c>
      <c r="C899" s="31" t="s">
        <v>74</v>
      </c>
      <c r="D899" s="31" t="s">
        <v>1183</v>
      </c>
      <c r="E899" s="34" t="s">
        <v>1184</v>
      </c>
      <c r="F899" s="34" t="s">
        <v>1185</v>
      </c>
      <c r="G899" s="34" t="s">
        <v>1184</v>
      </c>
      <c r="H899" s="34" t="s">
        <v>1185</v>
      </c>
      <c r="I899" s="34" t="s">
        <v>1991</v>
      </c>
      <c r="J899" s="34" t="s">
        <v>1579</v>
      </c>
      <c r="K899" s="34" t="s">
        <v>270</v>
      </c>
      <c r="L899" s="32" t="s">
        <v>271</v>
      </c>
      <c r="M899" s="36">
        <v>1</v>
      </c>
      <c r="N899" s="42">
        <v>160714</v>
      </c>
      <c r="O899" s="42">
        <v>160714</v>
      </c>
      <c r="P899" s="31" t="s">
        <v>296</v>
      </c>
      <c r="Q899" s="31" t="s">
        <v>274</v>
      </c>
      <c r="R899" s="32" t="s">
        <v>261</v>
      </c>
      <c r="S899" s="31">
        <v>0</v>
      </c>
      <c r="T899" s="78" t="s">
        <v>98</v>
      </c>
      <c r="U899" s="16">
        <v>9</v>
      </c>
    </row>
    <row r="900" spans="1:21" ht="51">
      <c r="A900" s="69">
        <v>885</v>
      </c>
      <c r="B900" s="39" t="s">
        <v>76</v>
      </c>
      <c r="C900" s="31" t="s">
        <v>74</v>
      </c>
      <c r="D900" s="32" t="s">
        <v>1859</v>
      </c>
      <c r="E900" s="34" t="s">
        <v>1860</v>
      </c>
      <c r="F900" s="34" t="s">
        <v>1580</v>
      </c>
      <c r="G900" s="34" t="s">
        <v>1860</v>
      </c>
      <c r="H900" s="34" t="s">
        <v>1580</v>
      </c>
      <c r="I900" s="34" t="s">
        <v>1992</v>
      </c>
      <c r="J900" s="34" t="s">
        <v>1580</v>
      </c>
      <c r="K900" s="34" t="s">
        <v>270</v>
      </c>
      <c r="L900" s="32" t="s">
        <v>271</v>
      </c>
      <c r="M900" s="36">
        <v>1</v>
      </c>
      <c r="N900" s="42">
        <v>192857</v>
      </c>
      <c r="O900" s="42">
        <v>192857</v>
      </c>
      <c r="P900" s="31" t="s">
        <v>296</v>
      </c>
      <c r="Q900" s="31" t="s">
        <v>274</v>
      </c>
      <c r="R900" s="32" t="s">
        <v>261</v>
      </c>
      <c r="S900" s="31">
        <v>0</v>
      </c>
      <c r="T900" s="78" t="s">
        <v>98</v>
      </c>
      <c r="U900" s="16">
        <v>9</v>
      </c>
    </row>
    <row r="901" spans="1:21" ht="51">
      <c r="A901" s="31">
        <v>886</v>
      </c>
      <c r="B901" s="39" t="s">
        <v>76</v>
      </c>
      <c r="C901" s="31" t="s">
        <v>74</v>
      </c>
      <c r="D901" s="46" t="s">
        <v>1186</v>
      </c>
      <c r="E901" s="34" t="s">
        <v>1187</v>
      </c>
      <c r="F901" s="34" t="s">
        <v>35</v>
      </c>
      <c r="G901" s="34" t="s">
        <v>1188</v>
      </c>
      <c r="H901" s="34" t="s">
        <v>35</v>
      </c>
      <c r="I901" s="34" t="s">
        <v>1187</v>
      </c>
      <c r="J901" s="34" t="s">
        <v>35</v>
      </c>
      <c r="K901" s="34" t="s">
        <v>270</v>
      </c>
      <c r="L901" s="32" t="s">
        <v>271</v>
      </c>
      <c r="M901" s="36">
        <v>1</v>
      </c>
      <c r="N901" s="42">
        <v>13393</v>
      </c>
      <c r="O901" s="42">
        <v>13393</v>
      </c>
      <c r="P901" s="31" t="s">
        <v>296</v>
      </c>
      <c r="Q901" s="31" t="s">
        <v>274</v>
      </c>
      <c r="R901" s="32" t="s">
        <v>261</v>
      </c>
      <c r="S901" s="31">
        <v>100</v>
      </c>
      <c r="T901" s="78" t="s">
        <v>98</v>
      </c>
      <c r="U901" s="16">
        <v>9</v>
      </c>
    </row>
    <row r="902" spans="1:21" ht="76.5">
      <c r="A902" s="69">
        <v>887</v>
      </c>
      <c r="B902" s="39" t="s">
        <v>76</v>
      </c>
      <c r="C902" s="31" t="s">
        <v>74</v>
      </c>
      <c r="D902" s="46" t="s">
        <v>1176</v>
      </c>
      <c r="E902" s="34" t="s">
        <v>1177</v>
      </c>
      <c r="F902" s="34" t="s">
        <v>1178</v>
      </c>
      <c r="G902" s="34" t="s">
        <v>1179</v>
      </c>
      <c r="H902" s="34" t="s">
        <v>1180</v>
      </c>
      <c r="I902" s="34" t="s">
        <v>1990</v>
      </c>
      <c r="J902" s="34" t="s">
        <v>1573</v>
      </c>
      <c r="K902" s="34" t="s">
        <v>270</v>
      </c>
      <c r="L902" s="32" t="s">
        <v>271</v>
      </c>
      <c r="M902" s="36">
        <v>1</v>
      </c>
      <c r="N902" s="42">
        <v>535714</v>
      </c>
      <c r="O902" s="42">
        <v>535714</v>
      </c>
      <c r="P902" s="31" t="s">
        <v>296</v>
      </c>
      <c r="Q902" s="31" t="s">
        <v>274</v>
      </c>
      <c r="R902" s="32" t="s">
        <v>262</v>
      </c>
      <c r="S902" s="31">
        <v>0</v>
      </c>
      <c r="T902" s="78" t="s">
        <v>99</v>
      </c>
      <c r="U902" s="16">
        <v>9</v>
      </c>
    </row>
    <row r="903" spans="1:21" ht="51">
      <c r="A903" s="31">
        <v>888</v>
      </c>
      <c r="B903" s="39" t="s">
        <v>76</v>
      </c>
      <c r="C903" s="31" t="s">
        <v>74</v>
      </c>
      <c r="D903" s="31" t="s">
        <v>1183</v>
      </c>
      <c r="E903" s="34" t="s">
        <v>1184</v>
      </c>
      <c r="F903" s="34" t="s">
        <v>1185</v>
      </c>
      <c r="G903" s="34" t="s">
        <v>1184</v>
      </c>
      <c r="H903" s="34" t="s">
        <v>1185</v>
      </c>
      <c r="I903" s="34" t="s">
        <v>1991</v>
      </c>
      <c r="J903" s="34" t="s">
        <v>1579</v>
      </c>
      <c r="K903" s="34" t="s">
        <v>270</v>
      </c>
      <c r="L903" s="32" t="s">
        <v>271</v>
      </c>
      <c r="M903" s="36">
        <v>1</v>
      </c>
      <c r="N903" s="42">
        <v>160714</v>
      </c>
      <c r="O903" s="42">
        <v>160714</v>
      </c>
      <c r="P903" s="31" t="s">
        <v>296</v>
      </c>
      <c r="Q903" s="31" t="s">
        <v>274</v>
      </c>
      <c r="R903" s="32" t="s">
        <v>262</v>
      </c>
      <c r="S903" s="31">
        <v>0</v>
      </c>
      <c r="T903" s="78" t="s">
        <v>99</v>
      </c>
      <c r="U903" s="16">
        <v>9</v>
      </c>
    </row>
    <row r="904" spans="1:21" ht="51">
      <c r="A904" s="69">
        <v>889</v>
      </c>
      <c r="B904" s="39" t="s">
        <v>76</v>
      </c>
      <c r="C904" s="31" t="s">
        <v>74</v>
      </c>
      <c r="D904" s="46" t="s">
        <v>1186</v>
      </c>
      <c r="E904" s="34" t="s">
        <v>1187</v>
      </c>
      <c r="F904" s="34" t="s">
        <v>35</v>
      </c>
      <c r="G904" s="34" t="s">
        <v>1188</v>
      </c>
      <c r="H904" s="34" t="s">
        <v>35</v>
      </c>
      <c r="I904" s="34" t="s">
        <v>1187</v>
      </c>
      <c r="J904" s="34" t="s">
        <v>35</v>
      </c>
      <c r="K904" s="34" t="s">
        <v>270</v>
      </c>
      <c r="L904" s="32" t="s">
        <v>271</v>
      </c>
      <c r="M904" s="36">
        <v>1</v>
      </c>
      <c r="N904" s="42">
        <v>13393</v>
      </c>
      <c r="O904" s="42">
        <v>13393</v>
      </c>
      <c r="P904" s="31" t="s">
        <v>296</v>
      </c>
      <c r="Q904" s="31" t="s">
        <v>274</v>
      </c>
      <c r="R904" s="32" t="s">
        <v>262</v>
      </c>
      <c r="S904" s="31">
        <v>100</v>
      </c>
      <c r="T904" s="78" t="s">
        <v>99</v>
      </c>
      <c r="U904" s="16">
        <v>9</v>
      </c>
    </row>
    <row r="905" spans="1:21" ht="51">
      <c r="A905" s="31">
        <v>890</v>
      </c>
      <c r="B905" s="39" t="s">
        <v>76</v>
      </c>
      <c r="C905" s="31" t="s">
        <v>74</v>
      </c>
      <c r="D905" s="31" t="s">
        <v>1298</v>
      </c>
      <c r="E905" s="34" t="s">
        <v>1299</v>
      </c>
      <c r="F905" s="34" t="s">
        <v>1300</v>
      </c>
      <c r="G905" s="34" t="s">
        <v>1299</v>
      </c>
      <c r="H905" s="34" t="s">
        <v>1301</v>
      </c>
      <c r="I905" s="34" t="s">
        <v>1302</v>
      </c>
      <c r="J905" s="34" t="s">
        <v>1303</v>
      </c>
      <c r="K905" s="34" t="s">
        <v>270</v>
      </c>
      <c r="L905" s="32" t="s">
        <v>271</v>
      </c>
      <c r="M905" s="37">
        <v>1</v>
      </c>
      <c r="N905" s="42">
        <v>2142000</v>
      </c>
      <c r="O905" s="42">
        <v>2142000</v>
      </c>
      <c r="P905" s="31" t="s">
        <v>296</v>
      </c>
      <c r="Q905" s="31" t="s">
        <v>274</v>
      </c>
      <c r="R905" s="32" t="s">
        <v>248</v>
      </c>
      <c r="S905" s="37">
        <v>0</v>
      </c>
      <c r="T905" s="78" t="s">
        <v>174</v>
      </c>
      <c r="U905" s="80">
        <v>9</v>
      </c>
    </row>
    <row r="906" spans="1:21" ht="51">
      <c r="A906" s="69">
        <v>891</v>
      </c>
      <c r="B906" s="39" t="s">
        <v>76</v>
      </c>
      <c r="C906" s="31" t="s">
        <v>74</v>
      </c>
      <c r="D906" s="31" t="s">
        <v>1298</v>
      </c>
      <c r="E906" s="34" t="s">
        <v>1299</v>
      </c>
      <c r="F906" s="34" t="s">
        <v>1300</v>
      </c>
      <c r="G906" s="34" t="s">
        <v>1299</v>
      </c>
      <c r="H906" s="34" t="s">
        <v>1301</v>
      </c>
      <c r="I906" s="34" t="s">
        <v>1302</v>
      </c>
      <c r="J906" s="34" t="s">
        <v>1303</v>
      </c>
      <c r="K906" s="34" t="s">
        <v>270</v>
      </c>
      <c r="L906" s="32" t="s">
        <v>271</v>
      </c>
      <c r="M906" s="37">
        <v>1</v>
      </c>
      <c r="N906" s="42">
        <v>3000000</v>
      </c>
      <c r="O906" s="42">
        <v>3000000</v>
      </c>
      <c r="P906" s="31" t="s">
        <v>296</v>
      </c>
      <c r="Q906" s="31" t="s">
        <v>274</v>
      </c>
      <c r="R906" s="32" t="s">
        <v>250</v>
      </c>
      <c r="S906" s="37">
        <v>0</v>
      </c>
      <c r="T906" s="78" t="s">
        <v>179</v>
      </c>
      <c r="U906" s="16">
        <v>9</v>
      </c>
    </row>
    <row r="907" spans="1:21" ht="51">
      <c r="A907" s="31">
        <v>892</v>
      </c>
      <c r="B907" s="39" t="s">
        <v>76</v>
      </c>
      <c r="C907" s="31" t="s">
        <v>74</v>
      </c>
      <c r="D907" s="31" t="s">
        <v>1298</v>
      </c>
      <c r="E907" s="34" t="s">
        <v>1299</v>
      </c>
      <c r="F907" s="34" t="s">
        <v>1300</v>
      </c>
      <c r="G907" s="34" t="s">
        <v>1299</v>
      </c>
      <c r="H907" s="34" t="s">
        <v>1301</v>
      </c>
      <c r="I907" s="34" t="s">
        <v>1302</v>
      </c>
      <c r="J907" s="34" t="s">
        <v>1303</v>
      </c>
      <c r="K907" s="34" t="s">
        <v>270</v>
      </c>
      <c r="L907" s="32" t="s">
        <v>271</v>
      </c>
      <c r="M907" s="37">
        <v>1</v>
      </c>
      <c r="N907" s="42">
        <v>1142936</v>
      </c>
      <c r="O907" s="42">
        <v>1142936</v>
      </c>
      <c r="P907" s="31" t="s">
        <v>296</v>
      </c>
      <c r="Q907" s="31" t="s">
        <v>274</v>
      </c>
      <c r="R907" s="32" t="s">
        <v>249</v>
      </c>
      <c r="S907" s="37">
        <v>0</v>
      </c>
      <c r="T907" s="78" t="s">
        <v>180</v>
      </c>
      <c r="U907" s="16">
        <v>9</v>
      </c>
    </row>
    <row r="908" spans="1:21" ht="51">
      <c r="A908" s="69">
        <v>893</v>
      </c>
      <c r="B908" s="39" t="s">
        <v>76</v>
      </c>
      <c r="C908" s="31" t="s">
        <v>74</v>
      </c>
      <c r="D908" s="31" t="s">
        <v>1298</v>
      </c>
      <c r="E908" s="34" t="s">
        <v>1299</v>
      </c>
      <c r="F908" s="34" t="s">
        <v>1300</v>
      </c>
      <c r="G908" s="34" t="s">
        <v>1299</v>
      </c>
      <c r="H908" s="34" t="s">
        <v>1301</v>
      </c>
      <c r="I908" s="34" t="s">
        <v>1302</v>
      </c>
      <c r="J908" s="34" t="s">
        <v>1303</v>
      </c>
      <c r="K908" s="34" t="s">
        <v>270</v>
      </c>
      <c r="L908" s="32" t="s">
        <v>271</v>
      </c>
      <c r="M908" s="37">
        <v>1</v>
      </c>
      <c r="N908" s="42">
        <v>3728571</v>
      </c>
      <c r="O908" s="42">
        <v>3728571</v>
      </c>
      <c r="P908" s="31" t="s">
        <v>296</v>
      </c>
      <c r="Q908" s="31" t="s">
        <v>274</v>
      </c>
      <c r="R908" s="32" t="s">
        <v>251</v>
      </c>
      <c r="S908" s="37">
        <v>0</v>
      </c>
      <c r="T908" s="78" t="s">
        <v>181</v>
      </c>
      <c r="U908" s="16">
        <v>9</v>
      </c>
    </row>
    <row r="909" spans="1:21" ht="39" customHeight="1">
      <c r="A909" s="31">
        <v>894</v>
      </c>
      <c r="B909" s="39" t="s">
        <v>76</v>
      </c>
      <c r="C909" s="31" t="s">
        <v>74</v>
      </c>
      <c r="D909" s="31" t="s">
        <v>1298</v>
      </c>
      <c r="E909" s="34" t="s">
        <v>1299</v>
      </c>
      <c r="F909" s="34" t="s">
        <v>1300</v>
      </c>
      <c r="G909" s="34" t="s">
        <v>1299</v>
      </c>
      <c r="H909" s="34" t="s">
        <v>1301</v>
      </c>
      <c r="I909" s="34" t="s">
        <v>1302</v>
      </c>
      <c r="J909" s="34" t="s">
        <v>1303</v>
      </c>
      <c r="K909" s="34" t="s">
        <v>270</v>
      </c>
      <c r="L909" s="32" t="s">
        <v>271</v>
      </c>
      <c r="M909" s="37">
        <v>1</v>
      </c>
      <c r="N909" s="42">
        <v>2628214</v>
      </c>
      <c r="O909" s="42">
        <v>2628214</v>
      </c>
      <c r="P909" s="31" t="s">
        <v>296</v>
      </c>
      <c r="Q909" s="31" t="s">
        <v>274</v>
      </c>
      <c r="R909" s="36" t="s">
        <v>252</v>
      </c>
      <c r="S909" s="37">
        <v>0</v>
      </c>
      <c r="T909" s="78" t="s">
        <v>96</v>
      </c>
      <c r="U909" s="16">
        <v>9</v>
      </c>
    </row>
    <row r="910" spans="1:21" ht="51">
      <c r="A910" s="69">
        <v>895</v>
      </c>
      <c r="B910" s="39" t="s">
        <v>76</v>
      </c>
      <c r="C910" s="31" t="s">
        <v>74</v>
      </c>
      <c r="D910" s="31" t="s">
        <v>1298</v>
      </c>
      <c r="E910" s="34" t="s">
        <v>1299</v>
      </c>
      <c r="F910" s="34" t="s">
        <v>1300</v>
      </c>
      <c r="G910" s="34" t="s">
        <v>1299</v>
      </c>
      <c r="H910" s="34" t="s">
        <v>1301</v>
      </c>
      <c r="I910" s="34" t="s">
        <v>1302</v>
      </c>
      <c r="J910" s="34" t="s">
        <v>1303</v>
      </c>
      <c r="K910" s="34" t="s">
        <v>270</v>
      </c>
      <c r="L910" s="32" t="s">
        <v>271</v>
      </c>
      <c r="M910" s="37">
        <v>1</v>
      </c>
      <c r="N910" s="42">
        <v>1071429</v>
      </c>
      <c r="O910" s="42">
        <v>1071429</v>
      </c>
      <c r="P910" s="31" t="s">
        <v>296</v>
      </c>
      <c r="Q910" s="31" t="s">
        <v>274</v>
      </c>
      <c r="R910" s="32" t="s">
        <v>254</v>
      </c>
      <c r="S910" s="37">
        <v>0</v>
      </c>
      <c r="T910" s="78" t="s">
        <v>182</v>
      </c>
      <c r="U910" s="16">
        <v>9</v>
      </c>
    </row>
    <row r="911" spans="1:21" ht="48" customHeight="1">
      <c r="A911" s="31">
        <v>896</v>
      </c>
      <c r="B911" s="39" t="s">
        <v>76</v>
      </c>
      <c r="C911" s="31" t="s">
        <v>74</v>
      </c>
      <c r="D911" s="31" t="s">
        <v>1298</v>
      </c>
      <c r="E911" s="34" t="s">
        <v>1299</v>
      </c>
      <c r="F911" s="34" t="s">
        <v>1300</v>
      </c>
      <c r="G911" s="34" t="s">
        <v>1299</v>
      </c>
      <c r="H911" s="34" t="s">
        <v>1301</v>
      </c>
      <c r="I911" s="34" t="s">
        <v>1302</v>
      </c>
      <c r="J911" s="34" t="s">
        <v>1303</v>
      </c>
      <c r="K911" s="34" t="s">
        <v>270</v>
      </c>
      <c r="L911" s="32" t="s">
        <v>271</v>
      </c>
      <c r="M911" s="37">
        <v>1</v>
      </c>
      <c r="N911" s="42">
        <v>3125000</v>
      </c>
      <c r="O911" s="42">
        <v>3125000</v>
      </c>
      <c r="P911" s="31" t="s">
        <v>296</v>
      </c>
      <c r="Q911" s="31" t="s">
        <v>274</v>
      </c>
      <c r="R911" s="32" t="s">
        <v>255</v>
      </c>
      <c r="S911" s="37">
        <v>0</v>
      </c>
      <c r="T911" s="78" t="s">
        <v>97</v>
      </c>
      <c r="U911" s="16">
        <v>9</v>
      </c>
    </row>
    <row r="912" spans="1:21" ht="51">
      <c r="A912" s="69">
        <v>897</v>
      </c>
      <c r="B912" s="39" t="s">
        <v>76</v>
      </c>
      <c r="C912" s="31" t="s">
        <v>74</v>
      </c>
      <c r="D912" s="31" t="s">
        <v>1298</v>
      </c>
      <c r="E912" s="34" t="s">
        <v>1299</v>
      </c>
      <c r="F912" s="34" t="s">
        <v>1300</v>
      </c>
      <c r="G912" s="34" t="s">
        <v>1299</v>
      </c>
      <c r="H912" s="34" t="s">
        <v>1301</v>
      </c>
      <c r="I912" s="34" t="s">
        <v>1302</v>
      </c>
      <c r="J912" s="34" t="s">
        <v>1303</v>
      </c>
      <c r="K912" s="34" t="s">
        <v>270</v>
      </c>
      <c r="L912" s="32" t="s">
        <v>271</v>
      </c>
      <c r="M912" s="37">
        <v>1</v>
      </c>
      <c r="N912" s="42">
        <v>2965561</v>
      </c>
      <c r="O912" s="42">
        <v>2965561</v>
      </c>
      <c r="P912" s="31" t="s">
        <v>296</v>
      </c>
      <c r="Q912" s="31" t="s">
        <v>274</v>
      </c>
      <c r="R912" s="32" t="s">
        <v>257</v>
      </c>
      <c r="S912" s="37">
        <v>0</v>
      </c>
      <c r="T912" s="78" t="s">
        <v>185</v>
      </c>
      <c r="U912" s="16">
        <v>9</v>
      </c>
    </row>
    <row r="913" spans="1:21" ht="51">
      <c r="A913" s="31">
        <v>898</v>
      </c>
      <c r="B913" s="39" t="s">
        <v>76</v>
      </c>
      <c r="C913" s="31" t="s">
        <v>74</v>
      </c>
      <c r="D913" s="31" t="s">
        <v>1298</v>
      </c>
      <c r="E913" s="34" t="s">
        <v>1299</v>
      </c>
      <c r="F913" s="34" t="s">
        <v>1300</v>
      </c>
      <c r="G913" s="34" t="s">
        <v>1299</v>
      </c>
      <c r="H913" s="34" t="s">
        <v>1301</v>
      </c>
      <c r="I913" s="34" t="s">
        <v>1302</v>
      </c>
      <c r="J913" s="34" t="s">
        <v>1303</v>
      </c>
      <c r="K913" s="34" t="s">
        <v>270</v>
      </c>
      <c r="L913" s="32" t="s">
        <v>271</v>
      </c>
      <c r="M913" s="37">
        <v>1</v>
      </c>
      <c r="N913" s="42">
        <v>2866071</v>
      </c>
      <c r="O913" s="42">
        <v>2866071</v>
      </c>
      <c r="P913" s="31" t="s">
        <v>296</v>
      </c>
      <c r="Q913" s="31" t="s">
        <v>274</v>
      </c>
      <c r="R913" s="32" t="s">
        <v>260</v>
      </c>
      <c r="S913" s="37">
        <v>0</v>
      </c>
      <c r="T913" s="78" t="s">
        <v>178</v>
      </c>
      <c r="U913" s="16">
        <v>9</v>
      </c>
    </row>
    <row r="914" spans="1:21" ht="51" customHeight="1">
      <c r="A914" s="69">
        <v>899</v>
      </c>
      <c r="B914" s="39" t="s">
        <v>76</v>
      </c>
      <c r="C914" s="31" t="s">
        <v>74</v>
      </c>
      <c r="D914" s="31" t="s">
        <v>1298</v>
      </c>
      <c r="E914" s="34" t="s">
        <v>1299</v>
      </c>
      <c r="F914" s="34" t="s">
        <v>1300</v>
      </c>
      <c r="G914" s="34" t="s">
        <v>1299</v>
      </c>
      <c r="H914" s="34" t="s">
        <v>1301</v>
      </c>
      <c r="I914" s="34" t="s">
        <v>1302</v>
      </c>
      <c r="J914" s="34" t="s">
        <v>1303</v>
      </c>
      <c r="K914" s="34" t="s">
        <v>270</v>
      </c>
      <c r="L914" s="32" t="s">
        <v>271</v>
      </c>
      <c r="M914" s="37">
        <v>1</v>
      </c>
      <c r="N914" s="42">
        <v>3787500</v>
      </c>
      <c r="O914" s="42">
        <v>3787500</v>
      </c>
      <c r="P914" s="31" t="s">
        <v>296</v>
      </c>
      <c r="Q914" s="31" t="s">
        <v>274</v>
      </c>
      <c r="R914" s="32" t="s">
        <v>261</v>
      </c>
      <c r="S914" s="37">
        <v>0</v>
      </c>
      <c r="T914" s="78" t="s">
        <v>98</v>
      </c>
      <c r="U914" s="16">
        <v>9</v>
      </c>
    </row>
    <row r="915" spans="1:21" ht="51">
      <c r="A915" s="31">
        <v>900</v>
      </c>
      <c r="B915" s="39" t="s">
        <v>76</v>
      </c>
      <c r="C915" s="31" t="s">
        <v>74</v>
      </c>
      <c r="D915" s="31" t="s">
        <v>1298</v>
      </c>
      <c r="E915" s="34" t="s">
        <v>1299</v>
      </c>
      <c r="F915" s="34" t="s">
        <v>1300</v>
      </c>
      <c r="G915" s="34" t="s">
        <v>1299</v>
      </c>
      <c r="H915" s="34" t="s">
        <v>1301</v>
      </c>
      <c r="I915" s="34" t="s">
        <v>1302</v>
      </c>
      <c r="J915" s="34" t="s">
        <v>1303</v>
      </c>
      <c r="K915" s="34" t="s">
        <v>270</v>
      </c>
      <c r="L915" s="32" t="s">
        <v>271</v>
      </c>
      <c r="M915" s="37">
        <v>1</v>
      </c>
      <c r="N915" s="42">
        <v>1928571</v>
      </c>
      <c r="O915" s="42">
        <v>1928571</v>
      </c>
      <c r="P915" s="31" t="s">
        <v>296</v>
      </c>
      <c r="Q915" s="31" t="s">
        <v>274</v>
      </c>
      <c r="R915" s="32" t="s">
        <v>262</v>
      </c>
      <c r="S915" s="37">
        <v>0</v>
      </c>
      <c r="T915" s="78" t="s">
        <v>99</v>
      </c>
      <c r="U915" s="16">
        <v>9</v>
      </c>
    </row>
    <row r="916" spans="1:21" ht="89.25">
      <c r="A916" s="69">
        <v>901</v>
      </c>
      <c r="B916" s="39" t="s">
        <v>76</v>
      </c>
      <c r="C916" s="31" t="s">
        <v>74</v>
      </c>
      <c r="D916" s="32" t="s">
        <v>1784</v>
      </c>
      <c r="E916" s="34" t="s">
        <v>1785</v>
      </c>
      <c r="F916" s="34" t="s">
        <v>1786</v>
      </c>
      <c r="G916" s="34" t="s">
        <v>1787</v>
      </c>
      <c r="H916" s="34" t="s">
        <v>1788</v>
      </c>
      <c r="I916" s="34" t="s">
        <v>1789</v>
      </c>
      <c r="J916" s="34" t="s">
        <v>1581</v>
      </c>
      <c r="K916" s="34" t="s">
        <v>270</v>
      </c>
      <c r="L916" s="32" t="s">
        <v>271</v>
      </c>
      <c r="M916" s="36">
        <v>1</v>
      </c>
      <c r="N916" s="42">
        <v>1121400</v>
      </c>
      <c r="O916" s="42">
        <v>1121400</v>
      </c>
      <c r="P916" s="31" t="s">
        <v>296</v>
      </c>
      <c r="Q916" s="31" t="s">
        <v>274</v>
      </c>
      <c r="R916" s="32" t="s">
        <v>248</v>
      </c>
      <c r="S916" s="37">
        <v>0</v>
      </c>
      <c r="T916" s="78" t="s">
        <v>174</v>
      </c>
      <c r="U916" s="80">
        <v>9</v>
      </c>
    </row>
    <row r="917" spans="1:21" ht="89.25">
      <c r="A917" s="31">
        <v>902</v>
      </c>
      <c r="B917" s="39" t="s">
        <v>76</v>
      </c>
      <c r="C917" s="31" t="s">
        <v>74</v>
      </c>
      <c r="D917" s="32" t="s">
        <v>1784</v>
      </c>
      <c r="E917" s="34" t="s">
        <v>1785</v>
      </c>
      <c r="F917" s="34" t="s">
        <v>1786</v>
      </c>
      <c r="G917" s="34" t="s">
        <v>1787</v>
      </c>
      <c r="H917" s="34" t="s">
        <v>1788</v>
      </c>
      <c r="I917" s="34" t="s">
        <v>1789</v>
      </c>
      <c r="J917" s="34" t="s">
        <v>1581</v>
      </c>
      <c r="K917" s="34" t="s">
        <v>270</v>
      </c>
      <c r="L917" s="32" t="s">
        <v>271</v>
      </c>
      <c r="M917" s="36">
        <v>1</v>
      </c>
      <c r="N917" s="42">
        <v>3000000</v>
      </c>
      <c r="O917" s="42">
        <v>3000000</v>
      </c>
      <c r="P917" s="31" t="s">
        <v>296</v>
      </c>
      <c r="Q917" s="31" t="s">
        <v>274</v>
      </c>
      <c r="R917" s="32" t="s">
        <v>250</v>
      </c>
      <c r="S917" s="37">
        <v>0</v>
      </c>
      <c r="T917" s="78" t="s">
        <v>179</v>
      </c>
      <c r="U917" s="16">
        <v>9</v>
      </c>
    </row>
    <row r="918" spans="1:21" ht="89.25">
      <c r="A918" s="69">
        <v>903</v>
      </c>
      <c r="B918" s="39" t="s">
        <v>76</v>
      </c>
      <c r="C918" s="31" t="s">
        <v>74</v>
      </c>
      <c r="D918" s="32" t="s">
        <v>1784</v>
      </c>
      <c r="E918" s="34" t="s">
        <v>1785</v>
      </c>
      <c r="F918" s="34" t="s">
        <v>1786</v>
      </c>
      <c r="G918" s="34" t="s">
        <v>1787</v>
      </c>
      <c r="H918" s="34" t="s">
        <v>1788</v>
      </c>
      <c r="I918" s="34" t="s">
        <v>1789</v>
      </c>
      <c r="J918" s="34" t="s">
        <v>1581</v>
      </c>
      <c r="K918" s="34" t="s">
        <v>270</v>
      </c>
      <c r="L918" s="32" t="s">
        <v>271</v>
      </c>
      <c r="M918" s="36">
        <v>1</v>
      </c>
      <c r="N918" s="42">
        <v>642857</v>
      </c>
      <c r="O918" s="42">
        <v>642857</v>
      </c>
      <c r="P918" s="31" t="s">
        <v>296</v>
      </c>
      <c r="Q918" s="31" t="s">
        <v>274</v>
      </c>
      <c r="R918" s="32" t="s">
        <v>249</v>
      </c>
      <c r="S918" s="37">
        <v>0</v>
      </c>
      <c r="T918" s="78" t="s">
        <v>180</v>
      </c>
      <c r="U918" s="16">
        <v>9</v>
      </c>
    </row>
    <row r="919" spans="1:21" ht="89.25">
      <c r="A919" s="31">
        <v>904</v>
      </c>
      <c r="B919" s="39" t="s">
        <v>76</v>
      </c>
      <c r="C919" s="31" t="s">
        <v>74</v>
      </c>
      <c r="D919" s="32" t="s">
        <v>1784</v>
      </c>
      <c r="E919" s="34" t="s">
        <v>1785</v>
      </c>
      <c r="F919" s="34" t="s">
        <v>1786</v>
      </c>
      <c r="G919" s="34" t="s">
        <v>1787</v>
      </c>
      <c r="H919" s="34" t="s">
        <v>1788</v>
      </c>
      <c r="I919" s="34" t="s">
        <v>1789</v>
      </c>
      <c r="J919" s="34" t="s">
        <v>1581</v>
      </c>
      <c r="K919" s="34" t="s">
        <v>270</v>
      </c>
      <c r="L919" s="32" t="s">
        <v>271</v>
      </c>
      <c r="M919" s="36">
        <v>1</v>
      </c>
      <c r="N919" s="42">
        <v>1928571</v>
      </c>
      <c r="O919" s="42">
        <v>1928571</v>
      </c>
      <c r="P919" s="31" t="s">
        <v>296</v>
      </c>
      <c r="Q919" s="31" t="s">
        <v>274</v>
      </c>
      <c r="R919" s="32" t="s">
        <v>251</v>
      </c>
      <c r="S919" s="37">
        <v>0</v>
      </c>
      <c r="T919" s="78" t="s">
        <v>181</v>
      </c>
      <c r="U919" s="16">
        <v>9</v>
      </c>
    </row>
    <row r="920" spans="1:21" ht="89.25">
      <c r="A920" s="69">
        <v>905</v>
      </c>
      <c r="B920" s="39" t="s">
        <v>76</v>
      </c>
      <c r="C920" s="31" t="s">
        <v>74</v>
      </c>
      <c r="D920" s="32" t="s">
        <v>1784</v>
      </c>
      <c r="E920" s="34" t="s">
        <v>1785</v>
      </c>
      <c r="F920" s="34" t="s">
        <v>1786</v>
      </c>
      <c r="G920" s="34" t="s">
        <v>1787</v>
      </c>
      <c r="H920" s="34" t="s">
        <v>1788</v>
      </c>
      <c r="I920" s="34" t="s">
        <v>1789</v>
      </c>
      <c r="J920" s="34" t="s">
        <v>1581</v>
      </c>
      <c r="K920" s="34" t="s">
        <v>270</v>
      </c>
      <c r="L920" s="32" t="s">
        <v>271</v>
      </c>
      <c r="M920" s="36">
        <v>1</v>
      </c>
      <c r="N920" s="42">
        <v>1050000</v>
      </c>
      <c r="O920" s="42">
        <v>1050000</v>
      </c>
      <c r="P920" s="31" t="s">
        <v>296</v>
      </c>
      <c r="Q920" s="31" t="s">
        <v>274</v>
      </c>
      <c r="R920" s="36" t="s">
        <v>252</v>
      </c>
      <c r="S920" s="37">
        <v>0</v>
      </c>
      <c r="T920" s="78" t="s">
        <v>96</v>
      </c>
      <c r="U920" s="16">
        <v>9</v>
      </c>
    </row>
    <row r="921" spans="1:21" ht="89.25">
      <c r="A921" s="31">
        <v>906</v>
      </c>
      <c r="B921" s="39" t="s">
        <v>76</v>
      </c>
      <c r="C921" s="31" t="s">
        <v>74</v>
      </c>
      <c r="D921" s="32" t="s">
        <v>1784</v>
      </c>
      <c r="E921" s="34" t="s">
        <v>1785</v>
      </c>
      <c r="F921" s="34" t="s">
        <v>1786</v>
      </c>
      <c r="G921" s="34" t="s">
        <v>1787</v>
      </c>
      <c r="H921" s="34" t="s">
        <v>1788</v>
      </c>
      <c r="I921" s="34" t="s">
        <v>1789</v>
      </c>
      <c r="J921" s="34" t="s">
        <v>1581</v>
      </c>
      <c r="K921" s="34" t="s">
        <v>270</v>
      </c>
      <c r="L921" s="32" t="s">
        <v>271</v>
      </c>
      <c r="M921" s="36">
        <v>1</v>
      </c>
      <c r="N921" s="42">
        <v>1071429</v>
      </c>
      <c r="O921" s="42">
        <v>1071429</v>
      </c>
      <c r="P921" s="31" t="s">
        <v>296</v>
      </c>
      <c r="Q921" s="31" t="s">
        <v>274</v>
      </c>
      <c r="R921" s="32" t="s">
        <v>254</v>
      </c>
      <c r="S921" s="37">
        <v>0</v>
      </c>
      <c r="T921" s="78" t="s">
        <v>182</v>
      </c>
      <c r="U921" s="16">
        <v>9</v>
      </c>
    </row>
    <row r="922" spans="1:21" ht="89.25">
      <c r="A922" s="69">
        <v>907</v>
      </c>
      <c r="B922" s="39" t="s">
        <v>76</v>
      </c>
      <c r="C922" s="31" t="s">
        <v>74</v>
      </c>
      <c r="D922" s="32" t="s">
        <v>1784</v>
      </c>
      <c r="E922" s="34" t="s">
        <v>1785</v>
      </c>
      <c r="F922" s="34" t="s">
        <v>1786</v>
      </c>
      <c r="G922" s="34" t="s">
        <v>1787</v>
      </c>
      <c r="H922" s="34" t="s">
        <v>1788</v>
      </c>
      <c r="I922" s="34" t="s">
        <v>1789</v>
      </c>
      <c r="J922" s="34" t="s">
        <v>1581</v>
      </c>
      <c r="K922" s="34" t="s">
        <v>281</v>
      </c>
      <c r="L922" s="32" t="s">
        <v>271</v>
      </c>
      <c r="M922" s="36">
        <v>1</v>
      </c>
      <c r="N922" s="42">
        <v>3857143</v>
      </c>
      <c r="O922" s="42">
        <v>3857143</v>
      </c>
      <c r="P922" s="31" t="s">
        <v>296</v>
      </c>
      <c r="Q922" s="31" t="s">
        <v>274</v>
      </c>
      <c r="R922" s="32" t="s">
        <v>255</v>
      </c>
      <c r="S922" s="37">
        <v>0</v>
      </c>
      <c r="T922" s="78" t="s">
        <v>97</v>
      </c>
      <c r="U922" s="16">
        <v>9</v>
      </c>
    </row>
    <row r="923" spans="1:21" ht="89.25">
      <c r="A923" s="31">
        <v>908</v>
      </c>
      <c r="B923" s="39" t="s">
        <v>76</v>
      </c>
      <c r="C923" s="31" t="s">
        <v>74</v>
      </c>
      <c r="D923" s="32" t="s">
        <v>1784</v>
      </c>
      <c r="E923" s="34" t="s">
        <v>1785</v>
      </c>
      <c r="F923" s="34" t="s">
        <v>1786</v>
      </c>
      <c r="G923" s="34" t="s">
        <v>1787</v>
      </c>
      <c r="H923" s="34" t="s">
        <v>1788</v>
      </c>
      <c r="I923" s="34" t="s">
        <v>1789</v>
      </c>
      <c r="J923" s="34" t="s">
        <v>1581</v>
      </c>
      <c r="K923" s="34" t="s">
        <v>270</v>
      </c>
      <c r="L923" s="32" t="s">
        <v>271</v>
      </c>
      <c r="M923" s="36">
        <v>1</v>
      </c>
      <c r="N923" s="42">
        <v>1059121</v>
      </c>
      <c r="O923" s="42">
        <v>1059121</v>
      </c>
      <c r="P923" s="31" t="s">
        <v>296</v>
      </c>
      <c r="Q923" s="31" t="s">
        <v>274</v>
      </c>
      <c r="R923" s="32" t="s">
        <v>257</v>
      </c>
      <c r="S923" s="37">
        <v>0</v>
      </c>
      <c r="T923" s="78" t="s">
        <v>185</v>
      </c>
      <c r="U923" s="16">
        <v>9</v>
      </c>
    </row>
    <row r="924" spans="1:21" ht="89.25">
      <c r="A924" s="69">
        <v>909</v>
      </c>
      <c r="B924" s="39" t="s">
        <v>76</v>
      </c>
      <c r="C924" s="31" t="s">
        <v>74</v>
      </c>
      <c r="D924" s="32" t="s">
        <v>1784</v>
      </c>
      <c r="E924" s="34" t="s">
        <v>1785</v>
      </c>
      <c r="F924" s="34" t="s">
        <v>1786</v>
      </c>
      <c r="G924" s="34" t="s">
        <v>1787</v>
      </c>
      <c r="H924" s="34" t="s">
        <v>1788</v>
      </c>
      <c r="I924" s="34" t="s">
        <v>1789</v>
      </c>
      <c r="J924" s="34" t="s">
        <v>1581</v>
      </c>
      <c r="K924" s="34" t="s">
        <v>270</v>
      </c>
      <c r="L924" s="32" t="s">
        <v>271</v>
      </c>
      <c r="M924" s="36">
        <v>1</v>
      </c>
      <c r="N924" s="42">
        <v>1146429</v>
      </c>
      <c r="O924" s="42">
        <v>1146429</v>
      </c>
      <c r="P924" s="31" t="s">
        <v>296</v>
      </c>
      <c r="Q924" s="31" t="s">
        <v>274</v>
      </c>
      <c r="R924" s="32" t="s">
        <v>260</v>
      </c>
      <c r="S924" s="37">
        <v>0</v>
      </c>
      <c r="T924" s="78" t="s">
        <v>178</v>
      </c>
      <c r="U924" s="16">
        <v>9</v>
      </c>
    </row>
    <row r="925" spans="1:21" ht="89.25">
      <c r="A925" s="31">
        <v>910</v>
      </c>
      <c r="B925" s="39" t="s">
        <v>76</v>
      </c>
      <c r="C925" s="31" t="s">
        <v>74</v>
      </c>
      <c r="D925" s="32" t="s">
        <v>1784</v>
      </c>
      <c r="E925" s="34" t="s">
        <v>1785</v>
      </c>
      <c r="F925" s="34" t="s">
        <v>1786</v>
      </c>
      <c r="G925" s="34" t="s">
        <v>1787</v>
      </c>
      <c r="H925" s="34" t="s">
        <v>1788</v>
      </c>
      <c r="I925" s="34" t="s">
        <v>1789</v>
      </c>
      <c r="J925" s="34" t="s">
        <v>1581</v>
      </c>
      <c r="K925" s="34" t="s">
        <v>270</v>
      </c>
      <c r="L925" s="32" t="s">
        <v>271</v>
      </c>
      <c r="M925" s="36">
        <v>1</v>
      </c>
      <c r="N925" s="42">
        <v>3477300</v>
      </c>
      <c r="O925" s="42">
        <v>3477300</v>
      </c>
      <c r="P925" s="31" t="s">
        <v>296</v>
      </c>
      <c r="Q925" s="31" t="s">
        <v>274</v>
      </c>
      <c r="R925" s="32" t="s">
        <v>261</v>
      </c>
      <c r="S925" s="37">
        <v>0</v>
      </c>
      <c r="T925" s="78" t="s">
        <v>98</v>
      </c>
      <c r="U925" s="16">
        <v>9</v>
      </c>
    </row>
    <row r="926" spans="1:21" ht="89.25">
      <c r="A926" s="69">
        <v>911</v>
      </c>
      <c r="B926" s="39" t="s">
        <v>76</v>
      </c>
      <c r="C926" s="31" t="s">
        <v>74</v>
      </c>
      <c r="D926" s="32" t="s">
        <v>1784</v>
      </c>
      <c r="E926" s="34" t="s">
        <v>1785</v>
      </c>
      <c r="F926" s="34" t="s">
        <v>1786</v>
      </c>
      <c r="G926" s="34" t="s">
        <v>1787</v>
      </c>
      <c r="H926" s="34" t="s">
        <v>1788</v>
      </c>
      <c r="I926" s="34" t="s">
        <v>1789</v>
      </c>
      <c r="J926" s="34" t="s">
        <v>1581</v>
      </c>
      <c r="K926" s="34" t="s">
        <v>270</v>
      </c>
      <c r="L926" s="32" t="s">
        <v>271</v>
      </c>
      <c r="M926" s="36">
        <v>1</v>
      </c>
      <c r="N926" s="42">
        <v>910714</v>
      </c>
      <c r="O926" s="42">
        <v>910714</v>
      </c>
      <c r="P926" s="31" t="s">
        <v>296</v>
      </c>
      <c r="Q926" s="31" t="s">
        <v>274</v>
      </c>
      <c r="R926" s="32" t="s">
        <v>262</v>
      </c>
      <c r="S926" s="37">
        <v>0</v>
      </c>
      <c r="T926" s="78" t="s">
        <v>99</v>
      </c>
      <c r="U926" s="16">
        <v>9</v>
      </c>
    </row>
    <row r="927" spans="1:21" ht="51">
      <c r="A927" s="31">
        <v>912</v>
      </c>
      <c r="B927" s="39" t="s">
        <v>76</v>
      </c>
      <c r="C927" s="31" t="s">
        <v>74</v>
      </c>
      <c r="D927" s="46" t="s">
        <v>1152</v>
      </c>
      <c r="E927" s="34" t="s">
        <v>1153</v>
      </c>
      <c r="F927" s="34" t="s">
        <v>1154</v>
      </c>
      <c r="G927" s="34" t="s">
        <v>1153</v>
      </c>
      <c r="H927" s="34" t="s">
        <v>1154</v>
      </c>
      <c r="I927" s="34" t="s">
        <v>1654</v>
      </c>
      <c r="J927" s="34" t="s">
        <v>1582</v>
      </c>
      <c r="K927" s="31" t="s">
        <v>270</v>
      </c>
      <c r="L927" s="31" t="s">
        <v>271</v>
      </c>
      <c r="M927" s="36">
        <v>1</v>
      </c>
      <c r="N927" s="42">
        <v>223214</v>
      </c>
      <c r="O927" s="42">
        <v>223214</v>
      </c>
      <c r="P927" s="31" t="s">
        <v>296</v>
      </c>
      <c r="Q927" s="31" t="s">
        <v>274</v>
      </c>
      <c r="R927" s="32" t="s">
        <v>248</v>
      </c>
      <c r="S927" s="31">
        <v>50</v>
      </c>
      <c r="T927" s="78" t="s">
        <v>174</v>
      </c>
      <c r="U927" s="80">
        <v>9</v>
      </c>
    </row>
    <row r="928" spans="1:21" ht="51">
      <c r="A928" s="69">
        <v>913</v>
      </c>
      <c r="B928" s="39" t="s">
        <v>76</v>
      </c>
      <c r="C928" s="31" t="s">
        <v>74</v>
      </c>
      <c r="D928" s="46" t="s">
        <v>1152</v>
      </c>
      <c r="E928" s="34" t="s">
        <v>1153</v>
      </c>
      <c r="F928" s="34" t="s">
        <v>1154</v>
      </c>
      <c r="G928" s="34" t="s">
        <v>1153</v>
      </c>
      <c r="H928" s="34" t="s">
        <v>1154</v>
      </c>
      <c r="I928" s="34" t="s">
        <v>1654</v>
      </c>
      <c r="J928" s="34" t="s">
        <v>1582</v>
      </c>
      <c r="K928" s="31" t="s">
        <v>270</v>
      </c>
      <c r="L928" s="31" t="s">
        <v>271</v>
      </c>
      <c r="M928" s="36">
        <v>1</v>
      </c>
      <c r="N928" s="42">
        <v>223214</v>
      </c>
      <c r="O928" s="42">
        <v>223214</v>
      </c>
      <c r="P928" s="31" t="s">
        <v>349</v>
      </c>
      <c r="Q928" s="31" t="s">
        <v>274</v>
      </c>
      <c r="R928" s="32" t="s">
        <v>250</v>
      </c>
      <c r="S928" s="31">
        <v>0</v>
      </c>
      <c r="T928" s="78" t="s">
        <v>179</v>
      </c>
      <c r="U928" s="16">
        <v>9</v>
      </c>
    </row>
    <row r="929" spans="1:21" ht="51">
      <c r="A929" s="31">
        <v>914</v>
      </c>
      <c r="B929" s="39" t="s">
        <v>76</v>
      </c>
      <c r="C929" s="31" t="s">
        <v>74</v>
      </c>
      <c r="D929" s="46" t="s">
        <v>1152</v>
      </c>
      <c r="E929" s="34" t="s">
        <v>1153</v>
      </c>
      <c r="F929" s="34" t="s">
        <v>1154</v>
      </c>
      <c r="G929" s="34" t="s">
        <v>1153</v>
      </c>
      <c r="H929" s="34" t="s">
        <v>1154</v>
      </c>
      <c r="I929" s="34" t="s">
        <v>1654</v>
      </c>
      <c r="J929" s="34" t="s">
        <v>1582</v>
      </c>
      <c r="K929" s="31" t="s">
        <v>270</v>
      </c>
      <c r="L929" s="31" t="s">
        <v>271</v>
      </c>
      <c r="M929" s="36">
        <v>1</v>
      </c>
      <c r="N929" s="42">
        <v>223214</v>
      </c>
      <c r="O929" s="42">
        <v>223214</v>
      </c>
      <c r="P929" s="31" t="s">
        <v>273</v>
      </c>
      <c r="Q929" s="31" t="s">
        <v>274</v>
      </c>
      <c r="R929" s="32" t="s">
        <v>249</v>
      </c>
      <c r="S929" s="31">
        <v>0</v>
      </c>
      <c r="T929" s="78" t="s">
        <v>180</v>
      </c>
      <c r="U929" s="16">
        <v>9</v>
      </c>
    </row>
    <row r="930" spans="1:21" ht="51">
      <c r="A930" s="69">
        <v>915</v>
      </c>
      <c r="B930" s="39" t="s">
        <v>76</v>
      </c>
      <c r="C930" s="31" t="s">
        <v>74</v>
      </c>
      <c r="D930" s="46" t="s">
        <v>1152</v>
      </c>
      <c r="E930" s="34" t="s">
        <v>1153</v>
      </c>
      <c r="F930" s="34" t="s">
        <v>1154</v>
      </c>
      <c r="G930" s="34" t="s">
        <v>1153</v>
      </c>
      <c r="H930" s="34" t="s">
        <v>1154</v>
      </c>
      <c r="I930" s="34" t="s">
        <v>1654</v>
      </c>
      <c r="J930" s="34" t="s">
        <v>1582</v>
      </c>
      <c r="K930" s="31" t="s">
        <v>270</v>
      </c>
      <c r="L930" s="31" t="s">
        <v>271</v>
      </c>
      <c r="M930" s="36">
        <v>1</v>
      </c>
      <c r="N930" s="42">
        <v>223214</v>
      </c>
      <c r="O930" s="42">
        <v>223214</v>
      </c>
      <c r="P930" s="31" t="s">
        <v>349</v>
      </c>
      <c r="Q930" s="31" t="s">
        <v>274</v>
      </c>
      <c r="R930" s="32" t="s">
        <v>251</v>
      </c>
      <c r="S930" s="31">
        <v>0</v>
      </c>
      <c r="T930" s="78" t="s">
        <v>181</v>
      </c>
      <c r="U930" s="16">
        <v>9</v>
      </c>
    </row>
    <row r="931" spans="1:21" ht="51">
      <c r="A931" s="31">
        <v>916</v>
      </c>
      <c r="B931" s="39" t="s">
        <v>76</v>
      </c>
      <c r="C931" s="31" t="s">
        <v>74</v>
      </c>
      <c r="D931" s="46" t="s">
        <v>1152</v>
      </c>
      <c r="E931" s="34" t="s">
        <v>1153</v>
      </c>
      <c r="F931" s="34" t="s">
        <v>1154</v>
      </c>
      <c r="G931" s="34" t="s">
        <v>1153</v>
      </c>
      <c r="H931" s="34" t="s">
        <v>1154</v>
      </c>
      <c r="I931" s="34" t="s">
        <v>1654</v>
      </c>
      <c r="J931" s="34" t="s">
        <v>1582</v>
      </c>
      <c r="K931" s="31" t="s">
        <v>270</v>
      </c>
      <c r="L931" s="31" t="s">
        <v>271</v>
      </c>
      <c r="M931" s="36">
        <v>1</v>
      </c>
      <c r="N931" s="42">
        <v>223214</v>
      </c>
      <c r="O931" s="42">
        <v>223214</v>
      </c>
      <c r="P931" s="31" t="s">
        <v>349</v>
      </c>
      <c r="Q931" s="31" t="s">
        <v>349</v>
      </c>
      <c r="R931" s="36" t="s">
        <v>252</v>
      </c>
      <c r="S931" s="31">
        <v>0</v>
      </c>
      <c r="T931" s="78" t="s">
        <v>96</v>
      </c>
      <c r="U931" s="16">
        <v>9</v>
      </c>
    </row>
    <row r="932" spans="1:21" ht="51">
      <c r="A932" s="69">
        <v>917</v>
      </c>
      <c r="B932" s="39" t="s">
        <v>76</v>
      </c>
      <c r="C932" s="31" t="s">
        <v>74</v>
      </c>
      <c r="D932" s="46" t="s">
        <v>1152</v>
      </c>
      <c r="E932" s="34" t="s">
        <v>1153</v>
      </c>
      <c r="F932" s="34" t="s">
        <v>1154</v>
      </c>
      <c r="G932" s="34" t="s">
        <v>1153</v>
      </c>
      <c r="H932" s="34" t="s">
        <v>1154</v>
      </c>
      <c r="I932" s="34" t="s">
        <v>1654</v>
      </c>
      <c r="J932" s="34" t="s">
        <v>1582</v>
      </c>
      <c r="K932" s="31" t="s">
        <v>270</v>
      </c>
      <c r="L932" s="31" t="s">
        <v>271</v>
      </c>
      <c r="M932" s="36">
        <v>1</v>
      </c>
      <c r="N932" s="42">
        <v>223214</v>
      </c>
      <c r="O932" s="42">
        <v>223214</v>
      </c>
      <c r="P932" s="31" t="s">
        <v>328</v>
      </c>
      <c r="Q932" s="31" t="s">
        <v>274</v>
      </c>
      <c r="R932" s="32" t="s">
        <v>254</v>
      </c>
      <c r="S932" s="31">
        <v>0</v>
      </c>
      <c r="T932" s="78" t="s">
        <v>182</v>
      </c>
      <c r="U932" s="16">
        <v>9</v>
      </c>
    </row>
    <row r="933" spans="1:21" ht="51">
      <c r="A933" s="31">
        <v>918</v>
      </c>
      <c r="B933" s="39" t="s">
        <v>76</v>
      </c>
      <c r="C933" s="31" t="s">
        <v>74</v>
      </c>
      <c r="D933" s="46" t="s">
        <v>1152</v>
      </c>
      <c r="E933" s="34" t="s">
        <v>1153</v>
      </c>
      <c r="F933" s="34" t="s">
        <v>1154</v>
      </c>
      <c r="G933" s="34" t="s">
        <v>1153</v>
      </c>
      <c r="H933" s="34" t="s">
        <v>1154</v>
      </c>
      <c r="I933" s="34" t="s">
        <v>1654</v>
      </c>
      <c r="J933" s="34" t="s">
        <v>1582</v>
      </c>
      <c r="K933" s="31" t="s">
        <v>270</v>
      </c>
      <c r="L933" s="31" t="s">
        <v>271</v>
      </c>
      <c r="M933" s="36">
        <v>1</v>
      </c>
      <c r="N933" s="42">
        <v>223214</v>
      </c>
      <c r="O933" s="42">
        <v>223214</v>
      </c>
      <c r="P933" s="31" t="s">
        <v>426</v>
      </c>
      <c r="Q933" s="31" t="s">
        <v>274</v>
      </c>
      <c r="R933" s="32" t="s">
        <v>255</v>
      </c>
      <c r="S933" s="31">
        <v>0</v>
      </c>
      <c r="T933" s="78" t="s">
        <v>97</v>
      </c>
      <c r="U933" s="16">
        <v>9</v>
      </c>
    </row>
    <row r="934" spans="1:21" ht="51">
      <c r="A934" s="69">
        <v>919</v>
      </c>
      <c r="B934" s="39" t="s">
        <v>76</v>
      </c>
      <c r="C934" s="31" t="s">
        <v>74</v>
      </c>
      <c r="D934" s="46" t="s">
        <v>1152</v>
      </c>
      <c r="E934" s="34" t="s">
        <v>1153</v>
      </c>
      <c r="F934" s="34" t="s">
        <v>1154</v>
      </c>
      <c r="G934" s="34" t="s">
        <v>1153</v>
      </c>
      <c r="H934" s="34" t="s">
        <v>1154</v>
      </c>
      <c r="I934" s="34" t="s">
        <v>1654</v>
      </c>
      <c r="J934" s="34" t="s">
        <v>1582</v>
      </c>
      <c r="K934" s="31" t="s">
        <v>270</v>
      </c>
      <c r="L934" s="31" t="s">
        <v>271</v>
      </c>
      <c r="M934" s="36">
        <v>1</v>
      </c>
      <c r="N934" s="42">
        <v>223214</v>
      </c>
      <c r="O934" s="42">
        <v>223214</v>
      </c>
      <c r="P934" s="31" t="s">
        <v>349</v>
      </c>
      <c r="Q934" s="31" t="s">
        <v>274</v>
      </c>
      <c r="R934" s="32" t="s">
        <v>257</v>
      </c>
      <c r="S934" s="31">
        <v>100</v>
      </c>
      <c r="T934" s="78" t="s">
        <v>185</v>
      </c>
      <c r="U934" s="16">
        <v>9</v>
      </c>
    </row>
    <row r="935" spans="1:21" ht="51">
      <c r="A935" s="31">
        <v>920</v>
      </c>
      <c r="B935" s="39" t="s">
        <v>76</v>
      </c>
      <c r="C935" s="31" t="s">
        <v>74</v>
      </c>
      <c r="D935" s="46" t="s">
        <v>1152</v>
      </c>
      <c r="E935" s="34" t="s">
        <v>1153</v>
      </c>
      <c r="F935" s="34" t="s">
        <v>1154</v>
      </c>
      <c r="G935" s="34" t="s">
        <v>1153</v>
      </c>
      <c r="H935" s="34" t="s">
        <v>1154</v>
      </c>
      <c r="I935" s="34" t="s">
        <v>1654</v>
      </c>
      <c r="J935" s="34" t="s">
        <v>1582</v>
      </c>
      <c r="K935" s="31" t="s">
        <v>270</v>
      </c>
      <c r="L935" s="31" t="s">
        <v>271</v>
      </c>
      <c r="M935" s="36">
        <v>1</v>
      </c>
      <c r="N935" s="42">
        <v>223214</v>
      </c>
      <c r="O935" s="42">
        <v>223214</v>
      </c>
      <c r="P935" s="31" t="s">
        <v>296</v>
      </c>
      <c r="Q935" s="31" t="s">
        <v>274</v>
      </c>
      <c r="R935" s="32" t="s">
        <v>260</v>
      </c>
      <c r="S935" s="31">
        <v>0</v>
      </c>
      <c r="T935" s="78" t="s">
        <v>178</v>
      </c>
      <c r="U935" s="16">
        <v>9</v>
      </c>
    </row>
    <row r="936" spans="1:21" ht="51">
      <c r="A936" s="69">
        <v>921</v>
      </c>
      <c r="B936" s="39" t="s">
        <v>76</v>
      </c>
      <c r="C936" s="31" t="s">
        <v>74</v>
      </c>
      <c r="D936" s="46" t="s">
        <v>1152</v>
      </c>
      <c r="E936" s="34" t="s">
        <v>1153</v>
      </c>
      <c r="F936" s="34" t="s">
        <v>1154</v>
      </c>
      <c r="G936" s="34" t="s">
        <v>1153</v>
      </c>
      <c r="H936" s="34" t="s">
        <v>1154</v>
      </c>
      <c r="I936" s="34" t="s">
        <v>1654</v>
      </c>
      <c r="J936" s="34" t="s">
        <v>1582</v>
      </c>
      <c r="K936" s="31" t="s">
        <v>270</v>
      </c>
      <c r="L936" s="31" t="s">
        <v>271</v>
      </c>
      <c r="M936" s="36">
        <v>1</v>
      </c>
      <c r="N936" s="42">
        <v>223214</v>
      </c>
      <c r="O936" s="42">
        <v>223214</v>
      </c>
      <c r="P936" s="31" t="s">
        <v>426</v>
      </c>
      <c r="Q936" s="31" t="s">
        <v>274</v>
      </c>
      <c r="R936" s="32" t="s">
        <v>261</v>
      </c>
      <c r="S936" s="31">
        <v>0</v>
      </c>
      <c r="T936" s="78" t="s">
        <v>98</v>
      </c>
      <c r="U936" s="16">
        <v>9</v>
      </c>
    </row>
    <row r="937" spans="1:21" ht="51">
      <c r="A937" s="31">
        <v>922</v>
      </c>
      <c r="B937" s="39" t="s">
        <v>76</v>
      </c>
      <c r="C937" s="31" t="s">
        <v>74</v>
      </c>
      <c r="D937" s="46" t="s">
        <v>1152</v>
      </c>
      <c r="E937" s="34" t="s">
        <v>1153</v>
      </c>
      <c r="F937" s="34" t="s">
        <v>1154</v>
      </c>
      <c r="G937" s="34" t="s">
        <v>1153</v>
      </c>
      <c r="H937" s="34" t="s">
        <v>1154</v>
      </c>
      <c r="I937" s="34" t="s">
        <v>1654</v>
      </c>
      <c r="J937" s="34" t="s">
        <v>1582</v>
      </c>
      <c r="K937" s="31" t="s">
        <v>270</v>
      </c>
      <c r="L937" s="31" t="s">
        <v>271</v>
      </c>
      <c r="M937" s="36">
        <v>1</v>
      </c>
      <c r="N937" s="42">
        <v>223214</v>
      </c>
      <c r="O937" s="42">
        <v>223214</v>
      </c>
      <c r="P937" s="31" t="s">
        <v>296</v>
      </c>
      <c r="Q937" s="31" t="s">
        <v>274</v>
      </c>
      <c r="R937" s="32" t="s">
        <v>262</v>
      </c>
      <c r="S937" s="31">
        <v>0</v>
      </c>
      <c r="T937" s="78" t="s">
        <v>99</v>
      </c>
      <c r="U937" s="16">
        <v>9</v>
      </c>
    </row>
    <row r="938" spans="1:21" ht="178.5">
      <c r="A938" s="69">
        <v>923</v>
      </c>
      <c r="B938" s="39" t="s">
        <v>76</v>
      </c>
      <c r="C938" s="31" t="s">
        <v>74</v>
      </c>
      <c r="D938" s="32" t="s">
        <v>529</v>
      </c>
      <c r="E938" s="34" t="s">
        <v>530</v>
      </c>
      <c r="F938" s="34" t="s">
        <v>531</v>
      </c>
      <c r="G938" s="34" t="s">
        <v>532</v>
      </c>
      <c r="H938" s="34" t="s">
        <v>533</v>
      </c>
      <c r="I938" s="34" t="s">
        <v>534</v>
      </c>
      <c r="J938" s="34" t="s">
        <v>47</v>
      </c>
      <c r="K938" s="34" t="s">
        <v>270</v>
      </c>
      <c r="L938" s="32" t="s">
        <v>271</v>
      </c>
      <c r="M938" s="36">
        <v>1</v>
      </c>
      <c r="N938" s="42">
        <v>125989</v>
      </c>
      <c r="O938" s="42">
        <v>125989</v>
      </c>
      <c r="P938" s="31" t="s">
        <v>296</v>
      </c>
      <c r="Q938" s="31" t="s">
        <v>274</v>
      </c>
      <c r="R938" s="32" t="s">
        <v>248</v>
      </c>
      <c r="S938" s="31">
        <v>0</v>
      </c>
      <c r="T938" s="78" t="s">
        <v>174</v>
      </c>
      <c r="U938" s="80">
        <v>9</v>
      </c>
    </row>
    <row r="939" spans="1:21" ht="178.5">
      <c r="A939" s="31">
        <v>924</v>
      </c>
      <c r="B939" s="39" t="s">
        <v>76</v>
      </c>
      <c r="C939" s="31" t="s">
        <v>74</v>
      </c>
      <c r="D939" s="32" t="s">
        <v>529</v>
      </c>
      <c r="E939" s="34" t="s">
        <v>530</v>
      </c>
      <c r="F939" s="34" t="s">
        <v>531</v>
      </c>
      <c r="G939" s="34" t="s">
        <v>532</v>
      </c>
      <c r="H939" s="34" t="s">
        <v>533</v>
      </c>
      <c r="I939" s="34" t="s">
        <v>534</v>
      </c>
      <c r="J939" s="34" t="s">
        <v>47</v>
      </c>
      <c r="K939" s="34" t="s">
        <v>270</v>
      </c>
      <c r="L939" s="32" t="s">
        <v>271</v>
      </c>
      <c r="M939" s="36">
        <v>1</v>
      </c>
      <c r="N939" s="42">
        <v>214286</v>
      </c>
      <c r="O939" s="42">
        <v>214286</v>
      </c>
      <c r="P939" s="31" t="s">
        <v>296</v>
      </c>
      <c r="Q939" s="31" t="s">
        <v>274</v>
      </c>
      <c r="R939" s="32" t="s">
        <v>250</v>
      </c>
      <c r="S939" s="31">
        <v>0</v>
      </c>
      <c r="T939" s="78" t="s">
        <v>179</v>
      </c>
      <c r="U939" s="16">
        <v>9</v>
      </c>
    </row>
    <row r="940" spans="1:21" ht="178.5">
      <c r="A940" s="69">
        <v>925</v>
      </c>
      <c r="B940" s="39" t="s">
        <v>76</v>
      </c>
      <c r="C940" s="31" t="s">
        <v>74</v>
      </c>
      <c r="D940" s="32" t="s">
        <v>529</v>
      </c>
      <c r="E940" s="34" t="s">
        <v>530</v>
      </c>
      <c r="F940" s="34" t="s">
        <v>531</v>
      </c>
      <c r="G940" s="34" t="s">
        <v>532</v>
      </c>
      <c r="H940" s="34" t="s">
        <v>533</v>
      </c>
      <c r="I940" s="34" t="s">
        <v>534</v>
      </c>
      <c r="J940" s="34" t="s">
        <v>47</v>
      </c>
      <c r="K940" s="34" t="s">
        <v>270</v>
      </c>
      <c r="L940" s="32" t="s">
        <v>271</v>
      </c>
      <c r="M940" s="36">
        <v>1</v>
      </c>
      <c r="N940" s="42">
        <v>401786</v>
      </c>
      <c r="O940" s="42">
        <v>401786</v>
      </c>
      <c r="P940" s="31" t="s">
        <v>296</v>
      </c>
      <c r="Q940" s="31" t="s">
        <v>274</v>
      </c>
      <c r="R940" s="32" t="s">
        <v>251</v>
      </c>
      <c r="S940" s="31">
        <v>0</v>
      </c>
      <c r="T940" s="78" t="s">
        <v>181</v>
      </c>
      <c r="U940" s="16">
        <v>9</v>
      </c>
    </row>
    <row r="941" spans="1:21" ht="178.5">
      <c r="A941" s="31">
        <v>926</v>
      </c>
      <c r="B941" s="39" t="s">
        <v>76</v>
      </c>
      <c r="C941" s="31" t="s">
        <v>74</v>
      </c>
      <c r="D941" s="32" t="s">
        <v>529</v>
      </c>
      <c r="E941" s="34" t="s">
        <v>530</v>
      </c>
      <c r="F941" s="34" t="s">
        <v>531</v>
      </c>
      <c r="G941" s="34" t="s">
        <v>532</v>
      </c>
      <c r="H941" s="34" t="s">
        <v>533</v>
      </c>
      <c r="I941" s="34" t="s">
        <v>534</v>
      </c>
      <c r="J941" s="34" t="s">
        <v>47</v>
      </c>
      <c r="K941" s="34" t="s">
        <v>270</v>
      </c>
      <c r="L941" s="32" t="s">
        <v>271</v>
      </c>
      <c r="M941" s="36">
        <v>1</v>
      </c>
      <c r="N941" s="42">
        <v>230807</v>
      </c>
      <c r="O941" s="42">
        <v>230807</v>
      </c>
      <c r="P941" s="31" t="s">
        <v>296</v>
      </c>
      <c r="Q941" s="31" t="s">
        <v>274</v>
      </c>
      <c r="R941" s="36" t="s">
        <v>252</v>
      </c>
      <c r="S941" s="31">
        <v>0</v>
      </c>
      <c r="T941" s="78" t="s">
        <v>96</v>
      </c>
      <c r="U941" s="16">
        <v>9</v>
      </c>
    </row>
    <row r="942" spans="1:21" ht="178.5">
      <c r="A942" s="69">
        <v>927</v>
      </c>
      <c r="B942" s="39" t="s">
        <v>76</v>
      </c>
      <c r="C942" s="31" t="s">
        <v>74</v>
      </c>
      <c r="D942" s="32" t="s">
        <v>529</v>
      </c>
      <c r="E942" s="34" t="s">
        <v>530</v>
      </c>
      <c r="F942" s="34" t="s">
        <v>531</v>
      </c>
      <c r="G942" s="34" t="s">
        <v>532</v>
      </c>
      <c r="H942" s="34" t="s">
        <v>533</v>
      </c>
      <c r="I942" s="34" t="s">
        <v>534</v>
      </c>
      <c r="J942" s="34" t="s">
        <v>47</v>
      </c>
      <c r="K942" s="34" t="s">
        <v>270</v>
      </c>
      <c r="L942" s="32" t="s">
        <v>271</v>
      </c>
      <c r="M942" s="36">
        <v>1</v>
      </c>
      <c r="N942" s="42">
        <v>206250</v>
      </c>
      <c r="O942" s="42">
        <v>206250</v>
      </c>
      <c r="P942" s="31" t="s">
        <v>296</v>
      </c>
      <c r="Q942" s="31" t="s">
        <v>274</v>
      </c>
      <c r="R942" s="32" t="s">
        <v>255</v>
      </c>
      <c r="S942" s="31">
        <v>0</v>
      </c>
      <c r="T942" s="78" t="s">
        <v>97</v>
      </c>
      <c r="U942" s="16">
        <v>9</v>
      </c>
    </row>
    <row r="943" spans="1:21" ht="178.5">
      <c r="A943" s="31">
        <v>928</v>
      </c>
      <c r="B943" s="39" t="s">
        <v>76</v>
      </c>
      <c r="C943" s="31" t="s">
        <v>74</v>
      </c>
      <c r="D943" s="32" t="s">
        <v>529</v>
      </c>
      <c r="E943" s="34" t="s">
        <v>530</v>
      </c>
      <c r="F943" s="34" t="s">
        <v>531</v>
      </c>
      <c r="G943" s="34" t="s">
        <v>532</v>
      </c>
      <c r="H943" s="34" t="s">
        <v>533</v>
      </c>
      <c r="I943" s="34" t="s">
        <v>534</v>
      </c>
      <c r="J943" s="34" t="s">
        <v>47</v>
      </c>
      <c r="K943" s="34" t="s">
        <v>270</v>
      </c>
      <c r="L943" s="32" t="s">
        <v>271</v>
      </c>
      <c r="M943" s="36">
        <v>1</v>
      </c>
      <c r="N943" s="42">
        <v>373661</v>
      </c>
      <c r="O943" s="42">
        <v>373661</v>
      </c>
      <c r="P943" s="31" t="s">
        <v>296</v>
      </c>
      <c r="Q943" s="31" t="s">
        <v>274</v>
      </c>
      <c r="R943" s="32" t="s">
        <v>257</v>
      </c>
      <c r="S943" s="31">
        <v>0</v>
      </c>
      <c r="T943" s="78" t="s">
        <v>185</v>
      </c>
      <c r="U943" s="16">
        <v>9</v>
      </c>
    </row>
    <row r="944" spans="1:21" ht="178.5">
      <c r="A944" s="69">
        <v>929</v>
      </c>
      <c r="B944" s="39" t="s">
        <v>76</v>
      </c>
      <c r="C944" s="31" t="s">
        <v>74</v>
      </c>
      <c r="D944" s="32" t="s">
        <v>529</v>
      </c>
      <c r="E944" s="34" t="s">
        <v>530</v>
      </c>
      <c r="F944" s="34" t="s">
        <v>531</v>
      </c>
      <c r="G944" s="34" t="s">
        <v>532</v>
      </c>
      <c r="H944" s="34" t="s">
        <v>533</v>
      </c>
      <c r="I944" s="34" t="s">
        <v>534</v>
      </c>
      <c r="J944" s="34" t="s">
        <v>47</v>
      </c>
      <c r="K944" s="34" t="s">
        <v>270</v>
      </c>
      <c r="L944" s="32" t="s">
        <v>271</v>
      </c>
      <c r="M944" s="36">
        <v>1</v>
      </c>
      <c r="N944" s="42">
        <v>127116</v>
      </c>
      <c r="O944" s="42">
        <v>127116</v>
      </c>
      <c r="P944" s="31" t="s">
        <v>296</v>
      </c>
      <c r="Q944" s="31" t="s">
        <v>274</v>
      </c>
      <c r="R944" s="32" t="s">
        <v>261</v>
      </c>
      <c r="S944" s="31">
        <v>0</v>
      </c>
      <c r="T944" s="78" t="s">
        <v>98</v>
      </c>
      <c r="U944" s="16">
        <v>9</v>
      </c>
    </row>
    <row r="945" spans="1:21" ht="178.5">
      <c r="A945" s="31">
        <v>930</v>
      </c>
      <c r="B945" s="39" t="s">
        <v>76</v>
      </c>
      <c r="C945" s="31" t="s">
        <v>74</v>
      </c>
      <c r="D945" s="32" t="s">
        <v>539</v>
      </c>
      <c r="E945" s="34" t="s">
        <v>540</v>
      </c>
      <c r="F945" s="34" t="s">
        <v>541</v>
      </c>
      <c r="G945" s="34" t="s">
        <v>532</v>
      </c>
      <c r="H945" s="34" t="s">
        <v>533</v>
      </c>
      <c r="I945" s="34" t="s">
        <v>542</v>
      </c>
      <c r="J945" s="34" t="s">
        <v>1569</v>
      </c>
      <c r="K945" s="34" t="s">
        <v>270</v>
      </c>
      <c r="L945" s="32" t="s">
        <v>271</v>
      </c>
      <c r="M945" s="36">
        <v>1</v>
      </c>
      <c r="N945" s="42">
        <v>191250</v>
      </c>
      <c r="O945" s="42">
        <v>191250</v>
      </c>
      <c r="P945" s="31" t="s">
        <v>296</v>
      </c>
      <c r="Q945" s="31" t="s">
        <v>274</v>
      </c>
      <c r="R945" s="32" t="s">
        <v>248</v>
      </c>
      <c r="S945" s="31">
        <v>0</v>
      </c>
      <c r="T945" s="78" t="s">
        <v>174</v>
      </c>
      <c r="U945" s="80">
        <v>9</v>
      </c>
    </row>
    <row r="946" spans="1:21" ht="178.5">
      <c r="A946" s="69">
        <v>931</v>
      </c>
      <c r="B946" s="39" t="s">
        <v>76</v>
      </c>
      <c r="C946" s="31" t="s">
        <v>74</v>
      </c>
      <c r="D946" s="32" t="s">
        <v>539</v>
      </c>
      <c r="E946" s="34" t="s">
        <v>540</v>
      </c>
      <c r="F946" s="34" t="s">
        <v>541</v>
      </c>
      <c r="G946" s="34" t="s">
        <v>532</v>
      </c>
      <c r="H946" s="34" t="s">
        <v>533</v>
      </c>
      <c r="I946" s="34" t="s">
        <v>542</v>
      </c>
      <c r="J946" s="34" t="s">
        <v>1569</v>
      </c>
      <c r="K946" s="34" t="s">
        <v>270</v>
      </c>
      <c r="L946" s="32" t="s">
        <v>271</v>
      </c>
      <c r="M946" s="36">
        <v>1</v>
      </c>
      <c r="N946" s="42">
        <v>428571</v>
      </c>
      <c r="O946" s="42">
        <v>428571</v>
      </c>
      <c r="P946" s="31" t="s">
        <v>296</v>
      </c>
      <c r="Q946" s="31" t="s">
        <v>274</v>
      </c>
      <c r="R946" s="32" t="s">
        <v>250</v>
      </c>
      <c r="S946" s="31">
        <v>0</v>
      </c>
      <c r="T946" s="78" t="s">
        <v>179</v>
      </c>
      <c r="U946" s="16">
        <v>9</v>
      </c>
    </row>
    <row r="947" spans="1:21" ht="178.5">
      <c r="A947" s="31">
        <v>932</v>
      </c>
      <c r="B947" s="39" t="s">
        <v>76</v>
      </c>
      <c r="C947" s="31" t="s">
        <v>74</v>
      </c>
      <c r="D947" s="32" t="s">
        <v>539</v>
      </c>
      <c r="E947" s="34" t="s">
        <v>540</v>
      </c>
      <c r="F947" s="34" t="s">
        <v>541</v>
      </c>
      <c r="G947" s="34" t="s">
        <v>532</v>
      </c>
      <c r="H947" s="34" t="s">
        <v>533</v>
      </c>
      <c r="I947" s="34" t="s">
        <v>542</v>
      </c>
      <c r="J947" s="34" t="s">
        <v>1569</v>
      </c>
      <c r="K947" s="34" t="s">
        <v>270</v>
      </c>
      <c r="L947" s="32" t="s">
        <v>271</v>
      </c>
      <c r="M947" s="36">
        <v>1</v>
      </c>
      <c r="N947" s="42">
        <v>240000</v>
      </c>
      <c r="O947" s="42">
        <v>240000</v>
      </c>
      <c r="P947" s="31" t="s">
        <v>296</v>
      </c>
      <c r="Q947" s="31" t="s">
        <v>274</v>
      </c>
      <c r="R947" s="32" t="s">
        <v>251</v>
      </c>
      <c r="S947" s="31">
        <v>0</v>
      </c>
      <c r="T947" s="78" t="s">
        <v>181</v>
      </c>
      <c r="U947" s="16">
        <v>9</v>
      </c>
    </row>
    <row r="948" spans="1:21" ht="178.5">
      <c r="A948" s="69">
        <v>933</v>
      </c>
      <c r="B948" s="39" t="s">
        <v>76</v>
      </c>
      <c r="C948" s="31" t="s">
        <v>74</v>
      </c>
      <c r="D948" s="32" t="s">
        <v>539</v>
      </c>
      <c r="E948" s="34" t="s">
        <v>540</v>
      </c>
      <c r="F948" s="34" t="s">
        <v>541</v>
      </c>
      <c r="G948" s="34" t="s">
        <v>532</v>
      </c>
      <c r="H948" s="34" t="s">
        <v>533</v>
      </c>
      <c r="I948" s="34" t="s">
        <v>542</v>
      </c>
      <c r="J948" s="34" t="s">
        <v>1569</v>
      </c>
      <c r="K948" s="34" t="s">
        <v>270</v>
      </c>
      <c r="L948" s="32" t="s">
        <v>271</v>
      </c>
      <c r="M948" s="36">
        <v>1</v>
      </c>
      <c r="N948" s="42">
        <v>230807</v>
      </c>
      <c r="O948" s="42">
        <v>230807</v>
      </c>
      <c r="P948" s="31" t="s">
        <v>296</v>
      </c>
      <c r="Q948" s="31" t="s">
        <v>274</v>
      </c>
      <c r="R948" s="36" t="s">
        <v>252</v>
      </c>
      <c r="S948" s="31">
        <v>0</v>
      </c>
      <c r="T948" s="78" t="s">
        <v>96</v>
      </c>
      <c r="U948" s="16">
        <v>9</v>
      </c>
    </row>
    <row r="949" spans="1:21" ht="178.5">
      <c r="A949" s="31">
        <v>934</v>
      </c>
      <c r="B949" s="39" t="s">
        <v>76</v>
      </c>
      <c r="C949" s="31" t="s">
        <v>74</v>
      </c>
      <c r="D949" s="32" t="s">
        <v>539</v>
      </c>
      <c r="E949" s="34" t="s">
        <v>540</v>
      </c>
      <c r="F949" s="34" t="s">
        <v>541</v>
      </c>
      <c r="G949" s="34" t="s">
        <v>532</v>
      </c>
      <c r="H949" s="34" t="s">
        <v>533</v>
      </c>
      <c r="I949" s="34" t="s">
        <v>542</v>
      </c>
      <c r="J949" s="34" t="s">
        <v>1569</v>
      </c>
      <c r="K949" s="34" t="s">
        <v>270</v>
      </c>
      <c r="L949" s="32" t="s">
        <v>271</v>
      </c>
      <c r="M949" s="36">
        <v>1</v>
      </c>
      <c r="N949" s="42">
        <v>192857</v>
      </c>
      <c r="O949" s="42">
        <v>192857</v>
      </c>
      <c r="P949" s="31" t="s">
        <v>296</v>
      </c>
      <c r="Q949" s="31" t="s">
        <v>274</v>
      </c>
      <c r="R949" s="32" t="s">
        <v>254</v>
      </c>
      <c r="S949" s="31">
        <v>0</v>
      </c>
      <c r="T949" s="78" t="s">
        <v>182</v>
      </c>
      <c r="U949" s="16">
        <v>9</v>
      </c>
    </row>
    <row r="950" spans="1:21" ht="178.5">
      <c r="A950" s="69">
        <v>935</v>
      </c>
      <c r="B950" s="39" t="s">
        <v>76</v>
      </c>
      <c r="C950" s="31" t="s">
        <v>74</v>
      </c>
      <c r="D950" s="32" t="s">
        <v>539</v>
      </c>
      <c r="E950" s="34" t="s">
        <v>540</v>
      </c>
      <c r="F950" s="34" t="s">
        <v>541</v>
      </c>
      <c r="G950" s="34" t="s">
        <v>532</v>
      </c>
      <c r="H950" s="34" t="s">
        <v>533</v>
      </c>
      <c r="I950" s="34" t="s">
        <v>542</v>
      </c>
      <c r="J950" s="34" t="s">
        <v>1569</v>
      </c>
      <c r="K950" s="34" t="s">
        <v>270</v>
      </c>
      <c r="L950" s="32" t="s">
        <v>271</v>
      </c>
      <c r="M950" s="36">
        <v>1</v>
      </c>
      <c r="N950" s="42">
        <v>200893</v>
      </c>
      <c r="O950" s="42">
        <v>200893</v>
      </c>
      <c r="P950" s="31" t="s">
        <v>296</v>
      </c>
      <c r="Q950" s="31" t="s">
        <v>274</v>
      </c>
      <c r="R950" s="32" t="s">
        <v>255</v>
      </c>
      <c r="S950" s="31">
        <v>0</v>
      </c>
      <c r="T950" s="78" t="s">
        <v>97</v>
      </c>
      <c r="U950" s="16">
        <v>9</v>
      </c>
    </row>
    <row r="951" spans="1:21" ht="178.5">
      <c r="A951" s="31">
        <v>936</v>
      </c>
      <c r="B951" s="39" t="s">
        <v>76</v>
      </c>
      <c r="C951" s="31" t="s">
        <v>74</v>
      </c>
      <c r="D951" s="32" t="s">
        <v>539</v>
      </c>
      <c r="E951" s="34" t="s">
        <v>540</v>
      </c>
      <c r="F951" s="34" t="s">
        <v>541</v>
      </c>
      <c r="G951" s="34" t="s">
        <v>532</v>
      </c>
      <c r="H951" s="34" t="s">
        <v>533</v>
      </c>
      <c r="I951" s="34" t="s">
        <v>542</v>
      </c>
      <c r="J951" s="34" t="s">
        <v>1569</v>
      </c>
      <c r="K951" s="34" t="s">
        <v>270</v>
      </c>
      <c r="L951" s="32" t="s">
        <v>271</v>
      </c>
      <c r="M951" s="36">
        <v>1</v>
      </c>
      <c r="N951" s="42">
        <v>171429</v>
      </c>
      <c r="O951" s="42">
        <v>171429</v>
      </c>
      <c r="P951" s="31" t="s">
        <v>296</v>
      </c>
      <c r="Q951" s="31" t="s">
        <v>274</v>
      </c>
      <c r="R951" s="32" t="s">
        <v>257</v>
      </c>
      <c r="S951" s="31">
        <v>0</v>
      </c>
      <c r="T951" s="78" t="s">
        <v>185</v>
      </c>
      <c r="U951" s="16">
        <v>9</v>
      </c>
    </row>
    <row r="952" spans="1:21" ht="178.5">
      <c r="A952" s="69">
        <v>937</v>
      </c>
      <c r="B952" s="39" t="s">
        <v>76</v>
      </c>
      <c r="C952" s="31" t="s">
        <v>74</v>
      </c>
      <c r="D952" s="32" t="s">
        <v>539</v>
      </c>
      <c r="E952" s="34" t="s">
        <v>540</v>
      </c>
      <c r="F952" s="34" t="s">
        <v>541</v>
      </c>
      <c r="G952" s="34" t="s">
        <v>532</v>
      </c>
      <c r="H952" s="34" t="s">
        <v>533</v>
      </c>
      <c r="I952" s="34" t="s">
        <v>542</v>
      </c>
      <c r="J952" s="34" t="s">
        <v>1569</v>
      </c>
      <c r="K952" s="34" t="s">
        <v>270</v>
      </c>
      <c r="L952" s="32" t="s">
        <v>271</v>
      </c>
      <c r="M952" s="36">
        <v>1</v>
      </c>
      <c r="N952" s="42">
        <v>70620</v>
      </c>
      <c r="O952" s="42">
        <v>70620</v>
      </c>
      <c r="P952" s="31" t="s">
        <v>296</v>
      </c>
      <c r="Q952" s="31" t="s">
        <v>274</v>
      </c>
      <c r="R952" s="32" t="s">
        <v>261</v>
      </c>
      <c r="S952" s="31">
        <v>0</v>
      </c>
      <c r="T952" s="78" t="s">
        <v>98</v>
      </c>
      <c r="U952" s="16">
        <v>9</v>
      </c>
    </row>
    <row r="953" spans="1:21" ht="127.5">
      <c r="A953" s="31">
        <v>938</v>
      </c>
      <c r="B953" s="39" t="s">
        <v>76</v>
      </c>
      <c r="C953" s="31" t="s">
        <v>74</v>
      </c>
      <c r="D953" s="46" t="s">
        <v>1761</v>
      </c>
      <c r="E953" s="33" t="s">
        <v>1762</v>
      </c>
      <c r="F953" s="33" t="s">
        <v>1583</v>
      </c>
      <c r="G953" s="33" t="s">
        <v>1763</v>
      </c>
      <c r="H953" s="33" t="s">
        <v>1764</v>
      </c>
      <c r="I953" s="33" t="s">
        <v>1771</v>
      </c>
      <c r="J953" s="33" t="s">
        <v>1772</v>
      </c>
      <c r="K953" s="34" t="s">
        <v>270</v>
      </c>
      <c r="L953" s="32" t="s">
        <v>271</v>
      </c>
      <c r="M953" s="36">
        <v>1</v>
      </c>
      <c r="N953" s="42">
        <v>106813</v>
      </c>
      <c r="O953" s="42">
        <v>106813</v>
      </c>
      <c r="P953" s="31" t="s">
        <v>296</v>
      </c>
      <c r="Q953" s="31" t="s">
        <v>274</v>
      </c>
      <c r="R953" s="32" t="s">
        <v>261</v>
      </c>
      <c r="S953" s="31">
        <v>0</v>
      </c>
      <c r="T953" s="78" t="s">
        <v>98</v>
      </c>
      <c r="U953" s="16">
        <v>9</v>
      </c>
    </row>
    <row r="954" spans="1:21" ht="126" customHeight="1">
      <c r="A954" s="69">
        <v>939</v>
      </c>
      <c r="B954" s="39" t="s">
        <v>76</v>
      </c>
      <c r="C954" s="31" t="s">
        <v>74</v>
      </c>
      <c r="D954" s="46" t="s">
        <v>1767</v>
      </c>
      <c r="E954" s="33" t="s">
        <v>1769</v>
      </c>
      <c r="F954" s="33" t="s">
        <v>1584</v>
      </c>
      <c r="G954" s="33" t="s">
        <v>1770</v>
      </c>
      <c r="H954" s="33" t="s">
        <v>1768</v>
      </c>
      <c r="I954" s="33" t="s">
        <v>1769</v>
      </c>
      <c r="J954" s="33" t="s">
        <v>1584</v>
      </c>
      <c r="K954" s="34" t="s">
        <v>270</v>
      </c>
      <c r="L954" s="32" t="s">
        <v>271</v>
      </c>
      <c r="M954" s="36">
        <v>1</v>
      </c>
      <c r="N954" s="42">
        <v>106813</v>
      </c>
      <c r="O954" s="42">
        <v>106813</v>
      </c>
      <c r="P954" s="31" t="s">
        <v>296</v>
      </c>
      <c r="Q954" s="31" t="s">
        <v>274</v>
      </c>
      <c r="R954" s="32" t="s">
        <v>261</v>
      </c>
      <c r="S954" s="31">
        <v>0</v>
      </c>
      <c r="T954" s="78" t="s">
        <v>98</v>
      </c>
      <c r="U954" s="16">
        <v>9</v>
      </c>
    </row>
    <row r="955" spans="1:21" ht="51">
      <c r="A955" s="31">
        <v>940</v>
      </c>
      <c r="B955" s="39" t="s">
        <v>76</v>
      </c>
      <c r="C955" s="31" t="s">
        <v>292</v>
      </c>
      <c r="D955" s="32" t="s">
        <v>293</v>
      </c>
      <c r="E955" s="34" t="s">
        <v>294</v>
      </c>
      <c r="F955" s="34" t="s">
        <v>295</v>
      </c>
      <c r="G955" s="34" t="s">
        <v>294</v>
      </c>
      <c r="H955" s="34" t="s">
        <v>295</v>
      </c>
      <c r="I955" s="34" t="s">
        <v>294</v>
      </c>
      <c r="J955" s="34" t="s">
        <v>295</v>
      </c>
      <c r="K955" s="34" t="s">
        <v>270</v>
      </c>
      <c r="L955" s="32" t="s">
        <v>292</v>
      </c>
      <c r="M955" s="36">
        <v>1</v>
      </c>
      <c r="N955" s="42">
        <v>160714</v>
      </c>
      <c r="O955" s="42">
        <v>160714</v>
      </c>
      <c r="P955" s="31" t="s">
        <v>296</v>
      </c>
      <c r="Q955" s="31" t="s">
        <v>274</v>
      </c>
      <c r="R955" s="32" t="s">
        <v>251</v>
      </c>
      <c r="S955" s="31">
        <v>0</v>
      </c>
      <c r="T955" s="78" t="s">
        <v>181</v>
      </c>
      <c r="U955" s="16">
        <v>9</v>
      </c>
    </row>
    <row r="956" spans="1:21" ht="127.5">
      <c r="A956" s="69">
        <v>941</v>
      </c>
      <c r="B956" s="39" t="s">
        <v>76</v>
      </c>
      <c r="C956" s="31" t="s">
        <v>74</v>
      </c>
      <c r="D956" s="46" t="s">
        <v>1761</v>
      </c>
      <c r="E956" s="33" t="s">
        <v>1762</v>
      </c>
      <c r="F956" s="33" t="s">
        <v>1583</v>
      </c>
      <c r="G956" s="33" t="s">
        <v>1763</v>
      </c>
      <c r="H956" s="33" t="s">
        <v>1764</v>
      </c>
      <c r="I956" s="33" t="s">
        <v>1765</v>
      </c>
      <c r="J956" s="33" t="s">
        <v>1766</v>
      </c>
      <c r="K956" s="34" t="s">
        <v>270</v>
      </c>
      <c r="L956" s="32" t="s">
        <v>271</v>
      </c>
      <c r="M956" s="36">
        <v>1</v>
      </c>
      <c r="N956" s="42">
        <v>174107</v>
      </c>
      <c r="O956" s="42">
        <v>174107</v>
      </c>
      <c r="P956" s="31" t="s">
        <v>349</v>
      </c>
      <c r="Q956" s="31" t="s">
        <v>274</v>
      </c>
      <c r="R956" s="32" t="s">
        <v>251</v>
      </c>
      <c r="S956" s="31">
        <v>100</v>
      </c>
      <c r="T956" s="78" t="s">
        <v>181</v>
      </c>
      <c r="U956" s="16">
        <v>9</v>
      </c>
    </row>
    <row r="957" spans="1:21" ht="89.25">
      <c r="A957" s="31">
        <v>942</v>
      </c>
      <c r="B957" s="39" t="s">
        <v>76</v>
      </c>
      <c r="C957" s="31" t="s">
        <v>74</v>
      </c>
      <c r="D957" s="46" t="s">
        <v>1274</v>
      </c>
      <c r="E957" s="34" t="s">
        <v>1275</v>
      </c>
      <c r="F957" s="34" t="s">
        <v>1276</v>
      </c>
      <c r="G957" s="34" t="s">
        <v>1277</v>
      </c>
      <c r="H957" s="34" t="s">
        <v>1278</v>
      </c>
      <c r="I957" s="34" t="s">
        <v>1993</v>
      </c>
      <c r="J957" s="34" t="s">
        <v>49</v>
      </c>
      <c r="K957" s="34" t="s">
        <v>270</v>
      </c>
      <c r="L957" s="32" t="s">
        <v>271</v>
      </c>
      <c r="M957" s="36">
        <v>1</v>
      </c>
      <c r="N957" s="42">
        <v>178571</v>
      </c>
      <c r="O957" s="42">
        <v>178571</v>
      </c>
      <c r="P957" s="31" t="s">
        <v>326</v>
      </c>
      <c r="Q957" s="31" t="s">
        <v>274</v>
      </c>
      <c r="R957" s="32" t="s">
        <v>251</v>
      </c>
      <c r="S957" s="31">
        <v>0</v>
      </c>
      <c r="T957" s="78" t="s">
        <v>181</v>
      </c>
      <c r="U957" s="16">
        <v>9</v>
      </c>
    </row>
    <row r="958" spans="1:21" ht="127.5">
      <c r="A958" s="69">
        <v>943</v>
      </c>
      <c r="B958" s="39" t="s">
        <v>76</v>
      </c>
      <c r="C958" s="31" t="s">
        <v>74</v>
      </c>
      <c r="D958" s="46" t="s">
        <v>1761</v>
      </c>
      <c r="E958" s="33" t="s">
        <v>1762</v>
      </c>
      <c r="F958" s="33" t="s">
        <v>1583</v>
      </c>
      <c r="G958" s="33" t="s">
        <v>1763</v>
      </c>
      <c r="H958" s="33" t="s">
        <v>1764</v>
      </c>
      <c r="I958" s="33" t="s">
        <v>1765</v>
      </c>
      <c r="J958" s="33" t="s">
        <v>1766</v>
      </c>
      <c r="K958" s="34" t="s">
        <v>270</v>
      </c>
      <c r="L958" s="32" t="s">
        <v>271</v>
      </c>
      <c r="M958" s="36">
        <v>1</v>
      </c>
      <c r="N958" s="42">
        <v>62500</v>
      </c>
      <c r="O958" s="42">
        <v>62500</v>
      </c>
      <c r="P958" s="31" t="s">
        <v>349</v>
      </c>
      <c r="Q958" s="31" t="s">
        <v>274</v>
      </c>
      <c r="R958" s="32" t="s">
        <v>262</v>
      </c>
      <c r="S958" s="31">
        <v>100</v>
      </c>
      <c r="T958" s="78" t="s">
        <v>99</v>
      </c>
      <c r="U958" s="16">
        <v>9</v>
      </c>
    </row>
    <row r="959" spans="1:21" ht="63.75" customHeight="1">
      <c r="A959" s="31">
        <v>944</v>
      </c>
      <c r="B959" s="39" t="s">
        <v>76</v>
      </c>
      <c r="C959" s="31" t="s">
        <v>74</v>
      </c>
      <c r="D959" s="35" t="s">
        <v>663</v>
      </c>
      <c r="E959" s="33" t="s">
        <v>664</v>
      </c>
      <c r="F959" s="33" t="s">
        <v>145</v>
      </c>
      <c r="G959" s="33" t="s">
        <v>669</v>
      </c>
      <c r="H959" s="33" t="s">
        <v>665</v>
      </c>
      <c r="I959" s="33" t="s">
        <v>1994</v>
      </c>
      <c r="J959" s="35" t="s">
        <v>1556</v>
      </c>
      <c r="K959" s="33" t="s">
        <v>270</v>
      </c>
      <c r="L959" s="32" t="s">
        <v>271</v>
      </c>
      <c r="M959" s="37">
        <v>1</v>
      </c>
      <c r="N959" s="42">
        <v>20048572</v>
      </c>
      <c r="O959" s="42">
        <v>20048572</v>
      </c>
      <c r="P959" s="31" t="s">
        <v>296</v>
      </c>
      <c r="Q959" s="31" t="s">
        <v>666</v>
      </c>
      <c r="R959" s="32" t="s">
        <v>275</v>
      </c>
      <c r="S959" s="31">
        <v>0</v>
      </c>
      <c r="T959" s="78" t="s">
        <v>103</v>
      </c>
      <c r="U959" s="16">
        <v>10</v>
      </c>
    </row>
    <row r="960" spans="1:21" ht="63.75" customHeight="1">
      <c r="A960" s="69">
        <v>945</v>
      </c>
      <c r="B960" s="39" t="s">
        <v>76</v>
      </c>
      <c r="C960" s="31" t="s">
        <v>74</v>
      </c>
      <c r="D960" s="35" t="s">
        <v>663</v>
      </c>
      <c r="E960" s="33" t="s">
        <v>664</v>
      </c>
      <c r="F960" s="33" t="s">
        <v>145</v>
      </c>
      <c r="G960" s="33" t="s">
        <v>669</v>
      </c>
      <c r="H960" s="33" t="s">
        <v>665</v>
      </c>
      <c r="I960" s="33" t="s">
        <v>1995</v>
      </c>
      <c r="J960" s="35" t="s">
        <v>1557</v>
      </c>
      <c r="K960" s="33" t="s">
        <v>270</v>
      </c>
      <c r="L960" s="32" t="s">
        <v>271</v>
      </c>
      <c r="M960" s="37">
        <v>1</v>
      </c>
      <c r="N960" s="42">
        <v>771000</v>
      </c>
      <c r="O960" s="42">
        <v>771000</v>
      </c>
      <c r="P960" s="31" t="s">
        <v>296</v>
      </c>
      <c r="Q960" s="31" t="s">
        <v>666</v>
      </c>
      <c r="R960" s="32" t="s">
        <v>255</v>
      </c>
      <c r="S960" s="31">
        <v>0</v>
      </c>
      <c r="T960" s="78" t="s">
        <v>103</v>
      </c>
      <c r="U960" s="16">
        <v>10</v>
      </c>
    </row>
    <row r="961" spans="1:21" ht="63.75" customHeight="1">
      <c r="A961" s="31">
        <v>946</v>
      </c>
      <c r="B961" s="39" t="s">
        <v>76</v>
      </c>
      <c r="C961" s="31" t="s">
        <v>74</v>
      </c>
      <c r="D961" s="35" t="s">
        <v>667</v>
      </c>
      <c r="E961" s="33" t="s">
        <v>671</v>
      </c>
      <c r="F961" s="33" t="s">
        <v>146</v>
      </c>
      <c r="G961" s="33" t="s">
        <v>670</v>
      </c>
      <c r="H961" s="33" t="s">
        <v>668</v>
      </c>
      <c r="I961" s="33" t="s">
        <v>747</v>
      </c>
      <c r="J961" s="35" t="s">
        <v>1558</v>
      </c>
      <c r="K961" s="33" t="s">
        <v>270</v>
      </c>
      <c r="L961" s="32" t="s">
        <v>271</v>
      </c>
      <c r="M961" s="37">
        <v>1</v>
      </c>
      <c r="N961" s="42">
        <v>8514356</v>
      </c>
      <c r="O961" s="42">
        <v>8514356</v>
      </c>
      <c r="P961" s="31" t="s">
        <v>296</v>
      </c>
      <c r="Q961" s="31" t="s">
        <v>666</v>
      </c>
      <c r="R961" s="32" t="s">
        <v>275</v>
      </c>
      <c r="S961" s="31">
        <v>0</v>
      </c>
      <c r="T961" s="78" t="s">
        <v>103</v>
      </c>
      <c r="U961" s="16">
        <v>10</v>
      </c>
    </row>
    <row r="962" spans="1:21" ht="63.75" customHeight="1">
      <c r="A962" s="69">
        <v>947</v>
      </c>
      <c r="B962" s="39" t="s">
        <v>76</v>
      </c>
      <c r="C962" s="31" t="s">
        <v>74</v>
      </c>
      <c r="D962" s="35" t="s">
        <v>667</v>
      </c>
      <c r="E962" s="33" t="s">
        <v>671</v>
      </c>
      <c r="F962" s="33" t="s">
        <v>146</v>
      </c>
      <c r="G962" s="33" t="s">
        <v>670</v>
      </c>
      <c r="H962" s="33" t="s">
        <v>668</v>
      </c>
      <c r="I962" s="33" t="s">
        <v>748</v>
      </c>
      <c r="J962" s="35" t="s">
        <v>1559</v>
      </c>
      <c r="K962" s="33" t="s">
        <v>270</v>
      </c>
      <c r="L962" s="32" t="s">
        <v>271</v>
      </c>
      <c r="M962" s="37">
        <v>1</v>
      </c>
      <c r="N962" s="42">
        <v>144000</v>
      </c>
      <c r="O962" s="42">
        <v>144000</v>
      </c>
      <c r="P962" s="31" t="s">
        <v>296</v>
      </c>
      <c r="Q962" s="31" t="s">
        <v>666</v>
      </c>
      <c r="R962" s="32" t="s">
        <v>255</v>
      </c>
      <c r="S962" s="31">
        <v>0</v>
      </c>
      <c r="T962" s="78" t="s">
        <v>103</v>
      </c>
      <c r="U962" s="16">
        <v>10</v>
      </c>
    </row>
    <row r="963" spans="1:21" ht="51" customHeight="1">
      <c r="A963" s="31">
        <v>948</v>
      </c>
      <c r="B963" s="39" t="s">
        <v>76</v>
      </c>
      <c r="C963" s="31" t="s">
        <v>74</v>
      </c>
      <c r="D963" s="35" t="s">
        <v>672</v>
      </c>
      <c r="E963" s="33" t="s">
        <v>673</v>
      </c>
      <c r="F963" s="33" t="s">
        <v>147</v>
      </c>
      <c r="G963" s="33" t="s">
        <v>674</v>
      </c>
      <c r="H963" s="33" t="s">
        <v>675</v>
      </c>
      <c r="I963" s="33" t="s">
        <v>749</v>
      </c>
      <c r="J963" s="35" t="s">
        <v>1560</v>
      </c>
      <c r="K963" s="33" t="s">
        <v>270</v>
      </c>
      <c r="L963" s="32" t="s">
        <v>271</v>
      </c>
      <c r="M963" s="37">
        <v>1</v>
      </c>
      <c r="N963" s="42">
        <v>9360000</v>
      </c>
      <c r="O963" s="42">
        <v>9360000</v>
      </c>
      <c r="P963" s="31" t="s">
        <v>296</v>
      </c>
      <c r="Q963" s="31" t="s">
        <v>666</v>
      </c>
      <c r="R963" s="32" t="s">
        <v>275</v>
      </c>
      <c r="S963" s="31">
        <v>0</v>
      </c>
      <c r="T963" s="78" t="s">
        <v>103</v>
      </c>
      <c r="U963" s="16">
        <v>10</v>
      </c>
    </row>
    <row r="964" spans="1:21" ht="63.75" customHeight="1">
      <c r="A964" s="69">
        <v>949</v>
      </c>
      <c r="B964" s="39" t="s">
        <v>76</v>
      </c>
      <c r="C964" s="31" t="s">
        <v>74</v>
      </c>
      <c r="D964" s="35" t="s">
        <v>663</v>
      </c>
      <c r="E964" s="33" t="s">
        <v>664</v>
      </c>
      <c r="F964" s="33" t="s">
        <v>145</v>
      </c>
      <c r="G964" s="33" t="s">
        <v>669</v>
      </c>
      <c r="H964" s="33" t="s">
        <v>665</v>
      </c>
      <c r="I964" s="33" t="s">
        <v>1996</v>
      </c>
      <c r="J964" s="35" t="s">
        <v>1561</v>
      </c>
      <c r="K964" s="33" t="s">
        <v>272</v>
      </c>
      <c r="L964" s="32" t="s">
        <v>271</v>
      </c>
      <c r="M964" s="37">
        <v>1</v>
      </c>
      <c r="N964" s="42">
        <v>8450521</v>
      </c>
      <c r="O964" s="42">
        <v>8450521</v>
      </c>
      <c r="P964" s="31" t="s">
        <v>296</v>
      </c>
      <c r="Q964" s="31" t="s">
        <v>274</v>
      </c>
      <c r="R964" s="32" t="s">
        <v>275</v>
      </c>
      <c r="S964" s="31">
        <v>0</v>
      </c>
      <c r="T964" s="78" t="s">
        <v>103</v>
      </c>
      <c r="U964" s="16">
        <v>10</v>
      </c>
    </row>
    <row r="965" spans="1:21" ht="89.25" customHeight="1">
      <c r="A965" s="31">
        <v>950</v>
      </c>
      <c r="B965" s="39" t="s">
        <v>76</v>
      </c>
      <c r="C965" s="31" t="s">
        <v>74</v>
      </c>
      <c r="D965" s="35" t="s">
        <v>302</v>
      </c>
      <c r="E965" s="33" t="s">
        <v>306</v>
      </c>
      <c r="F965" s="33" t="s">
        <v>303</v>
      </c>
      <c r="G965" s="33" t="s">
        <v>304</v>
      </c>
      <c r="H965" s="33" t="s">
        <v>305</v>
      </c>
      <c r="I965" s="33" t="s">
        <v>750</v>
      </c>
      <c r="J965" s="35" t="s">
        <v>1562</v>
      </c>
      <c r="K965" s="33" t="s">
        <v>270</v>
      </c>
      <c r="L965" s="32" t="s">
        <v>271</v>
      </c>
      <c r="M965" s="37">
        <v>1</v>
      </c>
      <c r="N965" s="42">
        <v>395536</v>
      </c>
      <c r="O965" s="42">
        <v>395536</v>
      </c>
      <c r="P965" s="31" t="s">
        <v>296</v>
      </c>
      <c r="Q965" s="31" t="s">
        <v>666</v>
      </c>
      <c r="R965" s="32" t="s">
        <v>275</v>
      </c>
      <c r="S965" s="31">
        <v>0</v>
      </c>
      <c r="T965" s="78" t="s">
        <v>103</v>
      </c>
      <c r="U965" s="16">
        <v>10</v>
      </c>
    </row>
    <row r="966" spans="1:21" ht="63.75" customHeight="1">
      <c r="A966" s="69">
        <v>951</v>
      </c>
      <c r="B966" s="39" t="s">
        <v>76</v>
      </c>
      <c r="C966" s="31" t="s">
        <v>74</v>
      </c>
      <c r="D966" s="35" t="s">
        <v>667</v>
      </c>
      <c r="E966" s="33" t="s">
        <v>671</v>
      </c>
      <c r="F966" s="33" t="s">
        <v>146</v>
      </c>
      <c r="G966" s="33" t="s">
        <v>670</v>
      </c>
      <c r="H966" s="33" t="s">
        <v>668</v>
      </c>
      <c r="I966" s="33" t="s">
        <v>751</v>
      </c>
      <c r="J966" s="33" t="s">
        <v>1563</v>
      </c>
      <c r="K966" s="33" t="s">
        <v>270</v>
      </c>
      <c r="L966" s="32" t="s">
        <v>271</v>
      </c>
      <c r="M966" s="37">
        <v>1</v>
      </c>
      <c r="N966" s="42">
        <v>1267534</v>
      </c>
      <c r="O966" s="42">
        <v>1267534</v>
      </c>
      <c r="P966" s="31" t="s">
        <v>296</v>
      </c>
      <c r="Q966" s="31" t="s">
        <v>666</v>
      </c>
      <c r="R966" s="32" t="s">
        <v>275</v>
      </c>
      <c r="S966" s="31">
        <v>0</v>
      </c>
      <c r="T966" s="78" t="s">
        <v>103</v>
      </c>
      <c r="U966" s="16">
        <v>10</v>
      </c>
    </row>
    <row r="967" spans="1:21" ht="102" customHeight="1">
      <c r="A967" s="31">
        <v>952</v>
      </c>
      <c r="B967" s="39" t="s">
        <v>76</v>
      </c>
      <c r="C967" s="31" t="s">
        <v>74</v>
      </c>
      <c r="D967" s="35" t="s">
        <v>415</v>
      </c>
      <c r="E967" s="33" t="s">
        <v>416</v>
      </c>
      <c r="F967" s="33" t="s">
        <v>676</v>
      </c>
      <c r="G967" s="33" t="s">
        <v>416</v>
      </c>
      <c r="H967" s="33" t="s">
        <v>418</v>
      </c>
      <c r="I967" s="33" t="s">
        <v>677</v>
      </c>
      <c r="J967" s="50" t="s">
        <v>1564</v>
      </c>
      <c r="K967" s="33" t="s">
        <v>270</v>
      </c>
      <c r="L967" s="32" t="s">
        <v>271</v>
      </c>
      <c r="M967" s="37">
        <v>1</v>
      </c>
      <c r="N967" s="42">
        <v>1605357</v>
      </c>
      <c r="O967" s="42">
        <v>1605357</v>
      </c>
      <c r="P967" s="31" t="s">
        <v>296</v>
      </c>
      <c r="Q967" s="31" t="s">
        <v>666</v>
      </c>
      <c r="R967" s="32" t="s">
        <v>275</v>
      </c>
      <c r="S967" s="31">
        <v>100</v>
      </c>
      <c r="T967" s="78" t="s">
        <v>103</v>
      </c>
      <c r="U967" s="16">
        <v>10</v>
      </c>
    </row>
    <row r="968" spans="1:21" ht="76.5" customHeight="1">
      <c r="A968" s="69">
        <v>953</v>
      </c>
      <c r="B968" s="39" t="s">
        <v>76</v>
      </c>
      <c r="C968" s="31" t="s">
        <v>74</v>
      </c>
      <c r="D968" s="35" t="s">
        <v>678</v>
      </c>
      <c r="E968" s="33" t="s">
        <v>679</v>
      </c>
      <c r="F968" s="33" t="s">
        <v>680</v>
      </c>
      <c r="G968" s="33" t="s">
        <v>681</v>
      </c>
      <c r="H968" s="33" t="s">
        <v>682</v>
      </c>
      <c r="I968" s="33" t="s">
        <v>752</v>
      </c>
      <c r="J968" s="33" t="s">
        <v>1565</v>
      </c>
      <c r="K968" s="33" t="s">
        <v>270</v>
      </c>
      <c r="L968" s="32" t="s">
        <v>271</v>
      </c>
      <c r="M968" s="37">
        <v>1</v>
      </c>
      <c r="N968" s="42">
        <v>5143750</v>
      </c>
      <c r="O968" s="42">
        <v>5143750</v>
      </c>
      <c r="P968" s="31" t="s">
        <v>296</v>
      </c>
      <c r="Q968" s="31" t="s">
        <v>666</v>
      </c>
      <c r="R968" s="32" t="s">
        <v>275</v>
      </c>
      <c r="S968" s="31">
        <v>0</v>
      </c>
      <c r="T968" s="78" t="s">
        <v>103</v>
      </c>
      <c r="U968" s="16">
        <v>10</v>
      </c>
    </row>
    <row r="969" spans="1:21" ht="76.5" customHeight="1">
      <c r="A969" s="31">
        <v>954</v>
      </c>
      <c r="B969" s="39" t="s">
        <v>76</v>
      </c>
      <c r="C969" s="31" t="s">
        <v>74</v>
      </c>
      <c r="D969" s="31" t="s">
        <v>1189</v>
      </c>
      <c r="E969" s="34" t="s">
        <v>1190</v>
      </c>
      <c r="F969" s="34" t="s">
        <v>1191</v>
      </c>
      <c r="G969" s="34" t="s">
        <v>1192</v>
      </c>
      <c r="H969" s="34" t="s">
        <v>1193</v>
      </c>
      <c r="I969" s="34" t="s">
        <v>1194</v>
      </c>
      <c r="J969" s="34" t="s">
        <v>1997</v>
      </c>
      <c r="K969" s="34" t="s">
        <v>270</v>
      </c>
      <c r="L969" s="32" t="s">
        <v>271</v>
      </c>
      <c r="M969" s="36">
        <v>1</v>
      </c>
      <c r="N969" s="42">
        <v>223214</v>
      </c>
      <c r="O969" s="42">
        <v>223214</v>
      </c>
      <c r="P969" s="31" t="s">
        <v>296</v>
      </c>
      <c r="Q969" s="31" t="s">
        <v>1195</v>
      </c>
      <c r="R969" s="32" t="s">
        <v>275</v>
      </c>
      <c r="S969" s="31">
        <v>0</v>
      </c>
      <c r="T969" s="78" t="s">
        <v>108</v>
      </c>
      <c r="U969" s="80">
        <v>10</v>
      </c>
    </row>
    <row r="970" spans="1:21" ht="38.25" customHeight="1">
      <c r="A970" s="69">
        <v>955</v>
      </c>
      <c r="B970" s="39" t="s">
        <v>76</v>
      </c>
      <c r="C970" s="31" t="s">
        <v>74</v>
      </c>
      <c r="D970" s="35" t="s">
        <v>683</v>
      </c>
      <c r="E970" s="33" t="s">
        <v>684</v>
      </c>
      <c r="F970" s="33" t="s">
        <v>685</v>
      </c>
      <c r="G970" s="33" t="s">
        <v>686</v>
      </c>
      <c r="H970" s="33" t="s">
        <v>687</v>
      </c>
      <c r="I970" s="33" t="s">
        <v>688</v>
      </c>
      <c r="J970" s="35" t="s">
        <v>1566</v>
      </c>
      <c r="K970" s="33" t="s">
        <v>270</v>
      </c>
      <c r="L970" s="32" t="s">
        <v>271</v>
      </c>
      <c r="M970" s="37">
        <v>1</v>
      </c>
      <c r="N970" s="42">
        <v>40889</v>
      </c>
      <c r="O970" s="42">
        <v>40889</v>
      </c>
      <c r="P970" s="31" t="s">
        <v>283</v>
      </c>
      <c r="Q970" s="31" t="s">
        <v>689</v>
      </c>
      <c r="R970" s="32" t="s">
        <v>275</v>
      </c>
      <c r="S970" s="31">
        <v>0</v>
      </c>
      <c r="T970" s="78" t="s">
        <v>103</v>
      </c>
      <c r="U970" s="16">
        <v>10</v>
      </c>
    </row>
    <row r="971" spans="1:21" ht="89.25" customHeight="1">
      <c r="A971" s="31">
        <v>956</v>
      </c>
      <c r="B971" s="39" t="s">
        <v>76</v>
      </c>
      <c r="C971" s="31" t="s">
        <v>74</v>
      </c>
      <c r="D971" s="35" t="s">
        <v>690</v>
      </c>
      <c r="E971" s="33" t="s">
        <v>691</v>
      </c>
      <c r="F971" s="33" t="s">
        <v>692</v>
      </c>
      <c r="G971" s="33" t="s">
        <v>693</v>
      </c>
      <c r="H971" s="33" t="s">
        <v>694</v>
      </c>
      <c r="I971" s="33" t="s">
        <v>695</v>
      </c>
      <c r="J971" s="35" t="s">
        <v>1567</v>
      </c>
      <c r="K971" s="33" t="s">
        <v>281</v>
      </c>
      <c r="L971" s="32" t="s">
        <v>271</v>
      </c>
      <c r="M971" s="37">
        <v>1</v>
      </c>
      <c r="N971" s="42">
        <v>4346429</v>
      </c>
      <c r="O971" s="42">
        <v>4346429</v>
      </c>
      <c r="P971" s="31" t="s">
        <v>296</v>
      </c>
      <c r="Q971" s="31" t="s">
        <v>274</v>
      </c>
      <c r="R971" s="32" t="s">
        <v>275</v>
      </c>
      <c r="S971" s="31">
        <v>0</v>
      </c>
      <c r="T971" s="78" t="s">
        <v>103</v>
      </c>
      <c r="U971" s="16">
        <v>10</v>
      </c>
    </row>
    <row r="972" spans="1:21" ht="76.5">
      <c r="A972" s="69">
        <v>957</v>
      </c>
      <c r="B972" s="39" t="s">
        <v>76</v>
      </c>
      <c r="C972" s="31" t="s">
        <v>74</v>
      </c>
      <c r="D972" s="32" t="s">
        <v>667</v>
      </c>
      <c r="E972" s="34" t="s">
        <v>1853</v>
      </c>
      <c r="F972" s="34" t="s">
        <v>146</v>
      </c>
      <c r="G972" s="34" t="s">
        <v>1854</v>
      </c>
      <c r="H972" s="34" t="s">
        <v>668</v>
      </c>
      <c r="I972" s="34" t="s">
        <v>1998</v>
      </c>
      <c r="J972" s="34" t="s">
        <v>1585</v>
      </c>
      <c r="K972" s="34" t="s">
        <v>270</v>
      </c>
      <c r="L972" s="32" t="s">
        <v>271</v>
      </c>
      <c r="M972" s="36">
        <v>1</v>
      </c>
      <c r="N972" s="42">
        <v>446429</v>
      </c>
      <c r="O972" s="42">
        <v>446429</v>
      </c>
      <c r="P972" s="31" t="s">
        <v>296</v>
      </c>
      <c r="Q972" s="31" t="s">
        <v>274</v>
      </c>
      <c r="R972" s="32" t="s">
        <v>248</v>
      </c>
      <c r="S972" s="31">
        <v>0</v>
      </c>
      <c r="T972" s="78" t="s">
        <v>174</v>
      </c>
      <c r="U972" s="80">
        <v>10</v>
      </c>
    </row>
    <row r="973" spans="1:21" ht="76.5">
      <c r="A973" s="31">
        <v>958</v>
      </c>
      <c r="B973" s="39" t="s">
        <v>76</v>
      </c>
      <c r="C973" s="31" t="s">
        <v>74</v>
      </c>
      <c r="D973" s="32" t="s">
        <v>667</v>
      </c>
      <c r="E973" s="34" t="s">
        <v>1853</v>
      </c>
      <c r="F973" s="34" t="s">
        <v>146</v>
      </c>
      <c r="G973" s="34" t="s">
        <v>1854</v>
      </c>
      <c r="H973" s="34" t="s">
        <v>668</v>
      </c>
      <c r="I973" s="34" t="s">
        <v>1998</v>
      </c>
      <c r="J973" s="34" t="s">
        <v>1585</v>
      </c>
      <c r="K973" s="34" t="s">
        <v>270</v>
      </c>
      <c r="L973" s="32" t="s">
        <v>271</v>
      </c>
      <c r="M973" s="36">
        <v>1</v>
      </c>
      <c r="N973" s="42">
        <v>446429</v>
      </c>
      <c r="O973" s="42">
        <v>446429</v>
      </c>
      <c r="P973" s="31" t="s">
        <v>296</v>
      </c>
      <c r="Q973" s="31" t="s">
        <v>274</v>
      </c>
      <c r="R973" s="32" t="s">
        <v>250</v>
      </c>
      <c r="S973" s="31">
        <v>0</v>
      </c>
      <c r="T973" s="78" t="s">
        <v>179</v>
      </c>
      <c r="U973" s="16">
        <v>10</v>
      </c>
    </row>
    <row r="974" spans="1:21" ht="76.5">
      <c r="A974" s="69">
        <v>959</v>
      </c>
      <c r="B974" s="39" t="s">
        <v>76</v>
      </c>
      <c r="C974" s="31" t="s">
        <v>74</v>
      </c>
      <c r="D974" s="32" t="s">
        <v>667</v>
      </c>
      <c r="E974" s="34" t="s">
        <v>1853</v>
      </c>
      <c r="F974" s="34" t="s">
        <v>146</v>
      </c>
      <c r="G974" s="34" t="s">
        <v>1854</v>
      </c>
      <c r="H974" s="34" t="s">
        <v>668</v>
      </c>
      <c r="I974" s="34" t="s">
        <v>1998</v>
      </c>
      <c r="J974" s="34" t="s">
        <v>1585</v>
      </c>
      <c r="K974" s="34" t="s">
        <v>270</v>
      </c>
      <c r="L974" s="32" t="s">
        <v>271</v>
      </c>
      <c r="M974" s="36">
        <v>1</v>
      </c>
      <c r="N974" s="42">
        <v>446429</v>
      </c>
      <c r="O974" s="42">
        <v>446429</v>
      </c>
      <c r="P974" s="31" t="s">
        <v>296</v>
      </c>
      <c r="Q974" s="31" t="s">
        <v>274</v>
      </c>
      <c r="R974" s="32" t="s">
        <v>249</v>
      </c>
      <c r="S974" s="31">
        <v>0</v>
      </c>
      <c r="T974" s="78" t="s">
        <v>180</v>
      </c>
      <c r="U974" s="16">
        <v>10</v>
      </c>
    </row>
    <row r="975" spans="1:21" ht="76.5">
      <c r="A975" s="31">
        <v>960</v>
      </c>
      <c r="B975" s="39" t="s">
        <v>76</v>
      </c>
      <c r="C975" s="31" t="s">
        <v>74</v>
      </c>
      <c r="D975" s="32" t="s">
        <v>667</v>
      </c>
      <c r="E975" s="34" t="s">
        <v>1853</v>
      </c>
      <c r="F975" s="34" t="s">
        <v>146</v>
      </c>
      <c r="G975" s="34" t="s">
        <v>1854</v>
      </c>
      <c r="H975" s="34" t="s">
        <v>668</v>
      </c>
      <c r="I975" s="34" t="s">
        <v>1998</v>
      </c>
      <c r="J975" s="34" t="s">
        <v>1585</v>
      </c>
      <c r="K975" s="34" t="s">
        <v>270</v>
      </c>
      <c r="L975" s="32" t="s">
        <v>271</v>
      </c>
      <c r="M975" s="36">
        <v>1</v>
      </c>
      <c r="N975" s="42">
        <v>178571</v>
      </c>
      <c r="O975" s="42">
        <v>178571</v>
      </c>
      <c r="P975" s="31" t="s">
        <v>296</v>
      </c>
      <c r="Q975" s="31" t="s">
        <v>274</v>
      </c>
      <c r="R975" s="36" t="s">
        <v>1935</v>
      </c>
      <c r="S975" s="31">
        <v>0</v>
      </c>
      <c r="T975" s="78" t="s">
        <v>176</v>
      </c>
      <c r="U975" s="16">
        <v>10</v>
      </c>
    </row>
    <row r="976" spans="1:21" ht="76.5">
      <c r="A976" s="69">
        <v>961</v>
      </c>
      <c r="B976" s="39" t="s">
        <v>76</v>
      </c>
      <c r="C976" s="31" t="s">
        <v>74</v>
      </c>
      <c r="D976" s="32" t="s">
        <v>667</v>
      </c>
      <c r="E976" s="34" t="s">
        <v>1853</v>
      </c>
      <c r="F976" s="34" t="s">
        <v>146</v>
      </c>
      <c r="G976" s="34" t="s">
        <v>1854</v>
      </c>
      <c r="H976" s="34" t="s">
        <v>668</v>
      </c>
      <c r="I976" s="34" t="s">
        <v>1998</v>
      </c>
      <c r="J976" s="34" t="s">
        <v>1585</v>
      </c>
      <c r="K976" s="34" t="s">
        <v>270</v>
      </c>
      <c r="L976" s="32" t="s">
        <v>271</v>
      </c>
      <c r="M976" s="36">
        <v>1</v>
      </c>
      <c r="N976" s="42">
        <v>446429</v>
      </c>
      <c r="O976" s="42">
        <v>446429</v>
      </c>
      <c r="P976" s="31" t="s">
        <v>296</v>
      </c>
      <c r="Q976" s="31" t="s">
        <v>274</v>
      </c>
      <c r="R976" s="32" t="s">
        <v>251</v>
      </c>
      <c r="S976" s="31">
        <v>0</v>
      </c>
      <c r="T976" s="78" t="s">
        <v>181</v>
      </c>
      <c r="U976" s="16">
        <v>10</v>
      </c>
    </row>
    <row r="977" spans="1:21" ht="76.5">
      <c r="A977" s="31">
        <v>962</v>
      </c>
      <c r="B977" s="39" t="s">
        <v>76</v>
      </c>
      <c r="C977" s="31" t="s">
        <v>74</v>
      </c>
      <c r="D977" s="32" t="s">
        <v>667</v>
      </c>
      <c r="E977" s="34" t="s">
        <v>1853</v>
      </c>
      <c r="F977" s="34" t="s">
        <v>146</v>
      </c>
      <c r="G977" s="34" t="s">
        <v>1854</v>
      </c>
      <c r="H977" s="34" t="s">
        <v>668</v>
      </c>
      <c r="I977" s="34" t="s">
        <v>1998</v>
      </c>
      <c r="J977" s="34" t="s">
        <v>1585</v>
      </c>
      <c r="K977" s="34" t="s">
        <v>270</v>
      </c>
      <c r="L977" s="32" t="s">
        <v>271</v>
      </c>
      <c r="M977" s="36">
        <v>1</v>
      </c>
      <c r="N977" s="42">
        <v>446429</v>
      </c>
      <c r="O977" s="42">
        <v>446429</v>
      </c>
      <c r="P977" s="31" t="s">
        <v>296</v>
      </c>
      <c r="Q977" s="31" t="s">
        <v>274</v>
      </c>
      <c r="R977" s="36" t="s">
        <v>252</v>
      </c>
      <c r="S977" s="31">
        <v>0</v>
      </c>
      <c r="T977" s="78" t="s">
        <v>96</v>
      </c>
      <c r="U977" s="16">
        <v>10</v>
      </c>
    </row>
    <row r="978" spans="1:21" ht="76.5">
      <c r="A978" s="69">
        <v>963</v>
      </c>
      <c r="B978" s="39" t="s">
        <v>76</v>
      </c>
      <c r="C978" s="31" t="s">
        <v>74</v>
      </c>
      <c r="D978" s="32" t="s">
        <v>667</v>
      </c>
      <c r="E978" s="34" t="s">
        <v>1853</v>
      </c>
      <c r="F978" s="34" t="s">
        <v>146</v>
      </c>
      <c r="G978" s="34" t="s">
        <v>1854</v>
      </c>
      <c r="H978" s="34" t="s">
        <v>668</v>
      </c>
      <c r="I978" s="34" t="s">
        <v>1998</v>
      </c>
      <c r="J978" s="34" t="s">
        <v>1585</v>
      </c>
      <c r="K978" s="34" t="s">
        <v>270</v>
      </c>
      <c r="L978" s="32" t="s">
        <v>271</v>
      </c>
      <c r="M978" s="36">
        <v>1</v>
      </c>
      <c r="N978" s="42">
        <v>446429</v>
      </c>
      <c r="O978" s="42">
        <v>446429</v>
      </c>
      <c r="P978" s="31" t="s">
        <v>296</v>
      </c>
      <c r="Q978" s="31" t="s">
        <v>274</v>
      </c>
      <c r="R978" s="32" t="s">
        <v>254</v>
      </c>
      <c r="S978" s="31">
        <v>0</v>
      </c>
      <c r="T978" s="78" t="s">
        <v>182</v>
      </c>
      <c r="U978" s="16">
        <v>10</v>
      </c>
    </row>
    <row r="979" spans="1:21" ht="76.5">
      <c r="A979" s="31">
        <v>964</v>
      </c>
      <c r="B979" s="39" t="s">
        <v>76</v>
      </c>
      <c r="C979" s="31" t="s">
        <v>74</v>
      </c>
      <c r="D979" s="32" t="s">
        <v>667</v>
      </c>
      <c r="E979" s="34" t="s">
        <v>1853</v>
      </c>
      <c r="F979" s="34" t="s">
        <v>146</v>
      </c>
      <c r="G979" s="34" t="s">
        <v>1854</v>
      </c>
      <c r="H979" s="34" t="s">
        <v>668</v>
      </c>
      <c r="I979" s="34" t="s">
        <v>1998</v>
      </c>
      <c r="J979" s="34" t="s">
        <v>1585</v>
      </c>
      <c r="K979" s="34" t="s">
        <v>270</v>
      </c>
      <c r="L979" s="32" t="s">
        <v>271</v>
      </c>
      <c r="M979" s="36">
        <v>1</v>
      </c>
      <c r="N979" s="42">
        <v>446429</v>
      </c>
      <c r="O979" s="42">
        <v>446429</v>
      </c>
      <c r="P979" s="31" t="s">
        <v>296</v>
      </c>
      <c r="Q979" s="31" t="s">
        <v>274</v>
      </c>
      <c r="R979" s="32" t="s">
        <v>255</v>
      </c>
      <c r="S979" s="31">
        <v>0</v>
      </c>
      <c r="T979" s="78" t="s">
        <v>97</v>
      </c>
      <c r="U979" s="16">
        <v>10</v>
      </c>
    </row>
    <row r="980" spans="1:21" ht="76.5">
      <c r="A980" s="69">
        <v>965</v>
      </c>
      <c r="B980" s="39" t="s">
        <v>76</v>
      </c>
      <c r="C980" s="31" t="s">
        <v>74</v>
      </c>
      <c r="D980" s="32" t="s">
        <v>667</v>
      </c>
      <c r="E980" s="34" t="s">
        <v>1853</v>
      </c>
      <c r="F980" s="34" t="s">
        <v>146</v>
      </c>
      <c r="G980" s="34" t="s">
        <v>1854</v>
      </c>
      <c r="H980" s="34" t="s">
        <v>668</v>
      </c>
      <c r="I980" s="34" t="s">
        <v>1998</v>
      </c>
      <c r="J980" s="34" t="s">
        <v>1585</v>
      </c>
      <c r="K980" s="34" t="s">
        <v>270</v>
      </c>
      <c r="L980" s="32" t="s">
        <v>271</v>
      </c>
      <c r="M980" s="36">
        <v>1</v>
      </c>
      <c r="N980" s="42">
        <v>1071429</v>
      </c>
      <c r="O980" s="42">
        <v>1071429</v>
      </c>
      <c r="P980" s="31" t="s">
        <v>296</v>
      </c>
      <c r="Q980" s="31" t="s">
        <v>274</v>
      </c>
      <c r="R980" s="32" t="s">
        <v>256</v>
      </c>
      <c r="S980" s="31">
        <v>0</v>
      </c>
      <c r="T980" s="78" t="s">
        <v>183</v>
      </c>
      <c r="U980" s="16">
        <v>10</v>
      </c>
    </row>
    <row r="981" spans="1:21" ht="76.5">
      <c r="A981" s="31">
        <v>966</v>
      </c>
      <c r="B981" s="39" t="s">
        <v>76</v>
      </c>
      <c r="C981" s="31" t="s">
        <v>74</v>
      </c>
      <c r="D981" s="32" t="s">
        <v>667</v>
      </c>
      <c r="E981" s="34" t="s">
        <v>1853</v>
      </c>
      <c r="F981" s="34" t="s">
        <v>146</v>
      </c>
      <c r="G981" s="34" t="s">
        <v>1854</v>
      </c>
      <c r="H981" s="34" t="s">
        <v>668</v>
      </c>
      <c r="I981" s="34" t="s">
        <v>1998</v>
      </c>
      <c r="J981" s="34" t="s">
        <v>1585</v>
      </c>
      <c r="K981" s="34" t="s">
        <v>270</v>
      </c>
      <c r="L981" s="32" t="s">
        <v>271</v>
      </c>
      <c r="M981" s="36">
        <v>1</v>
      </c>
      <c r="N981" s="42">
        <v>446429</v>
      </c>
      <c r="O981" s="42">
        <v>446429</v>
      </c>
      <c r="P981" s="31" t="s">
        <v>296</v>
      </c>
      <c r="Q981" s="31" t="s">
        <v>274</v>
      </c>
      <c r="R981" s="32" t="s">
        <v>259</v>
      </c>
      <c r="S981" s="31">
        <v>0</v>
      </c>
      <c r="T981" s="78" t="s">
        <v>184</v>
      </c>
      <c r="U981" s="16">
        <v>10</v>
      </c>
    </row>
    <row r="982" spans="1:21" ht="76.5">
      <c r="A982" s="69">
        <v>967</v>
      </c>
      <c r="B982" s="39" t="s">
        <v>76</v>
      </c>
      <c r="C982" s="31" t="s">
        <v>74</v>
      </c>
      <c r="D982" s="32" t="s">
        <v>667</v>
      </c>
      <c r="E982" s="34" t="s">
        <v>1853</v>
      </c>
      <c r="F982" s="34" t="s">
        <v>146</v>
      </c>
      <c r="G982" s="34" t="s">
        <v>1854</v>
      </c>
      <c r="H982" s="34" t="s">
        <v>668</v>
      </c>
      <c r="I982" s="34" t="s">
        <v>1998</v>
      </c>
      <c r="J982" s="34" t="s">
        <v>1585</v>
      </c>
      <c r="K982" s="34" t="s">
        <v>270</v>
      </c>
      <c r="L982" s="32" t="s">
        <v>271</v>
      </c>
      <c r="M982" s="36">
        <v>1</v>
      </c>
      <c r="N982" s="42">
        <v>446429</v>
      </c>
      <c r="O982" s="42">
        <v>446429</v>
      </c>
      <c r="P982" s="31" t="s">
        <v>296</v>
      </c>
      <c r="Q982" s="31" t="s">
        <v>274</v>
      </c>
      <c r="R982" s="32" t="s">
        <v>257</v>
      </c>
      <c r="S982" s="31">
        <v>0</v>
      </c>
      <c r="T982" s="78" t="s">
        <v>185</v>
      </c>
      <c r="U982" s="16">
        <v>10</v>
      </c>
    </row>
    <row r="983" spans="1:21" ht="76.5">
      <c r="A983" s="31">
        <v>968</v>
      </c>
      <c r="B983" s="39" t="s">
        <v>76</v>
      </c>
      <c r="C983" s="31" t="s">
        <v>74</v>
      </c>
      <c r="D983" s="32" t="s">
        <v>667</v>
      </c>
      <c r="E983" s="34" t="s">
        <v>1853</v>
      </c>
      <c r="F983" s="34" t="s">
        <v>146</v>
      </c>
      <c r="G983" s="34" t="s">
        <v>1854</v>
      </c>
      <c r="H983" s="34" t="s">
        <v>668</v>
      </c>
      <c r="I983" s="34" t="s">
        <v>1998</v>
      </c>
      <c r="J983" s="34" t="s">
        <v>1585</v>
      </c>
      <c r="K983" s="34" t="s">
        <v>270</v>
      </c>
      <c r="L983" s="32" t="s">
        <v>271</v>
      </c>
      <c r="M983" s="36">
        <v>1</v>
      </c>
      <c r="N983" s="42">
        <v>446429</v>
      </c>
      <c r="O983" s="42">
        <v>446429</v>
      </c>
      <c r="P983" s="31" t="s">
        <v>296</v>
      </c>
      <c r="Q983" s="31" t="s">
        <v>274</v>
      </c>
      <c r="R983" s="32" t="s">
        <v>258</v>
      </c>
      <c r="S983" s="31">
        <v>0</v>
      </c>
      <c r="T983" s="78" t="s">
        <v>177</v>
      </c>
      <c r="U983" s="16">
        <v>10</v>
      </c>
    </row>
    <row r="984" spans="1:21" ht="76.5">
      <c r="A984" s="69">
        <v>969</v>
      </c>
      <c r="B984" s="39" t="s">
        <v>76</v>
      </c>
      <c r="C984" s="31" t="s">
        <v>74</v>
      </c>
      <c r="D984" s="32" t="s">
        <v>667</v>
      </c>
      <c r="E984" s="34" t="s">
        <v>1853</v>
      </c>
      <c r="F984" s="34" t="s">
        <v>146</v>
      </c>
      <c r="G984" s="34" t="s">
        <v>1854</v>
      </c>
      <c r="H984" s="34" t="s">
        <v>668</v>
      </c>
      <c r="I984" s="34" t="s">
        <v>1998</v>
      </c>
      <c r="J984" s="34" t="s">
        <v>1585</v>
      </c>
      <c r="K984" s="34" t="s">
        <v>270</v>
      </c>
      <c r="L984" s="32" t="s">
        <v>271</v>
      </c>
      <c r="M984" s="36">
        <v>1</v>
      </c>
      <c r="N984" s="42">
        <v>446429</v>
      </c>
      <c r="O984" s="42">
        <v>446429</v>
      </c>
      <c r="P984" s="31" t="s">
        <v>296</v>
      </c>
      <c r="Q984" s="31" t="s">
        <v>274</v>
      </c>
      <c r="R984" s="32" t="s">
        <v>260</v>
      </c>
      <c r="S984" s="31">
        <v>0</v>
      </c>
      <c r="T984" s="78" t="s">
        <v>178</v>
      </c>
      <c r="U984" s="16">
        <v>10</v>
      </c>
    </row>
    <row r="985" spans="1:21" ht="76.5">
      <c r="A985" s="31">
        <v>970</v>
      </c>
      <c r="B985" s="39" t="s">
        <v>76</v>
      </c>
      <c r="C985" s="31" t="s">
        <v>74</v>
      </c>
      <c r="D985" s="32" t="s">
        <v>667</v>
      </c>
      <c r="E985" s="34" t="s">
        <v>1853</v>
      </c>
      <c r="F985" s="34" t="s">
        <v>146</v>
      </c>
      <c r="G985" s="34" t="s">
        <v>1854</v>
      </c>
      <c r="H985" s="34" t="s">
        <v>668</v>
      </c>
      <c r="I985" s="34" t="s">
        <v>1998</v>
      </c>
      <c r="J985" s="34" t="s">
        <v>1585</v>
      </c>
      <c r="K985" s="34" t="s">
        <v>270</v>
      </c>
      <c r="L985" s="32" t="s">
        <v>271</v>
      </c>
      <c r="M985" s="36">
        <v>1</v>
      </c>
      <c r="N985" s="42">
        <v>446429</v>
      </c>
      <c r="O985" s="42">
        <v>446429</v>
      </c>
      <c r="P985" s="31" t="s">
        <v>296</v>
      </c>
      <c r="Q985" s="31" t="s">
        <v>274</v>
      </c>
      <c r="R985" s="32" t="s">
        <v>262</v>
      </c>
      <c r="S985" s="31">
        <v>0</v>
      </c>
      <c r="T985" s="78" t="s">
        <v>99</v>
      </c>
      <c r="U985" s="16">
        <v>10</v>
      </c>
    </row>
    <row r="986" spans="1:21" ht="51" customHeight="1">
      <c r="A986" s="69">
        <v>971</v>
      </c>
      <c r="B986" s="39" t="s">
        <v>76</v>
      </c>
      <c r="C986" s="31" t="s">
        <v>74</v>
      </c>
      <c r="D986" s="38" t="s">
        <v>1196</v>
      </c>
      <c r="E986" s="34" t="s">
        <v>1197</v>
      </c>
      <c r="F986" s="34" t="s">
        <v>1198</v>
      </c>
      <c r="G986" s="34" t="s">
        <v>1197</v>
      </c>
      <c r="H986" s="34" t="s">
        <v>1198</v>
      </c>
      <c r="I986" s="34" t="s">
        <v>1999</v>
      </c>
      <c r="J986" s="34" t="s">
        <v>1586</v>
      </c>
      <c r="K986" s="34" t="s">
        <v>270</v>
      </c>
      <c r="L986" s="32" t="s">
        <v>271</v>
      </c>
      <c r="M986" s="36">
        <v>1</v>
      </c>
      <c r="N986" s="42">
        <v>1891071</v>
      </c>
      <c r="O986" s="42">
        <v>1891071</v>
      </c>
      <c r="P986" s="31" t="s">
        <v>296</v>
      </c>
      <c r="Q986" s="31" t="s">
        <v>274</v>
      </c>
      <c r="R986" s="32" t="s">
        <v>275</v>
      </c>
      <c r="S986" s="37">
        <v>100</v>
      </c>
      <c r="T986" s="78" t="s">
        <v>108</v>
      </c>
      <c r="U986" s="80">
        <v>11</v>
      </c>
    </row>
    <row r="987" spans="1:21" ht="51" customHeight="1">
      <c r="A987" s="31">
        <v>972</v>
      </c>
      <c r="B987" s="39" t="s">
        <v>76</v>
      </c>
      <c r="C987" s="31" t="s">
        <v>74</v>
      </c>
      <c r="D987" s="31" t="s">
        <v>1199</v>
      </c>
      <c r="E987" s="34" t="s">
        <v>1200</v>
      </c>
      <c r="F987" s="34" t="s">
        <v>28</v>
      </c>
      <c r="G987" s="34" t="s">
        <v>1201</v>
      </c>
      <c r="H987" s="34" t="s">
        <v>28</v>
      </c>
      <c r="I987" s="34" t="s">
        <v>1201</v>
      </c>
      <c r="J987" s="34" t="s">
        <v>28</v>
      </c>
      <c r="K987" s="34" t="s">
        <v>270</v>
      </c>
      <c r="L987" s="32" t="s">
        <v>271</v>
      </c>
      <c r="M987" s="36">
        <v>1</v>
      </c>
      <c r="N987" s="42">
        <v>2154527</v>
      </c>
      <c r="O987" s="42">
        <v>2154527</v>
      </c>
      <c r="P987" s="31" t="s">
        <v>296</v>
      </c>
      <c r="Q987" s="31" t="s">
        <v>274</v>
      </c>
      <c r="R987" s="32" t="s">
        <v>275</v>
      </c>
      <c r="S987" s="37">
        <v>100</v>
      </c>
      <c r="T987" s="78" t="s">
        <v>108</v>
      </c>
      <c r="U987" s="80">
        <v>11</v>
      </c>
    </row>
    <row r="988" spans="1:21" ht="51">
      <c r="A988" s="69">
        <v>973</v>
      </c>
      <c r="B988" s="39" t="s">
        <v>76</v>
      </c>
      <c r="C988" s="31" t="s">
        <v>74</v>
      </c>
      <c r="D988" s="38" t="s">
        <v>1196</v>
      </c>
      <c r="E988" s="34" t="s">
        <v>1197</v>
      </c>
      <c r="F988" s="34" t="s">
        <v>1198</v>
      </c>
      <c r="G988" s="34" t="s">
        <v>1197</v>
      </c>
      <c r="H988" s="34" t="s">
        <v>1198</v>
      </c>
      <c r="I988" s="34" t="s">
        <v>1999</v>
      </c>
      <c r="J988" s="34" t="s">
        <v>1586</v>
      </c>
      <c r="K988" s="34" t="s">
        <v>270</v>
      </c>
      <c r="L988" s="32" t="s">
        <v>271</v>
      </c>
      <c r="M988" s="36">
        <v>1</v>
      </c>
      <c r="N988" s="42">
        <v>231000</v>
      </c>
      <c r="O988" s="42">
        <v>231000</v>
      </c>
      <c r="P988" s="31" t="s">
        <v>296</v>
      </c>
      <c r="Q988" s="31" t="s">
        <v>274</v>
      </c>
      <c r="R988" s="32" t="s">
        <v>248</v>
      </c>
      <c r="S988" s="37">
        <v>100</v>
      </c>
      <c r="T988" s="78" t="s">
        <v>174</v>
      </c>
      <c r="U988" s="80">
        <v>11</v>
      </c>
    </row>
    <row r="989" spans="1:21" ht="51">
      <c r="A989" s="31">
        <v>974</v>
      </c>
      <c r="B989" s="39" t="s">
        <v>76</v>
      </c>
      <c r="C989" s="31" t="s">
        <v>74</v>
      </c>
      <c r="D989" s="38" t="s">
        <v>1196</v>
      </c>
      <c r="E989" s="34" t="s">
        <v>1197</v>
      </c>
      <c r="F989" s="34" t="s">
        <v>1198</v>
      </c>
      <c r="G989" s="34" t="s">
        <v>1197</v>
      </c>
      <c r="H989" s="34" t="s">
        <v>1198</v>
      </c>
      <c r="I989" s="34" t="s">
        <v>1999</v>
      </c>
      <c r="J989" s="34" t="s">
        <v>1586</v>
      </c>
      <c r="K989" s="34" t="s">
        <v>270</v>
      </c>
      <c r="L989" s="32" t="s">
        <v>271</v>
      </c>
      <c r="M989" s="36">
        <v>1</v>
      </c>
      <c r="N989" s="42">
        <v>160714</v>
      </c>
      <c r="O989" s="42">
        <v>160714</v>
      </c>
      <c r="P989" s="31" t="s">
        <v>296</v>
      </c>
      <c r="Q989" s="31" t="s">
        <v>274</v>
      </c>
      <c r="R989" s="32" t="s">
        <v>250</v>
      </c>
      <c r="S989" s="37">
        <v>100</v>
      </c>
      <c r="T989" s="78" t="s">
        <v>179</v>
      </c>
      <c r="U989" s="16">
        <v>11</v>
      </c>
    </row>
    <row r="990" spans="1:21" ht="51">
      <c r="A990" s="69">
        <v>975</v>
      </c>
      <c r="B990" s="39" t="s">
        <v>76</v>
      </c>
      <c r="C990" s="31" t="s">
        <v>74</v>
      </c>
      <c r="D990" s="38" t="s">
        <v>1196</v>
      </c>
      <c r="E990" s="34" t="s">
        <v>1197</v>
      </c>
      <c r="F990" s="34" t="s">
        <v>1198</v>
      </c>
      <c r="G990" s="34" t="s">
        <v>1197</v>
      </c>
      <c r="H990" s="34" t="s">
        <v>1198</v>
      </c>
      <c r="I990" s="34" t="s">
        <v>1999</v>
      </c>
      <c r="J990" s="34" t="s">
        <v>1586</v>
      </c>
      <c r="K990" s="34" t="s">
        <v>270</v>
      </c>
      <c r="L990" s="32" t="s">
        <v>271</v>
      </c>
      <c r="M990" s="36">
        <v>1</v>
      </c>
      <c r="N990" s="42">
        <v>482143</v>
      </c>
      <c r="O990" s="42">
        <v>482143</v>
      </c>
      <c r="P990" s="31" t="s">
        <v>296</v>
      </c>
      <c r="Q990" s="31" t="s">
        <v>274</v>
      </c>
      <c r="R990" s="32" t="s">
        <v>249</v>
      </c>
      <c r="S990" s="37">
        <v>100</v>
      </c>
      <c r="T990" s="78" t="s">
        <v>180</v>
      </c>
      <c r="U990" s="16">
        <v>11</v>
      </c>
    </row>
    <row r="991" spans="1:21" ht="51">
      <c r="A991" s="31">
        <v>976</v>
      </c>
      <c r="B991" s="39" t="s">
        <v>76</v>
      </c>
      <c r="C991" s="31" t="s">
        <v>74</v>
      </c>
      <c r="D991" s="38" t="s">
        <v>1196</v>
      </c>
      <c r="E991" s="34" t="s">
        <v>1197</v>
      </c>
      <c r="F991" s="34" t="s">
        <v>1198</v>
      </c>
      <c r="G991" s="34" t="s">
        <v>1197</v>
      </c>
      <c r="H991" s="34" t="s">
        <v>1198</v>
      </c>
      <c r="I991" s="34" t="s">
        <v>1999</v>
      </c>
      <c r="J991" s="34" t="s">
        <v>1586</v>
      </c>
      <c r="K991" s="34" t="s">
        <v>270</v>
      </c>
      <c r="L991" s="32" t="s">
        <v>271</v>
      </c>
      <c r="M991" s="36">
        <v>1</v>
      </c>
      <c r="N991" s="42">
        <v>280875</v>
      </c>
      <c r="O991" s="42">
        <v>280875</v>
      </c>
      <c r="P991" s="31" t="s">
        <v>296</v>
      </c>
      <c r="Q991" s="31" t="s">
        <v>274</v>
      </c>
      <c r="R991" s="32" t="s">
        <v>247</v>
      </c>
      <c r="S991" s="37">
        <v>100</v>
      </c>
      <c r="T991" s="78" t="s">
        <v>175</v>
      </c>
      <c r="U991" s="16">
        <v>11</v>
      </c>
    </row>
    <row r="992" spans="1:21" ht="51">
      <c r="A992" s="69">
        <v>977</v>
      </c>
      <c r="B992" s="39" t="s">
        <v>76</v>
      </c>
      <c r="C992" s="31" t="s">
        <v>74</v>
      </c>
      <c r="D992" s="38" t="s">
        <v>1196</v>
      </c>
      <c r="E992" s="34" t="s">
        <v>1197</v>
      </c>
      <c r="F992" s="34" t="s">
        <v>1198</v>
      </c>
      <c r="G992" s="34" t="s">
        <v>1197</v>
      </c>
      <c r="H992" s="34" t="s">
        <v>1198</v>
      </c>
      <c r="I992" s="34" t="s">
        <v>1999</v>
      </c>
      <c r="J992" s="34" t="s">
        <v>1586</v>
      </c>
      <c r="K992" s="34" t="s">
        <v>270</v>
      </c>
      <c r="L992" s="32" t="s">
        <v>271</v>
      </c>
      <c r="M992" s="36">
        <v>1</v>
      </c>
      <c r="N992" s="42">
        <v>80357</v>
      </c>
      <c r="O992" s="42">
        <v>80357</v>
      </c>
      <c r="P992" s="31" t="s">
        <v>296</v>
      </c>
      <c r="Q992" s="31" t="s">
        <v>274</v>
      </c>
      <c r="R992" s="36" t="s">
        <v>1935</v>
      </c>
      <c r="S992" s="37">
        <v>100</v>
      </c>
      <c r="T992" s="78" t="s">
        <v>176</v>
      </c>
      <c r="U992" s="16">
        <v>11</v>
      </c>
    </row>
    <row r="993" spans="1:21" ht="51">
      <c r="A993" s="31">
        <v>978</v>
      </c>
      <c r="B993" s="39" t="s">
        <v>76</v>
      </c>
      <c r="C993" s="31" t="s">
        <v>74</v>
      </c>
      <c r="D993" s="38" t="s">
        <v>1196</v>
      </c>
      <c r="E993" s="34" t="s">
        <v>1197</v>
      </c>
      <c r="F993" s="34" t="s">
        <v>1198</v>
      </c>
      <c r="G993" s="34" t="s">
        <v>1197</v>
      </c>
      <c r="H993" s="34" t="s">
        <v>1198</v>
      </c>
      <c r="I993" s="34" t="s">
        <v>1999</v>
      </c>
      <c r="J993" s="34" t="s">
        <v>1586</v>
      </c>
      <c r="K993" s="34" t="s">
        <v>270</v>
      </c>
      <c r="L993" s="32" t="s">
        <v>271</v>
      </c>
      <c r="M993" s="36">
        <v>1</v>
      </c>
      <c r="N993" s="42">
        <v>26786</v>
      </c>
      <c r="O993" s="42">
        <v>26786</v>
      </c>
      <c r="P993" s="31" t="s">
        <v>296</v>
      </c>
      <c r="Q993" s="31" t="s">
        <v>274</v>
      </c>
      <c r="R993" s="32" t="s">
        <v>251</v>
      </c>
      <c r="S993" s="37">
        <v>100</v>
      </c>
      <c r="T993" s="78" t="s">
        <v>181</v>
      </c>
      <c r="U993" s="16">
        <v>11</v>
      </c>
    </row>
    <row r="994" spans="1:21" ht="51">
      <c r="A994" s="69">
        <v>979</v>
      </c>
      <c r="B994" s="39" t="s">
        <v>76</v>
      </c>
      <c r="C994" s="31" t="s">
        <v>74</v>
      </c>
      <c r="D994" s="38" t="s">
        <v>1196</v>
      </c>
      <c r="E994" s="34" t="s">
        <v>1197</v>
      </c>
      <c r="F994" s="34" t="s">
        <v>1198</v>
      </c>
      <c r="G994" s="34" t="s">
        <v>1197</v>
      </c>
      <c r="H994" s="34" t="s">
        <v>1198</v>
      </c>
      <c r="I994" s="34" t="s">
        <v>1999</v>
      </c>
      <c r="J994" s="34" t="s">
        <v>1586</v>
      </c>
      <c r="K994" s="34" t="s">
        <v>270</v>
      </c>
      <c r="L994" s="32" t="s">
        <v>271</v>
      </c>
      <c r="M994" s="36">
        <v>1</v>
      </c>
      <c r="N994" s="42">
        <v>194893</v>
      </c>
      <c r="O994" s="42">
        <v>194893</v>
      </c>
      <c r="P994" s="31" t="s">
        <v>296</v>
      </c>
      <c r="Q994" s="31" t="s">
        <v>274</v>
      </c>
      <c r="R994" s="36" t="s">
        <v>252</v>
      </c>
      <c r="S994" s="37">
        <v>100</v>
      </c>
      <c r="T994" s="78" t="s">
        <v>96</v>
      </c>
      <c r="U994" s="16">
        <v>11</v>
      </c>
    </row>
    <row r="995" spans="1:21" ht="51">
      <c r="A995" s="31">
        <v>980</v>
      </c>
      <c r="B995" s="39" t="s">
        <v>76</v>
      </c>
      <c r="C995" s="31" t="s">
        <v>74</v>
      </c>
      <c r="D995" s="38" t="s">
        <v>1196</v>
      </c>
      <c r="E995" s="34" t="s">
        <v>1197</v>
      </c>
      <c r="F995" s="34" t="s">
        <v>1198</v>
      </c>
      <c r="G995" s="34" t="s">
        <v>1197</v>
      </c>
      <c r="H995" s="34" t="s">
        <v>1198</v>
      </c>
      <c r="I995" s="34" t="s">
        <v>1999</v>
      </c>
      <c r="J995" s="34" t="s">
        <v>1586</v>
      </c>
      <c r="K995" s="34" t="s">
        <v>270</v>
      </c>
      <c r="L995" s="32" t="s">
        <v>271</v>
      </c>
      <c r="M995" s="36">
        <v>1</v>
      </c>
      <c r="N995" s="42">
        <v>232143</v>
      </c>
      <c r="O995" s="42">
        <v>232143</v>
      </c>
      <c r="P995" s="31" t="s">
        <v>296</v>
      </c>
      <c r="Q995" s="31" t="s">
        <v>274</v>
      </c>
      <c r="R995" s="32" t="s">
        <v>254</v>
      </c>
      <c r="S995" s="37">
        <v>100</v>
      </c>
      <c r="T995" s="78" t="s">
        <v>182</v>
      </c>
      <c r="U995" s="16">
        <v>11</v>
      </c>
    </row>
    <row r="996" spans="1:21" ht="51">
      <c r="A996" s="69">
        <v>981</v>
      </c>
      <c r="B996" s="39" t="s">
        <v>76</v>
      </c>
      <c r="C996" s="31" t="s">
        <v>74</v>
      </c>
      <c r="D996" s="38" t="s">
        <v>1196</v>
      </c>
      <c r="E996" s="34" t="s">
        <v>1197</v>
      </c>
      <c r="F996" s="34" t="s">
        <v>1198</v>
      </c>
      <c r="G996" s="34" t="s">
        <v>1197</v>
      </c>
      <c r="H996" s="34" t="s">
        <v>1198</v>
      </c>
      <c r="I996" s="34" t="s">
        <v>1999</v>
      </c>
      <c r="J996" s="34" t="s">
        <v>1586</v>
      </c>
      <c r="K996" s="34" t="s">
        <v>270</v>
      </c>
      <c r="L996" s="32" t="s">
        <v>271</v>
      </c>
      <c r="M996" s="36">
        <v>1</v>
      </c>
      <c r="N996" s="42">
        <v>117857</v>
      </c>
      <c r="O996" s="42">
        <v>117857</v>
      </c>
      <c r="P996" s="31" t="s">
        <v>296</v>
      </c>
      <c r="Q996" s="31" t="s">
        <v>274</v>
      </c>
      <c r="R996" s="32" t="s">
        <v>255</v>
      </c>
      <c r="S996" s="37">
        <v>100</v>
      </c>
      <c r="T996" s="78" t="s">
        <v>97</v>
      </c>
      <c r="U996" s="16">
        <v>11</v>
      </c>
    </row>
    <row r="997" spans="1:21" ht="51">
      <c r="A997" s="31">
        <v>982</v>
      </c>
      <c r="B997" s="39" t="s">
        <v>76</v>
      </c>
      <c r="C997" s="31" t="s">
        <v>74</v>
      </c>
      <c r="D997" s="38" t="s">
        <v>1196</v>
      </c>
      <c r="E997" s="34" t="s">
        <v>1197</v>
      </c>
      <c r="F997" s="34" t="s">
        <v>1198</v>
      </c>
      <c r="G997" s="34" t="s">
        <v>1197</v>
      </c>
      <c r="H997" s="34" t="s">
        <v>1198</v>
      </c>
      <c r="I997" s="34" t="s">
        <v>1999</v>
      </c>
      <c r="J997" s="34" t="s">
        <v>1586</v>
      </c>
      <c r="K997" s="34" t="s">
        <v>270</v>
      </c>
      <c r="L997" s="32" t="s">
        <v>271</v>
      </c>
      <c r="M997" s="36">
        <v>1</v>
      </c>
      <c r="N997" s="42">
        <v>267857</v>
      </c>
      <c r="O997" s="42">
        <v>267857</v>
      </c>
      <c r="P997" s="31" t="s">
        <v>296</v>
      </c>
      <c r="Q997" s="31" t="s">
        <v>274</v>
      </c>
      <c r="R997" s="32" t="s">
        <v>256</v>
      </c>
      <c r="S997" s="37">
        <v>100</v>
      </c>
      <c r="T997" s="78" t="s">
        <v>183</v>
      </c>
      <c r="U997" s="16">
        <v>11</v>
      </c>
    </row>
    <row r="998" spans="1:21" ht="51">
      <c r="A998" s="69">
        <v>983</v>
      </c>
      <c r="B998" s="39" t="s">
        <v>76</v>
      </c>
      <c r="C998" s="31" t="s">
        <v>74</v>
      </c>
      <c r="D998" s="38" t="s">
        <v>1196</v>
      </c>
      <c r="E998" s="34" t="s">
        <v>1197</v>
      </c>
      <c r="F998" s="34" t="s">
        <v>1198</v>
      </c>
      <c r="G998" s="34" t="s">
        <v>1197</v>
      </c>
      <c r="H998" s="34" t="s">
        <v>1198</v>
      </c>
      <c r="I998" s="34" t="s">
        <v>1999</v>
      </c>
      <c r="J998" s="34" t="s">
        <v>1586</v>
      </c>
      <c r="K998" s="34" t="s">
        <v>270</v>
      </c>
      <c r="L998" s="32" t="s">
        <v>271</v>
      </c>
      <c r="M998" s="36">
        <v>1</v>
      </c>
      <c r="N998" s="42">
        <v>160714</v>
      </c>
      <c r="O998" s="42">
        <v>160714</v>
      </c>
      <c r="P998" s="31" t="s">
        <v>296</v>
      </c>
      <c r="Q998" s="31" t="s">
        <v>274</v>
      </c>
      <c r="R998" s="32" t="s">
        <v>259</v>
      </c>
      <c r="S998" s="37">
        <v>100</v>
      </c>
      <c r="T998" s="78" t="s">
        <v>184</v>
      </c>
      <c r="U998" s="16">
        <v>11</v>
      </c>
    </row>
    <row r="999" spans="1:21" ht="51">
      <c r="A999" s="31">
        <v>984</v>
      </c>
      <c r="B999" s="39" t="s">
        <v>76</v>
      </c>
      <c r="C999" s="31" t="s">
        <v>74</v>
      </c>
      <c r="D999" s="38" t="s">
        <v>1196</v>
      </c>
      <c r="E999" s="34" t="s">
        <v>1197</v>
      </c>
      <c r="F999" s="34" t="s">
        <v>1198</v>
      </c>
      <c r="G999" s="34" t="s">
        <v>1197</v>
      </c>
      <c r="H999" s="34" t="s">
        <v>1198</v>
      </c>
      <c r="I999" s="34" t="s">
        <v>1999</v>
      </c>
      <c r="J999" s="34" t="s">
        <v>1586</v>
      </c>
      <c r="K999" s="34" t="s">
        <v>270</v>
      </c>
      <c r="L999" s="32" t="s">
        <v>271</v>
      </c>
      <c r="M999" s="36">
        <v>1</v>
      </c>
      <c r="N999" s="42">
        <v>225000</v>
      </c>
      <c r="O999" s="42">
        <v>225000</v>
      </c>
      <c r="P999" s="31" t="s">
        <v>296</v>
      </c>
      <c r="Q999" s="31" t="s">
        <v>274</v>
      </c>
      <c r="R999" s="32" t="s">
        <v>257</v>
      </c>
      <c r="S999" s="37">
        <v>100</v>
      </c>
      <c r="T999" s="78" t="s">
        <v>185</v>
      </c>
      <c r="U999" s="16">
        <v>11</v>
      </c>
    </row>
    <row r="1000" spans="1:21" ht="51">
      <c r="A1000" s="69">
        <v>985</v>
      </c>
      <c r="B1000" s="39" t="s">
        <v>76</v>
      </c>
      <c r="C1000" s="31" t="s">
        <v>74</v>
      </c>
      <c r="D1000" s="38" t="s">
        <v>1196</v>
      </c>
      <c r="E1000" s="34" t="s">
        <v>1197</v>
      </c>
      <c r="F1000" s="34" t="s">
        <v>1198</v>
      </c>
      <c r="G1000" s="34" t="s">
        <v>1197</v>
      </c>
      <c r="H1000" s="34" t="s">
        <v>1198</v>
      </c>
      <c r="I1000" s="34" t="s">
        <v>1999</v>
      </c>
      <c r="J1000" s="34" t="s">
        <v>1586</v>
      </c>
      <c r="K1000" s="34" t="s">
        <v>270</v>
      </c>
      <c r="L1000" s="32" t="s">
        <v>271</v>
      </c>
      <c r="M1000" s="36">
        <v>1</v>
      </c>
      <c r="N1000" s="42">
        <v>32143</v>
      </c>
      <c r="O1000" s="42">
        <v>32143</v>
      </c>
      <c r="P1000" s="31" t="s">
        <v>296</v>
      </c>
      <c r="Q1000" s="31" t="s">
        <v>274</v>
      </c>
      <c r="R1000" s="32" t="s">
        <v>258</v>
      </c>
      <c r="S1000" s="37">
        <v>100</v>
      </c>
      <c r="T1000" s="78" t="s">
        <v>177</v>
      </c>
      <c r="U1000" s="16">
        <v>11</v>
      </c>
    </row>
    <row r="1001" spans="1:21" ht="51">
      <c r="A1001" s="31">
        <v>986</v>
      </c>
      <c r="B1001" s="39" t="s">
        <v>76</v>
      </c>
      <c r="C1001" s="31" t="s">
        <v>74</v>
      </c>
      <c r="D1001" s="38" t="s">
        <v>1196</v>
      </c>
      <c r="E1001" s="34" t="s">
        <v>1197</v>
      </c>
      <c r="F1001" s="34" t="s">
        <v>1198</v>
      </c>
      <c r="G1001" s="34" t="s">
        <v>1197</v>
      </c>
      <c r="H1001" s="34" t="s">
        <v>1198</v>
      </c>
      <c r="I1001" s="34" t="s">
        <v>1999</v>
      </c>
      <c r="J1001" s="34" t="s">
        <v>1586</v>
      </c>
      <c r="K1001" s="34" t="s">
        <v>270</v>
      </c>
      <c r="L1001" s="32" t="s">
        <v>271</v>
      </c>
      <c r="M1001" s="36">
        <v>1</v>
      </c>
      <c r="N1001" s="42">
        <v>321429</v>
      </c>
      <c r="O1001" s="42">
        <v>321429</v>
      </c>
      <c r="P1001" s="31" t="s">
        <v>296</v>
      </c>
      <c r="Q1001" s="31" t="s">
        <v>274</v>
      </c>
      <c r="R1001" s="32" t="s">
        <v>260</v>
      </c>
      <c r="S1001" s="37">
        <v>100</v>
      </c>
      <c r="T1001" s="78" t="s">
        <v>178</v>
      </c>
      <c r="U1001" s="16">
        <v>11</v>
      </c>
    </row>
    <row r="1002" spans="1:21" ht="51">
      <c r="A1002" s="69">
        <v>987</v>
      </c>
      <c r="B1002" s="39" t="s">
        <v>76</v>
      </c>
      <c r="C1002" s="31" t="s">
        <v>74</v>
      </c>
      <c r="D1002" s="38" t="s">
        <v>1196</v>
      </c>
      <c r="E1002" s="34" t="s">
        <v>1197</v>
      </c>
      <c r="F1002" s="34" t="s">
        <v>1198</v>
      </c>
      <c r="G1002" s="34" t="s">
        <v>1197</v>
      </c>
      <c r="H1002" s="34" t="s">
        <v>1198</v>
      </c>
      <c r="I1002" s="34" t="s">
        <v>1999</v>
      </c>
      <c r="J1002" s="34" t="s">
        <v>1586</v>
      </c>
      <c r="K1002" s="34" t="s">
        <v>270</v>
      </c>
      <c r="L1002" s="32" t="s">
        <v>271</v>
      </c>
      <c r="M1002" s="36">
        <v>1</v>
      </c>
      <c r="N1002" s="42">
        <v>150000</v>
      </c>
      <c r="O1002" s="42">
        <v>150000</v>
      </c>
      <c r="P1002" s="31" t="s">
        <v>296</v>
      </c>
      <c r="Q1002" s="31" t="s">
        <v>274</v>
      </c>
      <c r="R1002" s="32" t="s">
        <v>261</v>
      </c>
      <c r="S1002" s="37">
        <v>100</v>
      </c>
      <c r="T1002" s="78" t="s">
        <v>98</v>
      </c>
      <c r="U1002" s="16">
        <v>11</v>
      </c>
    </row>
    <row r="1003" spans="1:21" ht="51">
      <c r="A1003" s="31">
        <v>988</v>
      </c>
      <c r="B1003" s="39" t="s">
        <v>76</v>
      </c>
      <c r="C1003" s="31" t="s">
        <v>74</v>
      </c>
      <c r="D1003" s="38" t="s">
        <v>1196</v>
      </c>
      <c r="E1003" s="34" t="s">
        <v>1197</v>
      </c>
      <c r="F1003" s="34" t="s">
        <v>1198</v>
      </c>
      <c r="G1003" s="34" t="s">
        <v>1197</v>
      </c>
      <c r="H1003" s="34" t="s">
        <v>1198</v>
      </c>
      <c r="I1003" s="34" t="s">
        <v>1999</v>
      </c>
      <c r="J1003" s="34" t="s">
        <v>1586</v>
      </c>
      <c r="K1003" s="34" t="s">
        <v>270</v>
      </c>
      <c r="L1003" s="32" t="s">
        <v>271</v>
      </c>
      <c r="M1003" s="36">
        <v>1</v>
      </c>
      <c r="N1003" s="42">
        <v>107143</v>
      </c>
      <c r="O1003" s="42">
        <v>107143</v>
      </c>
      <c r="P1003" s="31" t="s">
        <v>296</v>
      </c>
      <c r="Q1003" s="31" t="s">
        <v>274</v>
      </c>
      <c r="R1003" s="32" t="s">
        <v>262</v>
      </c>
      <c r="S1003" s="37">
        <v>100</v>
      </c>
      <c r="T1003" s="78" t="s">
        <v>99</v>
      </c>
      <c r="U1003" s="16">
        <v>11</v>
      </c>
    </row>
    <row r="1004" spans="1:21" ht="51">
      <c r="A1004" s="69">
        <v>989</v>
      </c>
      <c r="B1004" s="39" t="s">
        <v>76</v>
      </c>
      <c r="C1004" s="31" t="s">
        <v>74</v>
      </c>
      <c r="D1004" s="31" t="s">
        <v>1199</v>
      </c>
      <c r="E1004" s="34" t="s">
        <v>1200</v>
      </c>
      <c r="F1004" s="34" t="s">
        <v>28</v>
      </c>
      <c r="G1004" s="34" t="s">
        <v>1201</v>
      </c>
      <c r="H1004" s="34" t="s">
        <v>28</v>
      </c>
      <c r="I1004" s="34" t="s">
        <v>1201</v>
      </c>
      <c r="J1004" s="34" t="s">
        <v>28</v>
      </c>
      <c r="K1004" s="34" t="s">
        <v>270</v>
      </c>
      <c r="L1004" s="32" t="s">
        <v>271</v>
      </c>
      <c r="M1004" s="36">
        <v>1</v>
      </c>
      <c r="N1004" s="42">
        <v>375000</v>
      </c>
      <c r="O1004" s="42">
        <v>375000</v>
      </c>
      <c r="P1004" s="31" t="s">
        <v>296</v>
      </c>
      <c r="Q1004" s="31" t="s">
        <v>274</v>
      </c>
      <c r="R1004" s="32" t="s">
        <v>248</v>
      </c>
      <c r="S1004" s="37">
        <v>100</v>
      </c>
      <c r="T1004" s="78" t="s">
        <v>174</v>
      </c>
      <c r="U1004" s="80">
        <v>11</v>
      </c>
    </row>
    <row r="1005" spans="1:21" ht="51">
      <c r="A1005" s="31">
        <v>990</v>
      </c>
      <c r="B1005" s="39" t="s">
        <v>76</v>
      </c>
      <c r="C1005" s="31" t="s">
        <v>74</v>
      </c>
      <c r="D1005" s="31" t="s">
        <v>1199</v>
      </c>
      <c r="E1005" s="34" t="s">
        <v>1200</v>
      </c>
      <c r="F1005" s="34" t="s">
        <v>28</v>
      </c>
      <c r="G1005" s="34" t="s">
        <v>1201</v>
      </c>
      <c r="H1005" s="34" t="s">
        <v>28</v>
      </c>
      <c r="I1005" s="34" t="s">
        <v>1201</v>
      </c>
      <c r="J1005" s="34" t="s">
        <v>28</v>
      </c>
      <c r="K1005" s="34" t="s">
        <v>270</v>
      </c>
      <c r="L1005" s="32" t="s">
        <v>271</v>
      </c>
      <c r="M1005" s="36">
        <v>1</v>
      </c>
      <c r="N1005" s="42">
        <v>267857</v>
      </c>
      <c r="O1005" s="42">
        <v>267857</v>
      </c>
      <c r="P1005" s="31" t="s">
        <v>296</v>
      </c>
      <c r="Q1005" s="31" t="s">
        <v>274</v>
      </c>
      <c r="R1005" s="32" t="s">
        <v>250</v>
      </c>
      <c r="S1005" s="37">
        <v>100</v>
      </c>
      <c r="T1005" s="78" t="s">
        <v>179</v>
      </c>
      <c r="U1005" s="16">
        <v>11</v>
      </c>
    </row>
    <row r="1006" spans="1:21" ht="51">
      <c r="A1006" s="69">
        <v>991</v>
      </c>
      <c r="B1006" s="39" t="s">
        <v>76</v>
      </c>
      <c r="C1006" s="31" t="s">
        <v>74</v>
      </c>
      <c r="D1006" s="31" t="s">
        <v>1199</v>
      </c>
      <c r="E1006" s="34" t="s">
        <v>1200</v>
      </c>
      <c r="F1006" s="34" t="s">
        <v>28</v>
      </c>
      <c r="G1006" s="34" t="s">
        <v>1201</v>
      </c>
      <c r="H1006" s="34" t="s">
        <v>28</v>
      </c>
      <c r="I1006" s="34" t="s">
        <v>1201</v>
      </c>
      <c r="J1006" s="34" t="s">
        <v>28</v>
      </c>
      <c r="K1006" s="34" t="s">
        <v>270</v>
      </c>
      <c r="L1006" s="32" t="s">
        <v>271</v>
      </c>
      <c r="M1006" s="36">
        <v>1</v>
      </c>
      <c r="N1006" s="42">
        <v>321429</v>
      </c>
      <c r="O1006" s="42">
        <v>321429</v>
      </c>
      <c r="P1006" s="31" t="s">
        <v>296</v>
      </c>
      <c r="Q1006" s="31" t="s">
        <v>274</v>
      </c>
      <c r="R1006" s="32" t="s">
        <v>249</v>
      </c>
      <c r="S1006" s="37">
        <v>100</v>
      </c>
      <c r="T1006" s="78" t="s">
        <v>180</v>
      </c>
      <c r="U1006" s="16">
        <v>11</v>
      </c>
    </row>
    <row r="1007" spans="1:21" ht="51">
      <c r="A1007" s="31">
        <v>992</v>
      </c>
      <c r="B1007" s="39" t="s">
        <v>76</v>
      </c>
      <c r="C1007" s="31" t="s">
        <v>74</v>
      </c>
      <c r="D1007" s="31" t="s">
        <v>1199</v>
      </c>
      <c r="E1007" s="34" t="s">
        <v>1200</v>
      </c>
      <c r="F1007" s="34" t="s">
        <v>28</v>
      </c>
      <c r="G1007" s="34" t="s">
        <v>1201</v>
      </c>
      <c r="H1007" s="34" t="s">
        <v>28</v>
      </c>
      <c r="I1007" s="34" t="s">
        <v>1201</v>
      </c>
      <c r="J1007" s="34" t="s">
        <v>28</v>
      </c>
      <c r="K1007" s="34" t="s">
        <v>270</v>
      </c>
      <c r="L1007" s="32" t="s">
        <v>271</v>
      </c>
      <c r="M1007" s="36">
        <v>1</v>
      </c>
      <c r="N1007" s="42">
        <v>280875</v>
      </c>
      <c r="O1007" s="42">
        <v>280875</v>
      </c>
      <c r="P1007" s="31" t="s">
        <v>296</v>
      </c>
      <c r="Q1007" s="31" t="s">
        <v>274</v>
      </c>
      <c r="R1007" s="32" t="s">
        <v>247</v>
      </c>
      <c r="S1007" s="37">
        <v>100</v>
      </c>
      <c r="T1007" s="78" t="s">
        <v>175</v>
      </c>
      <c r="U1007" s="16">
        <v>11</v>
      </c>
    </row>
    <row r="1008" spans="1:21" ht="51">
      <c r="A1008" s="69">
        <v>993</v>
      </c>
      <c r="B1008" s="39" t="s">
        <v>76</v>
      </c>
      <c r="C1008" s="31" t="s">
        <v>74</v>
      </c>
      <c r="D1008" s="31" t="s">
        <v>1199</v>
      </c>
      <c r="E1008" s="34" t="s">
        <v>1200</v>
      </c>
      <c r="F1008" s="34" t="s">
        <v>28</v>
      </c>
      <c r="G1008" s="34" t="s">
        <v>1201</v>
      </c>
      <c r="H1008" s="34" t="s">
        <v>28</v>
      </c>
      <c r="I1008" s="34" t="s">
        <v>1201</v>
      </c>
      <c r="J1008" s="34" t="s">
        <v>28</v>
      </c>
      <c r="K1008" s="34" t="s">
        <v>270</v>
      </c>
      <c r="L1008" s="32" t="s">
        <v>271</v>
      </c>
      <c r="M1008" s="36">
        <v>1</v>
      </c>
      <c r="N1008" s="42">
        <v>701018</v>
      </c>
      <c r="O1008" s="42">
        <v>701018</v>
      </c>
      <c r="P1008" s="31" t="s">
        <v>296</v>
      </c>
      <c r="Q1008" s="31" t="s">
        <v>274</v>
      </c>
      <c r="R1008" s="36" t="s">
        <v>1935</v>
      </c>
      <c r="S1008" s="37">
        <v>100</v>
      </c>
      <c r="T1008" s="78" t="s">
        <v>176</v>
      </c>
      <c r="U1008" s="16">
        <v>11</v>
      </c>
    </row>
    <row r="1009" spans="1:21" ht="51">
      <c r="A1009" s="31">
        <v>994</v>
      </c>
      <c r="B1009" s="39" t="s">
        <v>76</v>
      </c>
      <c r="C1009" s="31" t="s">
        <v>74</v>
      </c>
      <c r="D1009" s="31" t="s">
        <v>1199</v>
      </c>
      <c r="E1009" s="34" t="s">
        <v>1200</v>
      </c>
      <c r="F1009" s="34" t="s">
        <v>28</v>
      </c>
      <c r="G1009" s="34" t="s">
        <v>1201</v>
      </c>
      <c r="H1009" s="34" t="s">
        <v>28</v>
      </c>
      <c r="I1009" s="34" t="s">
        <v>1201</v>
      </c>
      <c r="J1009" s="34" t="s">
        <v>28</v>
      </c>
      <c r="K1009" s="34" t="s">
        <v>270</v>
      </c>
      <c r="L1009" s="32" t="s">
        <v>271</v>
      </c>
      <c r="M1009" s="36">
        <v>1</v>
      </c>
      <c r="N1009" s="42">
        <v>246429</v>
      </c>
      <c r="O1009" s="42">
        <v>246429</v>
      </c>
      <c r="P1009" s="31" t="s">
        <v>296</v>
      </c>
      <c r="Q1009" s="31" t="s">
        <v>274</v>
      </c>
      <c r="R1009" s="32" t="s">
        <v>251</v>
      </c>
      <c r="S1009" s="37">
        <v>100</v>
      </c>
      <c r="T1009" s="78" t="s">
        <v>181</v>
      </c>
      <c r="U1009" s="16">
        <v>11</v>
      </c>
    </row>
    <row r="1010" spans="1:21" ht="51">
      <c r="A1010" s="69">
        <v>995</v>
      </c>
      <c r="B1010" s="39" t="s">
        <v>76</v>
      </c>
      <c r="C1010" s="31" t="s">
        <v>74</v>
      </c>
      <c r="D1010" s="31" t="s">
        <v>1199</v>
      </c>
      <c r="E1010" s="34" t="s">
        <v>1200</v>
      </c>
      <c r="F1010" s="34" t="s">
        <v>28</v>
      </c>
      <c r="G1010" s="34" t="s">
        <v>1201</v>
      </c>
      <c r="H1010" s="34" t="s">
        <v>28</v>
      </c>
      <c r="I1010" s="34" t="s">
        <v>1201</v>
      </c>
      <c r="J1010" s="34" t="s">
        <v>28</v>
      </c>
      <c r="K1010" s="34" t="s">
        <v>270</v>
      </c>
      <c r="L1010" s="32" t="s">
        <v>271</v>
      </c>
      <c r="M1010" s="36">
        <v>1</v>
      </c>
      <c r="N1010" s="42">
        <v>327049</v>
      </c>
      <c r="O1010" s="42">
        <v>327049</v>
      </c>
      <c r="P1010" s="31" t="s">
        <v>296</v>
      </c>
      <c r="Q1010" s="31" t="s">
        <v>274</v>
      </c>
      <c r="R1010" s="36" t="s">
        <v>252</v>
      </c>
      <c r="S1010" s="37">
        <v>100</v>
      </c>
      <c r="T1010" s="78" t="s">
        <v>96</v>
      </c>
      <c r="U1010" s="16">
        <v>11</v>
      </c>
    </row>
    <row r="1011" spans="1:21" ht="51">
      <c r="A1011" s="31">
        <v>996</v>
      </c>
      <c r="B1011" s="39" t="s">
        <v>76</v>
      </c>
      <c r="C1011" s="31" t="s">
        <v>74</v>
      </c>
      <c r="D1011" s="31" t="s">
        <v>1199</v>
      </c>
      <c r="E1011" s="34" t="s">
        <v>1200</v>
      </c>
      <c r="F1011" s="34" t="s">
        <v>28</v>
      </c>
      <c r="G1011" s="34" t="s">
        <v>1201</v>
      </c>
      <c r="H1011" s="34" t="s">
        <v>28</v>
      </c>
      <c r="I1011" s="34" t="s">
        <v>1201</v>
      </c>
      <c r="J1011" s="34" t="s">
        <v>28</v>
      </c>
      <c r="K1011" s="34" t="s">
        <v>270</v>
      </c>
      <c r="L1011" s="32" t="s">
        <v>271</v>
      </c>
      <c r="M1011" s="36">
        <v>1</v>
      </c>
      <c r="N1011" s="42">
        <v>136161</v>
      </c>
      <c r="O1011" s="42">
        <v>136161</v>
      </c>
      <c r="P1011" s="31" t="s">
        <v>296</v>
      </c>
      <c r="Q1011" s="31" t="s">
        <v>274</v>
      </c>
      <c r="R1011" s="32" t="s">
        <v>254</v>
      </c>
      <c r="S1011" s="37">
        <v>100</v>
      </c>
      <c r="T1011" s="78" t="s">
        <v>182</v>
      </c>
      <c r="U1011" s="16">
        <v>11</v>
      </c>
    </row>
    <row r="1012" spans="1:21" ht="51">
      <c r="A1012" s="69">
        <v>997</v>
      </c>
      <c r="B1012" s="39" t="s">
        <v>76</v>
      </c>
      <c r="C1012" s="31" t="s">
        <v>74</v>
      </c>
      <c r="D1012" s="31" t="s">
        <v>1199</v>
      </c>
      <c r="E1012" s="34" t="s">
        <v>1200</v>
      </c>
      <c r="F1012" s="34" t="s">
        <v>28</v>
      </c>
      <c r="G1012" s="34" t="s">
        <v>1201</v>
      </c>
      <c r="H1012" s="34" t="s">
        <v>28</v>
      </c>
      <c r="I1012" s="34" t="s">
        <v>1201</v>
      </c>
      <c r="J1012" s="34" t="s">
        <v>28</v>
      </c>
      <c r="K1012" s="34" t="s">
        <v>270</v>
      </c>
      <c r="L1012" s="32" t="s">
        <v>271</v>
      </c>
      <c r="M1012" s="36">
        <v>1</v>
      </c>
      <c r="N1012" s="42">
        <v>214286</v>
      </c>
      <c r="O1012" s="42">
        <v>214286</v>
      </c>
      <c r="P1012" s="31" t="s">
        <v>296</v>
      </c>
      <c r="Q1012" s="31" t="s">
        <v>274</v>
      </c>
      <c r="R1012" s="32" t="s">
        <v>255</v>
      </c>
      <c r="S1012" s="37">
        <v>100</v>
      </c>
      <c r="T1012" s="78" t="s">
        <v>97</v>
      </c>
      <c r="U1012" s="16">
        <v>11</v>
      </c>
    </row>
    <row r="1013" spans="1:21" ht="51">
      <c r="A1013" s="31">
        <v>998</v>
      </c>
      <c r="B1013" s="39" t="s">
        <v>76</v>
      </c>
      <c r="C1013" s="31" t="s">
        <v>74</v>
      </c>
      <c r="D1013" s="31" t="s">
        <v>1199</v>
      </c>
      <c r="E1013" s="34" t="s">
        <v>1200</v>
      </c>
      <c r="F1013" s="34" t="s">
        <v>28</v>
      </c>
      <c r="G1013" s="34" t="s">
        <v>1201</v>
      </c>
      <c r="H1013" s="34" t="s">
        <v>28</v>
      </c>
      <c r="I1013" s="34" t="s">
        <v>1201</v>
      </c>
      <c r="J1013" s="34" t="s">
        <v>28</v>
      </c>
      <c r="K1013" s="34" t="s">
        <v>270</v>
      </c>
      <c r="L1013" s="32" t="s">
        <v>271</v>
      </c>
      <c r="M1013" s="36">
        <v>1</v>
      </c>
      <c r="N1013" s="42">
        <v>357143</v>
      </c>
      <c r="O1013" s="42">
        <v>357143</v>
      </c>
      <c r="P1013" s="31" t="s">
        <v>296</v>
      </c>
      <c r="Q1013" s="31" t="s">
        <v>274</v>
      </c>
      <c r="R1013" s="32" t="s">
        <v>256</v>
      </c>
      <c r="S1013" s="37">
        <v>100</v>
      </c>
      <c r="T1013" s="78" t="s">
        <v>183</v>
      </c>
      <c r="U1013" s="16">
        <v>11</v>
      </c>
    </row>
    <row r="1014" spans="1:21" ht="51">
      <c r="A1014" s="69">
        <v>999</v>
      </c>
      <c r="B1014" s="39" t="s">
        <v>76</v>
      </c>
      <c r="C1014" s="31" t="s">
        <v>74</v>
      </c>
      <c r="D1014" s="31" t="s">
        <v>1199</v>
      </c>
      <c r="E1014" s="34" t="s">
        <v>1200</v>
      </c>
      <c r="F1014" s="34" t="s">
        <v>28</v>
      </c>
      <c r="G1014" s="34" t="s">
        <v>1201</v>
      </c>
      <c r="H1014" s="34" t="s">
        <v>28</v>
      </c>
      <c r="I1014" s="34" t="s">
        <v>1201</v>
      </c>
      <c r="J1014" s="34" t="s">
        <v>28</v>
      </c>
      <c r="K1014" s="34" t="s">
        <v>270</v>
      </c>
      <c r="L1014" s="32" t="s">
        <v>271</v>
      </c>
      <c r="M1014" s="36">
        <v>1</v>
      </c>
      <c r="N1014" s="42">
        <v>267857</v>
      </c>
      <c r="O1014" s="42">
        <v>267857</v>
      </c>
      <c r="P1014" s="31" t="s">
        <v>296</v>
      </c>
      <c r="Q1014" s="31" t="s">
        <v>274</v>
      </c>
      <c r="R1014" s="32" t="s">
        <v>259</v>
      </c>
      <c r="S1014" s="37">
        <v>100</v>
      </c>
      <c r="T1014" s="78" t="s">
        <v>184</v>
      </c>
      <c r="U1014" s="16">
        <v>11</v>
      </c>
    </row>
    <row r="1015" spans="1:21" ht="51">
      <c r="A1015" s="31">
        <v>1000</v>
      </c>
      <c r="B1015" s="39" t="s">
        <v>76</v>
      </c>
      <c r="C1015" s="31" t="s">
        <v>74</v>
      </c>
      <c r="D1015" s="31" t="s">
        <v>1199</v>
      </c>
      <c r="E1015" s="34" t="s">
        <v>1200</v>
      </c>
      <c r="F1015" s="34" t="s">
        <v>28</v>
      </c>
      <c r="G1015" s="34" t="s">
        <v>1201</v>
      </c>
      <c r="H1015" s="34" t="s">
        <v>28</v>
      </c>
      <c r="I1015" s="34" t="s">
        <v>1201</v>
      </c>
      <c r="J1015" s="34" t="s">
        <v>28</v>
      </c>
      <c r="K1015" s="34" t="s">
        <v>270</v>
      </c>
      <c r="L1015" s="32" t="s">
        <v>271</v>
      </c>
      <c r="M1015" s="36">
        <v>1</v>
      </c>
      <c r="N1015" s="42">
        <v>225000</v>
      </c>
      <c r="O1015" s="42">
        <v>225000</v>
      </c>
      <c r="P1015" s="31" t="s">
        <v>296</v>
      </c>
      <c r="Q1015" s="31" t="s">
        <v>274</v>
      </c>
      <c r="R1015" s="32" t="s">
        <v>257</v>
      </c>
      <c r="S1015" s="37">
        <v>100</v>
      </c>
      <c r="T1015" s="78" t="s">
        <v>185</v>
      </c>
      <c r="U1015" s="16">
        <v>11</v>
      </c>
    </row>
    <row r="1016" spans="1:21" ht="51">
      <c r="A1016" s="69">
        <v>1001</v>
      </c>
      <c r="B1016" s="39" t="s">
        <v>76</v>
      </c>
      <c r="C1016" s="31" t="s">
        <v>74</v>
      </c>
      <c r="D1016" s="31" t="s">
        <v>1199</v>
      </c>
      <c r="E1016" s="34" t="s">
        <v>1200</v>
      </c>
      <c r="F1016" s="34" t="s">
        <v>28</v>
      </c>
      <c r="G1016" s="34" t="s">
        <v>1201</v>
      </c>
      <c r="H1016" s="34" t="s">
        <v>28</v>
      </c>
      <c r="I1016" s="34" t="s">
        <v>1201</v>
      </c>
      <c r="J1016" s="34" t="s">
        <v>28</v>
      </c>
      <c r="K1016" s="34" t="s">
        <v>270</v>
      </c>
      <c r="L1016" s="32" t="s">
        <v>271</v>
      </c>
      <c r="M1016" s="36">
        <v>1</v>
      </c>
      <c r="N1016" s="42">
        <v>375000</v>
      </c>
      <c r="O1016" s="42">
        <v>375000</v>
      </c>
      <c r="P1016" s="31" t="s">
        <v>296</v>
      </c>
      <c r="Q1016" s="31" t="s">
        <v>274</v>
      </c>
      <c r="R1016" s="32" t="s">
        <v>258</v>
      </c>
      <c r="S1016" s="37">
        <v>100</v>
      </c>
      <c r="T1016" s="78" t="s">
        <v>177</v>
      </c>
      <c r="U1016" s="16">
        <v>11</v>
      </c>
    </row>
    <row r="1017" spans="1:21" ht="51">
      <c r="A1017" s="31">
        <v>1002</v>
      </c>
      <c r="B1017" s="39" t="s">
        <v>76</v>
      </c>
      <c r="C1017" s="31" t="s">
        <v>74</v>
      </c>
      <c r="D1017" s="31" t="s">
        <v>1199</v>
      </c>
      <c r="E1017" s="34" t="s">
        <v>1200</v>
      </c>
      <c r="F1017" s="34" t="s">
        <v>28</v>
      </c>
      <c r="G1017" s="34" t="s">
        <v>1201</v>
      </c>
      <c r="H1017" s="34" t="s">
        <v>28</v>
      </c>
      <c r="I1017" s="34" t="s">
        <v>1201</v>
      </c>
      <c r="J1017" s="34" t="s">
        <v>28</v>
      </c>
      <c r="K1017" s="34" t="s">
        <v>270</v>
      </c>
      <c r="L1017" s="32" t="s">
        <v>271</v>
      </c>
      <c r="M1017" s="36">
        <v>1</v>
      </c>
      <c r="N1017" s="42">
        <v>214286</v>
      </c>
      <c r="O1017" s="42">
        <v>214286</v>
      </c>
      <c r="P1017" s="31" t="s">
        <v>296</v>
      </c>
      <c r="Q1017" s="31" t="s">
        <v>274</v>
      </c>
      <c r="R1017" s="32" t="s">
        <v>260</v>
      </c>
      <c r="S1017" s="37">
        <v>100</v>
      </c>
      <c r="T1017" s="78" t="s">
        <v>178</v>
      </c>
      <c r="U1017" s="16">
        <v>11</v>
      </c>
    </row>
    <row r="1018" spans="1:21" ht="51">
      <c r="A1018" s="69">
        <v>1003</v>
      </c>
      <c r="B1018" s="39" t="s">
        <v>76</v>
      </c>
      <c r="C1018" s="31" t="s">
        <v>74</v>
      </c>
      <c r="D1018" s="31" t="s">
        <v>1199</v>
      </c>
      <c r="E1018" s="34" t="s">
        <v>1200</v>
      </c>
      <c r="F1018" s="34" t="s">
        <v>28</v>
      </c>
      <c r="G1018" s="34" t="s">
        <v>1201</v>
      </c>
      <c r="H1018" s="34" t="s">
        <v>28</v>
      </c>
      <c r="I1018" s="34" t="s">
        <v>1201</v>
      </c>
      <c r="J1018" s="34" t="s">
        <v>28</v>
      </c>
      <c r="K1018" s="34" t="s">
        <v>270</v>
      </c>
      <c r="L1018" s="32" t="s">
        <v>271</v>
      </c>
      <c r="M1018" s="36">
        <v>1</v>
      </c>
      <c r="N1018" s="42">
        <v>321429</v>
      </c>
      <c r="O1018" s="42">
        <v>321429</v>
      </c>
      <c r="P1018" s="31" t="s">
        <v>296</v>
      </c>
      <c r="Q1018" s="31" t="s">
        <v>274</v>
      </c>
      <c r="R1018" s="32" t="s">
        <v>261</v>
      </c>
      <c r="S1018" s="37">
        <v>100</v>
      </c>
      <c r="T1018" s="78" t="s">
        <v>98</v>
      </c>
      <c r="U1018" s="16">
        <v>11</v>
      </c>
    </row>
    <row r="1019" spans="1:21" ht="51">
      <c r="A1019" s="31">
        <v>1004</v>
      </c>
      <c r="B1019" s="39" t="s">
        <v>76</v>
      </c>
      <c r="C1019" s="31" t="s">
        <v>74</v>
      </c>
      <c r="D1019" s="31" t="s">
        <v>1199</v>
      </c>
      <c r="E1019" s="34" t="s">
        <v>1200</v>
      </c>
      <c r="F1019" s="34" t="s">
        <v>28</v>
      </c>
      <c r="G1019" s="34" t="s">
        <v>1201</v>
      </c>
      <c r="H1019" s="34" t="s">
        <v>28</v>
      </c>
      <c r="I1019" s="34" t="s">
        <v>1201</v>
      </c>
      <c r="J1019" s="34" t="s">
        <v>28</v>
      </c>
      <c r="K1019" s="34" t="s">
        <v>270</v>
      </c>
      <c r="L1019" s="32" t="s">
        <v>271</v>
      </c>
      <c r="M1019" s="36">
        <v>1</v>
      </c>
      <c r="N1019" s="42">
        <v>133929</v>
      </c>
      <c r="O1019" s="42">
        <v>133929</v>
      </c>
      <c r="P1019" s="31" t="s">
        <v>296</v>
      </c>
      <c r="Q1019" s="31" t="s">
        <v>274</v>
      </c>
      <c r="R1019" s="32" t="s">
        <v>262</v>
      </c>
      <c r="S1019" s="37">
        <v>100</v>
      </c>
      <c r="T1019" s="78" t="s">
        <v>99</v>
      </c>
      <c r="U1019" s="16">
        <v>11</v>
      </c>
    </row>
    <row r="1020" spans="1:21" ht="38.25" customHeight="1">
      <c r="A1020" s="69">
        <v>1005</v>
      </c>
      <c r="B1020" s="39" t="s">
        <v>76</v>
      </c>
      <c r="C1020" s="31" t="s">
        <v>74</v>
      </c>
      <c r="D1020" s="31" t="s">
        <v>1202</v>
      </c>
      <c r="E1020" s="34" t="s">
        <v>1203</v>
      </c>
      <c r="F1020" s="34" t="s">
        <v>1204</v>
      </c>
      <c r="G1020" s="34" t="s">
        <v>1203</v>
      </c>
      <c r="H1020" s="34" t="s">
        <v>1204</v>
      </c>
      <c r="I1020" s="34" t="s">
        <v>1205</v>
      </c>
      <c r="J1020" s="34" t="s">
        <v>1587</v>
      </c>
      <c r="K1020" s="34" t="s">
        <v>270</v>
      </c>
      <c r="L1020" s="32" t="s">
        <v>271</v>
      </c>
      <c r="M1020" s="36">
        <v>1</v>
      </c>
      <c r="N1020" s="42">
        <v>4247571</v>
      </c>
      <c r="O1020" s="42">
        <v>4247571</v>
      </c>
      <c r="P1020" s="31" t="s">
        <v>296</v>
      </c>
      <c r="Q1020" s="31" t="s">
        <v>1195</v>
      </c>
      <c r="R1020" s="32" t="s">
        <v>275</v>
      </c>
      <c r="S1020" s="37">
        <v>0</v>
      </c>
      <c r="T1020" s="78" t="s">
        <v>108</v>
      </c>
      <c r="U1020" s="80">
        <v>12</v>
      </c>
    </row>
    <row r="1021" spans="1:21" ht="76.5" customHeight="1">
      <c r="A1021" s="31">
        <v>1006</v>
      </c>
      <c r="B1021" s="39" t="s">
        <v>76</v>
      </c>
      <c r="C1021" s="31" t="s">
        <v>74</v>
      </c>
      <c r="D1021" s="31" t="s">
        <v>1206</v>
      </c>
      <c r="E1021" s="34" t="s">
        <v>1207</v>
      </c>
      <c r="F1021" s="34" t="s">
        <v>1208</v>
      </c>
      <c r="G1021" s="34" t="s">
        <v>1209</v>
      </c>
      <c r="H1021" s="34" t="s">
        <v>1210</v>
      </c>
      <c r="I1021" s="34" t="s">
        <v>1211</v>
      </c>
      <c r="J1021" s="34" t="s">
        <v>2000</v>
      </c>
      <c r="K1021" s="34" t="s">
        <v>270</v>
      </c>
      <c r="L1021" s="32" t="s">
        <v>271</v>
      </c>
      <c r="M1021" s="36">
        <v>1</v>
      </c>
      <c r="N1021" s="42">
        <v>61071</v>
      </c>
      <c r="O1021" s="42">
        <v>61071</v>
      </c>
      <c r="P1021" s="31" t="s">
        <v>296</v>
      </c>
      <c r="Q1021" s="31" t="s">
        <v>1195</v>
      </c>
      <c r="R1021" s="32" t="s">
        <v>275</v>
      </c>
      <c r="S1021" s="37">
        <v>0</v>
      </c>
      <c r="T1021" s="78" t="s">
        <v>108</v>
      </c>
      <c r="U1021" s="80">
        <v>12</v>
      </c>
    </row>
    <row r="1022" spans="1:21" ht="76.5" customHeight="1">
      <c r="A1022" s="69">
        <v>1007</v>
      </c>
      <c r="B1022" s="39" t="s">
        <v>76</v>
      </c>
      <c r="C1022" s="31" t="s">
        <v>74</v>
      </c>
      <c r="D1022" s="31" t="s">
        <v>1212</v>
      </c>
      <c r="E1022" s="34" t="s">
        <v>1213</v>
      </c>
      <c r="F1022" s="34" t="s">
        <v>1214</v>
      </c>
      <c r="G1022" s="34" t="s">
        <v>1215</v>
      </c>
      <c r="H1022" s="34" t="s">
        <v>1216</v>
      </c>
      <c r="I1022" s="34" t="s">
        <v>1217</v>
      </c>
      <c r="J1022" s="34" t="s">
        <v>1588</v>
      </c>
      <c r="K1022" s="34" t="s">
        <v>270</v>
      </c>
      <c r="L1022" s="32" t="s">
        <v>271</v>
      </c>
      <c r="M1022" s="36">
        <v>1</v>
      </c>
      <c r="N1022" s="42">
        <v>10462071</v>
      </c>
      <c r="O1022" s="42">
        <v>10462071</v>
      </c>
      <c r="P1022" s="31" t="s">
        <v>296</v>
      </c>
      <c r="Q1022" s="31" t="s">
        <v>1195</v>
      </c>
      <c r="R1022" s="32" t="s">
        <v>275</v>
      </c>
      <c r="S1022" s="37">
        <v>0</v>
      </c>
      <c r="T1022" s="78" t="s">
        <v>108</v>
      </c>
      <c r="U1022" s="80">
        <v>12</v>
      </c>
    </row>
    <row r="1023" spans="1:21" ht="89.25" customHeight="1">
      <c r="A1023" s="31">
        <v>1008</v>
      </c>
      <c r="B1023" s="39" t="s">
        <v>76</v>
      </c>
      <c r="C1023" s="31" t="s">
        <v>74</v>
      </c>
      <c r="D1023" s="31" t="s">
        <v>1218</v>
      </c>
      <c r="E1023" s="34" t="s">
        <v>1219</v>
      </c>
      <c r="F1023" s="34" t="s">
        <v>1220</v>
      </c>
      <c r="G1023" s="34" t="s">
        <v>1221</v>
      </c>
      <c r="H1023" s="34" t="s">
        <v>1222</v>
      </c>
      <c r="I1023" s="34" t="s">
        <v>1223</v>
      </c>
      <c r="J1023" s="34" t="s">
        <v>1589</v>
      </c>
      <c r="K1023" s="34" t="s">
        <v>270</v>
      </c>
      <c r="L1023" s="32" t="s">
        <v>271</v>
      </c>
      <c r="M1023" s="36">
        <v>1</v>
      </c>
      <c r="N1023" s="42">
        <v>1321607</v>
      </c>
      <c r="O1023" s="42">
        <v>1321607</v>
      </c>
      <c r="P1023" s="31" t="s">
        <v>296</v>
      </c>
      <c r="Q1023" s="31" t="s">
        <v>1195</v>
      </c>
      <c r="R1023" s="32" t="s">
        <v>275</v>
      </c>
      <c r="S1023" s="37">
        <v>0</v>
      </c>
      <c r="T1023" s="78" t="s">
        <v>108</v>
      </c>
      <c r="U1023" s="80">
        <v>12</v>
      </c>
    </row>
    <row r="1024" spans="1:21" s="41" customFormat="1" ht="51" customHeight="1">
      <c r="A1024" s="69">
        <v>1009</v>
      </c>
      <c r="B1024" s="39" t="s">
        <v>76</v>
      </c>
      <c r="C1024" s="31" t="s">
        <v>74</v>
      </c>
      <c r="D1024" s="31" t="s">
        <v>1224</v>
      </c>
      <c r="E1024" s="34" t="s">
        <v>1225</v>
      </c>
      <c r="F1024" s="34" t="s">
        <v>1226</v>
      </c>
      <c r="G1024" s="34" t="s">
        <v>1227</v>
      </c>
      <c r="H1024" s="34" t="s">
        <v>1228</v>
      </c>
      <c r="I1024" s="34" t="s">
        <v>1225</v>
      </c>
      <c r="J1024" s="34" t="s">
        <v>1590</v>
      </c>
      <c r="K1024" s="34" t="s">
        <v>270</v>
      </c>
      <c r="L1024" s="32" t="s">
        <v>271</v>
      </c>
      <c r="M1024" s="36">
        <v>1</v>
      </c>
      <c r="N1024" s="42">
        <v>810000</v>
      </c>
      <c r="O1024" s="42">
        <v>810000</v>
      </c>
      <c r="P1024" s="31" t="s">
        <v>296</v>
      </c>
      <c r="Q1024" s="31" t="s">
        <v>1195</v>
      </c>
      <c r="R1024" s="32" t="s">
        <v>275</v>
      </c>
      <c r="S1024" s="37">
        <v>0</v>
      </c>
      <c r="T1024" s="78" t="s">
        <v>108</v>
      </c>
      <c r="U1024" s="80">
        <v>12</v>
      </c>
    </row>
    <row r="1025" spans="1:21" s="41" customFormat="1" ht="63.75" customHeight="1">
      <c r="A1025" s="31">
        <v>1010</v>
      </c>
      <c r="B1025" s="39" t="s">
        <v>76</v>
      </c>
      <c r="C1025" s="31" t="s">
        <v>74</v>
      </c>
      <c r="D1025" s="31" t="s">
        <v>1229</v>
      </c>
      <c r="E1025" s="34" t="s">
        <v>1230</v>
      </c>
      <c r="F1025" s="34" t="s">
        <v>1231</v>
      </c>
      <c r="G1025" s="34" t="s">
        <v>1230</v>
      </c>
      <c r="H1025" s="34" t="s">
        <v>1231</v>
      </c>
      <c r="I1025" s="34" t="s">
        <v>2001</v>
      </c>
      <c r="J1025" s="34" t="s">
        <v>1231</v>
      </c>
      <c r="K1025" s="34" t="s">
        <v>270</v>
      </c>
      <c r="L1025" s="32" t="s">
        <v>271</v>
      </c>
      <c r="M1025" s="36">
        <v>1</v>
      </c>
      <c r="N1025" s="42">
        <v>794643</v>
      </c>
      <c r="O1025" s="42">
        <v>794643</v>
      </c>
      <c r="P1025" s="31" t="s">
        <v>477</v>
      </c>
      <c r="Q1025" s="31" t="s">
        <v>799</v>
      </c>
      <c r="R1025" s="32" t="s">
        <v>275</v>
      </c>
      <c r="S1025" s="37">
        <v>0</v>
      </c>
      <c r="T1025" s="78" t="s">
        <v>108</v>
      </c>
      <c r="U1025" s="80">
        <v>12</v>
      </c>
    </row>
    <row r="1026" spans="1:21" s="41" customFormat="1" ht="38.25">
      <c r="A1026" s="69">
        <v>1011</v>
      </c>
      <c r="B1026" s="39" t="s">
        <v>76</v>
      </c>
      <c r="C1026" s="31" t="s">
        <v>74</v>
      </c>
      <c r="D1026" s="31" t="s">
        <v>1202</v>
      </c>
      <c r="E1026" s="34" t="s">
        <v>1203</v>
      </c>
      <c r="F1026" s="34" t="s">
        <v>1204</v>
      </c>
      <c r="G1026" s="34" t="s">
        <v>1203</v>
      </c>
      <c r="H1026" s="34" t="s">
        <v>1204</v>
      </c>
      <c r="I1026" s="34" t="s">
        <v>1205</v>
      </c>
      <c r="J1026" s="34" t="s">
        <v>1587</v>
      </c>
      <c r="K1026" s="34" t="s">
        <v>270</v>
      </c>
      <c r="L1026" s="32" t="s">
        <v>271</v>
      </c>
      <c r="M1026" s="36">
        <v>1</v>
      </c>
      <c r="N1026" s="42">
        <v>598951</v>
      </c>
      <c r="O1026" s="42">
        <v>598951</v>
      </c>
      <c r="P1026" s="31" t="s">
        <v>296</v>
      </c>
      <c r="Q1026" s="31" t="s">
        <v>1195</v>
      </c>
      <c r="R1026" s="32" t="s">
        <v>248</v>
      </c>
      <c r="S1026" s="37">
        <v>0</v>
      </c>
      <c r="T1026" s="78" t="s">
        <v>174</v>
      </c>
      <c r="U1026" s="80">
        <v>12</v>
      </c>
    </row>
    <row r="1027" spans="1:21" s="41" customFormat="1" ht="76.5">
      <c r="A1027" s="31">
        <v>1012</v>
      </c>
      <c r="B1027" s="39" t="s">
        <v>76</v>
      </c>
      <c r="C1027" s="31" t="s">
        <v>74</v>
      </c>
      <c r="D1027" s="31" t="s">
        <v>1212</v>
      </c>
      <c r="E1027" s="34" t="s">
        <v>1213</v>
      </c>
      <c r="F1027" s="34" t="s">
        <v>1214</v>
      </c>
      <c r="G1027" s="34" t="s">
        <v>1215</v>
      </c>
      <c r="H1027" s="34" t="s">
        <v>1216</v>
      </c>
      <c r="I1027" s="34" t="s">
        <v>1217</v>
      </c>
      <c r="J1027" s="34" t="s">
        <v>1588</v>
      </c>
      <c r="K1027" s="34" t="s">
        <v>270</v>
      </c>
      <c r="L1027" s="32" t="s">
        <v>271</v>
      </c>
      <c r="M1027" s="36">
        <v>1</v>
      </c>
      <c r="N1027" s="42">
        <v>875756</v>
      </c>
      <c r="O1027" s="42">
        <v>875756</v>
      </c>
      <c r="P1027" s="31" t="s">
        <v>296</v>
      </c>
      <c r="Q1027" s="31" t="s">
        <v>1195</v>
      </c>
      <c r="R1027" s="32" t="s">
        <v>248</v>
      </c>
      <c r="S1027" s="37">
        <v>0</v>
      </c>
      <c r="T1027" s="78" t="s">
        <v>174</v>
      </c>
      <c r="U1027" s="80">
        <v>12</v>
      </c>
    </row>
    <row r="1028" spans="1:21" s="41" customFormat="1" ht="89.25">
      <c r="A1028" s="69">
        <v>1013</v>
      </c>
      <c r="B1028" s="39" t="s">
        <v>76</v>
      </c>
      <c r="C1028" s="31" t="s">
        <v>74</v>
      </c>
      <c r="D1028" s="31" t="s">
        <v>1218</v>
      </c>
      <c r="E1028" s="34" t="s">
        <v>1219</v>
      </c>
      <c r="F1028" s="34" t="s">
        <v>1220</v>
      </c>
      <c r="G1028" s="34" t="s">
        <v>1221</v>
      </c>
      <c r="H1028" s="34" t="s">
        <v>1222</v>
      </c>
      <c r="I1028" s="34" t="s">
        <v>1223</v>
      </c>
      <c r="J1028" s="34" t="s">
        <v>1589</v>
      </c>
      <c r="K1028" s="34" t="s">
        <v>270</v>
      </c>
      <c r="L1028" s="32" t="s">
        <v>271</v>
      </c>
      <c r="M1028" s="36">
        <v>1</v>
      </c>
      <c r="N1028" s="42">
        <v>32431</v>
      </c>
      <c r="O1028" s="42">
        <v>32431</v>
      </c>
      <c r="P1028" s="31" t="s">
        <v>296</v>
      </c>
      <c r="Q1028" s="31" t="s">
        <v>1195</v>
      </c>
      <c r="R1028" s="32" t="s">
        <v>248</v>
      </c>
      <c r="S1028" s="37">
        <v>0</v>
      </c>
      <c r="T1028" s="78" t="s">
        <v>174</v>
      </c>
      <c r="U1028" s="80">
        <v>12</v>
      </c>
    </row>
    <row r="1029" spans="1:21" s="41" customFormat="1" ht="51">
      <c r="A1029" s="31">
        <v>1014</v>
      </c>
      <c r="B1029" s="39" t="s">
        <v>76</v>
      </c>
      <c r="C1029" s="31" t="s">
        <v>74</v>
      </c>
      <c r="D1029" s="31" t="s">
        <v>1224</v>
      </c>
      <c r="E1029" s="34" t="s">
        <v>1225</v>
      </c>
      <c r="F1029" s="34" t="s">
        <v>1226</v>
      </c>
      <c r="G1029" s="34" t="s">
        <v>1227</v>
      </c>
      <c r="H1029" s="34" t="s">
        <v>1228</v>
      </c>
      <c r="I1029" s="34" t="s">
        <v>1225</v>
      </c>
      <c r="J1029" s="34" t="s">
        <v>1590</v>
      </c>
      <c r="K1029" s="34" t="s">
        <v>270</v>
      </c>
      <c r="L1029" s="32" t="s">
        <v>271</v>
      </c>
      <c r="M1029" s="36">
        <v>1</v>
      </c>
      <c r="N1029" s="42">
        <v>75000</v>
      </c>
      <c r="O1029" s="42">
        <v>75000</v>
      </c>
      <c r="P1029" s="31" t="s">
        <v>296</v>
      </c>
      <c r="Q1029" s="31" t="s">
        <v>1195</v>
      </c>
      <c r="R1029" s="32" t="s">
        <v>248</v>
      </c>
      <c r="S1029" s="37">
        <v>0</v>
      </c>
      <c r="T1029" s="78" t="s">
        <v>174</v>
      </c>
      <c r="U1029" s="80">
        <v>12</v>
      </c>
    </row>
    <row r="1030" spans="1:21" s="41" customFormat="1" ht="51">
      <c r="A1030" s="69">
        <v>1015</v>
      </c>
      <c r="B1030" s="39" t="s">
        <v>76</v>
      </c>
      <c r="C1030" s="31" t="s">
        <v>74</v>
      </c>
      <c r="D1030" s="31" t="s">
        <v>1229</v>
      </c>
      <c r="E1030" s="34" t="s">
        <v>1230</v>
      </c>
      <c r="F1030" s="34" t="s">
        <v>1231</v>
      </c>
      <c r="G1030" s="34" t="s">
        <v>1230</v>
      </c>
      <c r="H1030" s="34" t="s">
        <v>1231</v>
      </c>
      <c r="I1030" s="34" t="s">
        <v>1232</v>
      </c>
      <c r="J1030" s="34" t="s">
        <v>1888</v>
      </c>
      <c r="K1030" s="31" t="s">
        <v>270</v>
      </c>
      <c r="L1030" s="31" t="s">
        <v>271</v>
      </c>
      <c r="M1030" s="36">
        <v>1</v>
      </c>
      <c r="N1030" s="42">
        <v>100800</v>
      </c>
      <c r="O1030" s="42">
        <v>100800</v>
      </c>
      <c r="P1030" s="31" t="s">
        <v>296</v>
      </c>
      <c r="Q1030" s="31" t="s">
        <v>274</v>
      </c>
      <c r="R1030" s="32" t="s">
        <v>248</v>
      </c>
      <c r="S1030" s="37">
        <v>50</v>
      </c>
      <c r="T1030" s="78" t="s">
        <v>174</v>
      </c>
      <c r="U1030" s="80">
        <v>12</v>
      </c>
    </row>
    <row r="1031" spans="1:21" s="41" customFormat="1" ht="38.25">
      <c r="A1031" s="31">
        <v>1016</v>
      </c>
      <c r="B1031" s="39" t="s">
        <v>76</v>
      </c>
      <c r="C1031" s="31" t="s">
        <v>74</v>
      </c>
      <c r="D1031" s="31" t="s">
        <v>1202</v>
      </c>
      <c r="E1031" s="34" t="s">
        <v>1203</v>
      </c>
      <c r="F1031" s="34" t="s">
        <v>1204</v>
      </c>
      <c r="G1031" s="34" t="s">
        <v>1203</v>
      </c>
      <c r="H1031" s="34" t="s">
        <v>1204</v>
      </c>
      <c r="I1031" s="34" t="s">
        <v>1205</v>
      </c>
      <c r="J1031" s="34" t="s">
        <v>1587</v>
      </c>
      <c r="K1031" s="34" t="s">
        <v>270</v>
      </c>
      <c r="L1031" s="32" t="s">
        <v>271</v>
      </c>
      <c r="M1031" s="36">
        <v>1</v>
      </c>
      <c r="N1031" s="42">
        <v>1029553</v>
      </c>
      <c r="O1031" s="42">
        <v>1029553</v>
      </c>
      <c r="P1031" s="31" t="s">
        <v>296</v>
      </c>
      <c r="Q1031" s="31" t="s">
        <v>1195</v>
      </c>
      <c r="R1031" s="32" t="s">
        <v>250</v>
      </c>
      <c r="S1031" s="37">
        <v>0</v>
      </c>
      <c r="T1031" s="78" t="s">
        <v>179</v>
      </c>
      <c r="U1031" s="16">
        <v>12</v>
      </c>
    </row>
    <row r="1032" spans="1:21" s="41" customFormat="1" ht="76.5">
      <c r="A1032" s="69">
        <v>1017</v>
      </c>
      <c r="B1032" s="39" t="s">
        <v>76</v>
      </c>
      <c r="C1032" s="31" t="s">
        <v>74</v>
      </c>
      <c r="D1032" s="31" t="s">
        <v>1212</v>
      </c>
      <c r="E1032" s="34" t="s">
        <v>1213</v>
      </c>
      <c r="F1032" s="34" t="s">
        <v>1214</v>
      </c>
      <c r="G1032" s="34" t="s">
        <v>1215</v>
      </c>
      <c r="H1032" s="34" t="s">
        <v>1216</v>
      </c>
      <c r="I1032" s="34" t="s">
        <v>1217</v>
      </c>
      <c r="J1032" s="34" t="s">
        <v>1588</v>
      </c>
      <c r="K1032" s="34" t="s">
        <v>270</v>
      </c>
      <c r="L1032" s="32" t="s">
        <v>271</v>
      </c>
      <c r="M1032" s="36">
        <v>1</v>
      </c>
      <c r="N1032" s="42">
        <v>3291964</v>
      </c>
      <c r="O1032" s="42">
        <v>3291964</v>
      </c>
      <c r="P1032" s="31" t="s">
        <v>296</v>
      </c>
      <c r="Q1032" s="31" t="s">
        <v>1195</v>
      </c>
      <c r="R1032" s="32" t="s">
        <v>250</v>
      </c>
      <c r="S1032" s="37">
        <v>0</v>
      </c>
      <c r="T1032" s="78" t="s">
        <v>179</v>
      </c>
      <c r="U1032" s="16">
        <v>12</v>
      </c>
    </row>
    <row r="1033" spans="1:21" s="41" customFormat="1" ht="89.25">
      <c r="A1033" s="31">
        <v>1018</v>
      </c>
      <c r="B1033" s="39" t="s">
        <v>76</v>
      </c>
      <c r="C1033" s="31" t="s">
        <v>74</v>
      </c>
      <c r="D1033" s="31" t="s">
        <v>1218</v>
      </c>
      <c r="E1033" s="34" t="s">
        <v>1219</v>
      </c>
      <c r="F1033" s="34" t="s">
        <v>1220</v>
      </c>
      <c r="G1033" s="34" t="s">
        <v>1221</v>
      </c>
      <c r="H1033" s="34" t="s">
        <v>1222</v>
      </c>
      <c r="I1033" s="34" t="s">
        <v>1223</v>
      </c>
      <c r="J1033" s="34" t="s">
        <v>1589</v>
      </c>
      <c r="K1033" s="34" t="s">
        <v>270</v>
      </c>
      <c r="L1033" s="32" t="s">
        <v>271</v>
      </c>
      <c r="M1033" s="36">
        <v>1</v>
      </c>
      <c r="N1033" s="42">
        <v>308066</v>
      </c>
      <c r="O1033" s="42">
        <v>308066</v>
      </c>
      <c r="P1033" s="31" t="s">
        <v>296</v>
      </c>
      <c r="Q1033" s="31" t="s">
        <v>1195</v>
      </c>
      <c r="R1033" s="32" t="s">
        <v>250</v>
      </c>
      <c r="S1033" s="37">
        <v>0</v>
      </c>
      <c r="T1033" s="78" t="s">
        <v>179</v>
      </c>
      <c r="U1033" s="16">
        <v>12</v>
      </c>
    </row>
    <row r="1034" spans="1:21" s="41" customFormat="1" ht="51">
      <c r="A1034" s="69">
        <v>1019</v>
      </c>
      <c r="B1034" s="39" t="s">
        <v>76</v>
      </c>
      <c r="C1034" s="31" t="s">
        <v>74</v>
      </c>
      <c r="D1034" s="31" t="s">
        <v>1224</v>
      </c>
      <c r="E1034" s="34" t="s">
        <v>1225</v>
      </c>
      <c r="F1034" s="34" t="s">
        <v>1226</v>
      </c>
      <c r="G1034" s="34" t="s">
        <v>1227</v>
      </c>
      <c r="H1034" s="34" t="s">
        <v>1228</v>
      </c>
      <c r="I1034" s="34" t="s">
        <v>1225</v>
      </c>
      <c r="J1034" s="34" t="s">
        <v>1590</v>
      </c>
      <c r="K1034" s="34" t="s">
        <v>270</v>
      </c>
      <c r="L1034" s="32" t="s">
        <v>271</v>
      </c>
      <c r="M1034" s="36">
        <v>1</v>
      </c>
      <c r="N1034" s="42">
        <v>229821</v>
      </c>
      <c r="O1034" s="42">
        <v>229821</v>
      </c>
      <c r="P1034" s="31" t="s">
        <v>296</v>
      </c>
      <c r="Q1034" s="31" t="s">
        <v>1195</v>
      </c>
      <c r="R1034" s="32" t="s">
        <v>250</v>
      </c>
      <c r="S1034" s="37">
        <v>0</v>
      </c>
      <c r="T1034" s="78" t="s">
        <v>179</v>
      </c>
      <c r="U1034" s="16">
        <v>12</v>
      </c>
    </row>
    <row r="1035" spans="1:21" s="41" customFormat="1" ht="60">
      <c r="A1035" s="31">
        <v>1020</v>
      </c>
      <c r="B1035" s="39" t="s">
        <v>76</v>
      </c>
      <c r="C1035" s="31" t="s">
        <v>74</v>
      </c>
      <c r="D1035" s="31" t="s">
        <v>1229</v>
      </c>
      <c r="E1035" s="34" t="s">
        <v>1230</v>
      </c>
      <c r="F1035" s="34" t="s">
        <v>1231</v>
      </c>
      <c r="G1035" s="34" t="s">
        <v>1230</v>
      </c>
      <c r="H1035" s="34" t="s">
        <v>1231</v>
      </c>
      <c r="I1035" s="34" t="s">
        <v>1232</v>
      </c>
      <c r="J1035" s="34" t="s">
        <v>1888</v>
      </c>
      <c r="K1035" s="31" t="s">
        <v>270</v>
      </c>
      <c r="L1035" s="31" t="s">
        <v>271</v>
      </c>
      <c r="M1035" s="36">
        <v>1</v>
      </c>
      <c r="N1035" s="42">
        <v>171429</v>
      </c>
      <c r="O1035" s="42">
        <v>171429</v>
      </c>
      <c r="P1035" s="25" t="s">
        <v>500</v>
      </c>
      <c r="Q1035" s="25" t="s">
        <v>274</v>
      </c>
      <c r="R1035" s="32" t="s">
        <v>250</v>
      </c>
      <c r="S1035" s="37">
        <v>0</v>
      </c>
      <c r="T1035" s="78" t="s">
        <v>179</v>
      </c>
      <c r="U1035" s="16">
        <v>12</v>
      </c>
    </row>
    <row r="1036" spans="1:21" s="41" customFormat="1" ht="38.25">
      <c r="A1036" s="69">
        <v>1021</v>
      </c>
      <c r="B1036" s="39" t="s">
        <v>76</v>
      </c>
      <c r="C1036" s="31" t="s">
        <v>74</v>
      </c>
      <c r="D1036" s="31" t="s">
        <v>1202</v>
      </c>
      <c r="E1036" s="34" t="s">
        <v>1203</v>
      </c>
      <c r="F1036" s="34" t="s">
        <v>1204</v>
      </c>
      <c r="G1036" s="34" t="s">
        <v>1203</v>
      </c>
      <c r="H1036" s="34" t="s">
        <v>1204</v>
      </c>
      <c r="I1036" s="34" t="s">
        <v>1205</v>
      </c>
      <c r="J1036" s="34" t="s">
        <v>1587</v>
      </c>
      <c r="K1036" s="34" t="s">
        <v>270</v>
      </c>
      <c r="L1036" s="32" t="s">
        <v>271</v>
      </c>
      <c r="M1036" s="36">
        <v>1</v>
      </c>
      <c r="N1036" s="42">
        <v>496286</v>
      </c>
      <c r="O1036" s="42">
        <v>496286</v>
      </c>
      <c r="P1036" s="31" t="s">
        <v>296</v>
      </c>
      <c r="Q1036" s="31" t="s">
        <v>1195</v>
      </c>
      <c r="R1036" s="32" t="s">
        <v>249</v>
      </c>
      <c r="S1036" s="37">
        <v>0</v>
      </c>
      <c r="T1036" s="78" t="s">
        <v>180</v>
      </c>
      <c r="U1036" s="16">
        <v>12</v>
      </c>
    </row>
    <row r="1037" spans="1:21" s="41" customFormat="1" ht="89.25">
      <c r="A1037" s="31">
        <v>1022</v>
      </c>
      <c r="B1037" s="39" t="s">
        <v>76</v>
      </c>
      <c r="C1037" s="31" t="s">
        <v>74</v>
      </c>
      <c r="D1037" s="31" t="s">
        <v>1206</v>
      </c>
      <c r="E1037" s="34" t="s">
        <v>1207</v>
      </c>
      <c r="F1037" s="34" t="s">
        <v>1208</v>
      </c>
      <c r="G1037" s="34" t="s">
        <v>1209</v>
      </c>
      <c r="H1037" s="34" t="s">
        <v>1210</v>
      </c>
      <c r="I1037" s="34" t="s">
        <v>1211</v>
      </c>
      <c r="J1037" s="34" t="s">
        <v>1589</v>
      </c>
      <c r="K1037" s="34" t="s">
        <v>270</v>
      </c>
      <c r="L1037" s="32" t="s">
        <v>271</v>
      </c>
      <c r="M1037" s="36">
        <v>1</v>
      </c>
      <c r="N1037" s="42">
        <v>66171</v>
      </c>
      <c r="O1037" s="42">
        <v>66171</v>
      </c>
      <c r="P1037" s="31" t="s">
        <v>296</v>
      </c>
      <c r="Q1037" s="31" t="s">
        <v>1195</v>
      </c>
      <c r="R1037" s="32" t="s">
        <v>249</v>
      </c>
      <c r="S1037" s="37">
        <v>0</v>
      </c>
      <c r="T1037" s="78" t="s">
        <v>180</v>
      </c>
      <c r="U1037" s="16">
        <v>12</v>
      </c>
    </row>
    <row r="1038" spans="1:21" s="41" customFormat="1" ht="76.5">
      <c r="A1038" s="69">
        <v>1023</v>
      </c>
      <c r="B1038" s="39" t="s">
        <v>76</v>
      </c>
      <c r="C1038" s="31" t="s">
        <v>74</v>
      </c>
      <c r="D1038" s="31" t="s">
        <v>1212</v>
      </c>
      <c r="E1038" s="34" t="s">
        <v>1213</v>
      </c>
      <c r="F1038" s="34" t="s">
        <v>1214</v>
      </c>
      <c r="G1038" s="34" t="s">
        <v>1215</v>
      </c>
      <c r="H1038" s="34" t="s">
        <v>1216</v>
      </c>
      <c r="I1038" s="34" t="s">
        <v>1217</v>
      </c>
      <c r="J1038" s="34" t="s">
        <v>1588</v>
      </c>
      <c r="K1038" s="34" t="s">
        <v>270</v>
      </c>
      <c r="L1038" s="32" t="s">
        <v>271</v>
      </c>
      <c r="M1038" s="36">
        <v>1</v>
      </c>
      <c r="N1038" s="42">
        <v>861236</v>
      </c>
      <c r="O1038" s="42">
        <v>861236</v>
      </c>
      <c r="P1038" s="31" t="s">
        <v>296</v>
      </c>
      <c r="Q1038" s="31" t="s">
        <v>1195</v>
      </c>
      <c r="R1038" s="32" t="s">
        <v>249</v>
      </c>
      <c r="S1038" s="37">
        <v>0</v>
      </c>
      <c r="T1038" s="78" t="s">
        <v>180</v>
      </c>
      <c r="U1038" s="16">
        <v>12</v>
      </c>
    </row>
    <row r="1039" spans="1:21" s="41" customFormat="1" ht="89.25">
      <c r="A1039" s="31">
        <v>1024</v>
      </c>
      <c r="B1039" s="39" t="s">
        <v>76</v>
      </c>
      <c r="C1039" s="31" t="s">
        <v>74</v>
      </c>
      <c r="D1039" s="31" t="s">
        <v>1218</v>
      </c>
      <c r="E1039" s="34" t="s">
        <v>1219</v>
      </c>
      <c r="F1039" s="34" t="s">
        <v>1220</v>
      </c>
      <c r="G1039" s="34" t="s">
        <v>1221</v>
      </c>
      <c r="H1039" s="34" t="s">
        <v>1222</v>
      </c>
      <c r="I1039" s="34" t="s">
        <v>1223</v>
      </c>
      <c r="J1039" s="34" t="s">
        <v>1589</v>
      </c>
      <c r="K1039" s="34" t="s">
        <v>270</v>
      </c>
      <c r="L1039" s="32" t="s">
        <v>271</v>
      </c>
      <c r="M1039" s="36">
        <v>1</v>
      </c>
      <c r="N1039" s="42">
        <v>106869</v>
      </c>
      <c r="O1039" s="42">
        <v>106869</v>
      </c>
      <c r="P1039" s="31" t="s">
        <v>296</v>
      </c>
      <c r="Q1039" s="31" t="s">
        <v>1195</v>
      </c>
      <c r="R1039" s="32" t="s">
        <v>249</v>
      </c>
      <c r="S1039" s="37">
        <v>0</v>
      </c>
      <c r="T1039" s="78" t="s">
        <v>180</v>
      </c>
      <c r="U1039" s="16">
        <v>12</v>
      </c>
    </row>
    <row r="1040" spans="1:21" s="41" customFormat="1" ht="51">
      <c r="A1040" s="69">
        <v>1025</v>
      </c>
      <c r="B1040" s="39" t="s">
        <v>76</v>
      </c>
      <c r="C1040" s="31" t="s">
        <v>74</v>
      </c>
      <c r="D1040" s="31" t="s">
        <v>1224</v>
      </c>
      <c r="E1040" s="34" t="s">
        <v>1225</v>
      </c>
      <c r="F1040" s="34" t="s">
        <v>1226</v>
      </c>
      <c r="G1040" s="34" t="s">
        <v>1227</v>
      </c>
      <c r="H1040" s="34" t="s">
        <v>1228</v>
      </c>
      <c r="I1040" s="34" t="s">
        <v>1225</v>
      </c>
      <c r="J1040" s="34" t="s">
        <v>1590</v>
      </c>
      <c r="K1040" s="34" t="s">
        <v>270</v>
      </c>
      <c r="L1040" s="32" t="s">
        <v>271</v>
      </c>
      <c r="M1040" s="36">
        <v>1</v>
      </c>
      <c r="N1040" s="42">
        <v>77143</v>
      </c>
      <c r="O1040" s="42">
        <v>77143</v>
      </c>
      <c r="P1040" s="31" t="s">
        <v>296</v>
      </c>
      <c r="Q1040" s="31" t="s">
        <v>1195</v>
      </c>
      <c r="R1040" s="32" t="s">
        <v>249</v>
      </c>
      <c r="S1040" s="37">
        <v>0</v>
      </c>
      <c r="T1040" s="78" t="s">
        <v>180</v>
      </c>
      <c r="U1040" s="16">
        <v>12</v>
      </c>
    </row>
    <row r="1041" spans="1:21" s="41" customFormat="1" ht="51">
      <c r="A1041" s="31">
        <v>1026</v>
      </c>
      <c r="B1041" s="39" t="s">
        <v>76</v>
      </c>
      <c r="C1041" s="31" t="s">
        <v>74</v>
      </c>
      <c r="D1041" s="31" t="s">
        <v>1229</v>
      </c>
      <c r="E1041" s="34" t="s">
        <v>1230</v>
      </c>
      <c r="F1041" s="34" t="s">
        <v>1231</v>
      </c>
      <c r="G1041" s="34" t="s">
        <v>1230</v>
      </c>
      <c r="H1041" s="34" t="s">
        <v>1231</v>
      </c>
      <c r="I1041" s="34" t="s">
        <v>1232</v>
      </c>
      <c r="J1041" s="34" t="s">
        <v>1888</v>
      </c>
      <c r="K1041" s="31" t="s">
        <v>270</v>
      </c>
      <c r="L1041" s="31" t="s">
        <v>271</v>
      </c>
      <c r="M1041" s="36">
        <v>1</v>
      </c>
      <c r="N1041" s="42">
        <v>119420</v>
      </c>
      <c r="O1041" s="42">
        <v>119420</v>
      </c>
      <c r="P1041" s="31" t="s">
        <v>477</v>
      </c>
      <c r="Q1041" s="31" t="s">
        <v>274</v>
      </c>
      <c r="R1041" s="32" t="s">
        <v>249</v>
      </c>
      <c r="S1041" s="37">
        <v>0</v>
      </c>
      <c r="T1041" s="78" t="s">
        <v>180</v>
      </c>
      <c r="U1041" s="16">
        <v>12</v>
      </c>
    </row>
    <row r="1042" spans="1:21" s="41" customFormat="1" ht="38.25">
      <c r="A1042" s="69">
        <v>1027</v>
      </c>
      <c r="B1042" s="39" t="s">
        <v>76</v>
      </c>
      <c r="C1042" s="31" t="s">
        <v>74</v>
      </c>
      <c r="D1042" s="31" t="s">
        <v>1202</v>
      </c>
      <c r="E1042" s="34" t="s">
        <v>1203</v>
      </c>
      <c r="F1042" s="34" t="s">
        <v>1204</v>
      </c>
      <c r="G1042" s="34" t="s">
        <v>1203</v>
      </c>
      <c r="H1042" s="34" t="s">
        <v>1204</v>
      </c>
      <c r="I1042" s="34" t="s">
        <v>1205</v>
      </c>
      <c r="J1042" s="34" t="s">
        <v>1587</v>
      </c>
      <c r="K1042" s="34" t="s">
        <v>270</v>
      </c>
      <c r="L1042" s="32" t="s">
        <v>271</v>
      </c>
      <c r="M1042" s="36">
        <v>1</v>
      </c>
      <c r="N1042" s="42">
        <v>1031095</v>
      </c>
      <c r="O1042" s="42">
        <v>1031095</v>
      </c>
      <c r="P1042" s="31" t="s">
        <v>296</v>
      </c>
      <c r="Q1042" s="31" t="s">
        <v>1195</v>
      </c>
      <c r="R1042" s="36" t="s">
        <v>1935</v>
      </c>
      <c r="S1042" s="37">
        <v>0</v>
      </c>
      <c r="T1042" s="78" t="s">
        <v>176</v>
      </c>
      <c r="U1042" s="16">
        <v>12</v>
      </c>
    </row>
    <row r="1043" spans="1:21" s="41" customFormat="1" ht="76.5">
      <c r="A1043" s="31">
        <v>1028</v>
      </c>
      <c r="B1043" s="39" t="s">
        <v>76</v>
      </c>
      <c r="C1043" s="31" t="s">
        <v>74</v>
      </c>
      <c r="D1043" s="31" t="s">
        <v>1212</v>
      </c>
      <c r="E1043" s="34" t="s">
        <v>1213</v>
      </c>
      <c r="F1043" s="34" t="s">
        <v>1214</v>
      </c>
      <c r="G1043" s="34" t="s">
        <v>1215</v>
      </c>
      <c r="H1043" s="34" t="s">
        <v>1216</v>
      </c>
      <c r="I1043" s="34" t="s">
        <v>1217</v>
      </c>
      <c r="J1043" s="34" t="s">
        <v>1588</v>
      </c>
      <c r="K1043" s="34" t="s">
        <v>270</v>
      </c>
      <c r="L1043" s="32" t="s">
        <v>271</v>
      </c>
      <c r="M1043" s="36">
        <v>1</v>
      </c>
      <c r="N1043" s="42">
        <v>3172340</v>
      </c>
      <c r="O1043" s="42">
        <v>3172340</v>
      </c>
      <c r="P1043" s="31" t="s">
        <v>296</v>
      </c>
      <c r="Q1043" s="31" t="s">
        <v>1195</v>
      </c>
      <c r="R1043" s="36" t="s">
        <v>1935</v>
      </c>
      <c r="S1043" s="37">
        <v>0</v>
      </c>
      <c r="T1043" s="78" t="s">
        <v>176</v>
      </c>
      <c r="U1043" s="16">
        <v>12</v>
      </c>
    </row>
    <row r="1044" spans="1:21" s="41" customFormat="1" ht="89.25">
      <c r="A1044" s="69">
        <v>1029</v>
      </c>
      <c r="B1044" s="39" t="s">
        <v>76</v>
      </c>
      <c r="C1044" s="31" t="s">
        <v>74</v>
      </c>
      <c r="D1044" s="31" t="s">
        <v>1218</v>
      </c>
      <c r="E1044" s="34" t="s">
        <v>1219</v>
      </c>
      <c r="F1044" s="34" t="s">
        <v>1220</v>
      </c>
      <c r="G1044" s="34" t="s">
        <v>1221</v>
      </c>
      <c r="H1044" s="34" t="s">
        <v>1222</v>
      </c>
      <c r="I1044" s="34" t="s">
        <v>1223</v>
      </c>
      <c r="J1044" s="34" t="s">
        <v>1589</v>
      </c>
      <c r="K1044" s="34" t="s">
        <v>270</v>
      </c>
      <c r="L1044" s="32" t="s">
        <v>271</v>
      </c>
      <c r="M1044" s="36">
        <v>1</v>
      </c>
      <c r="N1044" s="42">
        <v>1393556</v>
      </c>
      <c r="O1044" s="42">
        <v>1393556</v>
      </c>
      <c r="P1044" s="31" t="s">
        <v>296</v>
      </c>
      <c r="Q1044" s="31" t="s">
        <v>1195</v>
      </c>
      <c r="R1044" s="36" t="s">
        <v>1935</v>
      </c>
      <c r="S1044" s="37">
        <v>0</v>
      </c>
      <c r="T1044" s="78" t="s">
        <v>176</v>
      </c>
      <c r="U1044" s="16">
        <v>12</v>
      </c>
    </row>
    <row r="1045" spans="1:21" s="41" customFormat="1" ht="38.25">
      <c r="A1045" s="31">
        <v>1030</v>
      </c>
      <c r="B1045" s="39" t="s">
        <v>76</v>
      </c>
      <c r="C1045" s="31" t="s">
        <v>74</v>
      </c>
      <c r="D1045" s="31" t="s">
        <v>1202</v>
      </c>
      <c r="E1045" s="34" t="s">
        <v>1203</v>
      </c>
      <c r="F1045" s="34" t="s">
        <v>1204</v>
      </c>
      <c r="G1045" s="34" t="s">
        <v>1203</v>
      </c>
      <c r="H1045" s="34" t="s">
        <v>1204</v>
      </c>
      <c r="I1045" s="34" t="s">
        <v>1205</v>
      </c>
      <c r="J1045" s="34" t="s">
        <v>1587</v>
      </c>
      <c r="K1045" s="34" t="s">
        <v>270</v>
      </c>
      <c r="L1045" s="32" t="s">
        <v>271</v>
      </c>
      <c r="M1045" s="36">
        <v>1</v>
      </c>
      <c r="N1045" s="42">
        <v>1257230</v>
      </c>
      <c r="O1045" s="42">
        <v>1257230</v>
      </c>
      <c r="P1045" s="31" t="s">
        <v>296</v>
      </c>
      <c r="Q1045" s="31" t="s">
        <v>1195</v>
      </c>
      <c r="R1045" s="32" t="s">
        <v>251</v>
      </c>
      <c r="S1045" s="37">
        <v>0</v>
      </c>
      <c r="T1045" s="78" t="s">
        <v>181</v>
      </c>
      <c r="U1045" s="16">
        <v>12</v>
      </c>
    </row>
    <row r="1046" spans="1:21" s="41" customFormat="1" ht="89.25">
      <c r="A1046" s="69">
        <v>1031</v>
      </c>
      <c r="B1046" s="39" t="s">
        <v>76</v>
      </c>
      <c r="C1046" s="31" t="s">
        <v>74</v>
      </c>
      <c r="D1046" s="31" t="s">
        <v>1206</v>
      </c>
      <c r="E1046" s="34" t="s">
        <v>1207</v>
      </c>
      <c r="F1046" s="34" t="s">
        <v>1208</v>
      </c>
      <c r="G1046" s="34" t="s">
        <v>1209</v>
      </c>
      <c r="H1046" s="34" t="s">
        <v>1210</v>
      </c>
      <c r="I1046" s="34" t="s">
        <v>1211</v>
      </c>
      <c r="J1046" s="34" t="s">
        <v>1589</v>
      </c>
      <c r="K1046" s="34" t="s">
        <v>270</v>
      </c>
      <c r="L1046" s="32" t="s">
        <v>271</v>
      </c>
      <c r="M1046" s="36">
        <v>1</v>
      </c>
      <c r="N1046" s="42">
        <f>O1046/M1046</f>
        <v>0</v>
      </c>
      <c r="O1046" s="42">
        <f>313171-313171</f>
        <v>0</v>
      </c>
      <c r="P1046" s="31" t="s">
        <v>296</v>
      </c>
      <c r="Q1046" s="31" t="s">
        <v>1195</v>
      </c>
      <c r="R1046" s="32" t="s">
        <v>251</v>
      </c>
      <c r="S1046" s="37">
        <v>0</v>
      </c>
      <c r="T1046" s="78" t="s">
        <v>181</v>
      </c>
      <c r="U1046" s="16">
        <v>12</v>
      </c>
    </row>
    <row r="1047" spans="1:21" s="41" customFormat="1" ht="76.5">
      <c r="A1047" s="31">
        <v>1032</v>
      </c>
      <c r="B1047" s="39" t="s">
        <v>76</v>
      </c>
      <c r="C1047" s="31" t="s">
        <v>74</v>
      </c>
      <c r="D1047" s="31" t="s">
        <v>1212</v>
      </c>
      <c r="E1047" s="34" t="s">
        <v>1213</v>
      </c>
      <c r="F1047" s="34" t="s">
        <v>1214</v>
      </c>
      <c r="G1047" s="34" t="s">
        <v>1215</v>
      </c>
      <c r="H1047" s="34" t="s">
        <v>1216</v>
      </c>
      <c r="I1047" s="34" t="s">
        <v>1217</v>
      </c>
      <c r="J1047" s="34" t="s">
        <v>1588</v>
      </c>
      <c r="K1047" s="34" t="s">
        <v>270</v>
      </c>
      <c r="L1047" s="32" t="s">
        <v>271</v>
      </c>
      <c r="M1047" s="36">
        <v>1</v>
      </c>
      <c r="N1047" s="42">
        <v>3059541</v>
      </c>
      <c r="O1047" s="42">
        <v>3059541</v>
      </c>
      <c r="P1047" s="31" t="s">
        <v>296</v>
      </c>
      <c r="Q1047" s="31" t="s">
        <v>1195</v>
      </c>
      <c r="R1047" s="32" t="s">
        <v>251</v>
      </c>
      <c r="S1047" s="37">
        <v>0</v>
      </c>
      <c r="T1047" s="78" t="s">
        <v>181</v>
      </c>
      <c r="U1047" s="16">
        <v>12</v>
      </c>
    </row>
    <row r="1048" spans="1:21" s="41" customFormat="1" ht="89.25">
      <c r="A1048" s="69">
        <v>1033</v>
      </c>
      <c r="B1048" s="39" t="s">
        <v>76</v>
      </c>
      <c r="C1048" s="31" t="s">
        <v>74</v>
      </c>
      <c r="D1048" s="31" t="s">
        <v>1218</v>
      </c>
      <c r="E1048" s="34" t="s">
        <v>1219</v>
      </c>
      <c r="F1048" s="34" t="s">
        <v>1220</v>
      </c>
      <c r="G1048" s="34" t="s">
        <v>1221</v>
      </c>
      <c r="H1048" s="34" t="s">
        <v>1222</v>
      </c>
      <c r="I1048" s="34" t="s">
        <v>1223</v>
      </c>
      <c r="J1048" s="34" t="s">
        <v>1589</v>
      </c>
      <c r="K1048" s="34" t="s">
        <v>270</v>
      </c>
      <c r="L1048" s="32" t="s">
        <v>271</v>
      </c>
      <c r="M1048" s="36">
        <v>1</v>
      </c>
      <c r="N1048" s="42">
        <v>168750</v>
      </c>
      <c r="O1048" s="42">
        <v>168750</v>
      </c>
      <c r="P1048" s="31" t="s">
        <v>296</v>
      </c>
      <c r="Q1048" s="31" t="s">
        <v>1195</v>
      </c>
      <c r="R1048" s="32" t="s">
        <v>251</v>
      </c>
      <c r="S1048" s="37">
        <v>0</v>
      </c>
      <c r="T1048" s="78" t="s">
        <v>181</v>
      </c>
      <c r="U1048" s="16">
        <v>12</v>
      </c>
    </row>
    <row r="1049" spans="1:21" s="41" customFormat="1" ht="51">
      <c r="A1049" s="31">
        <v>1034</v>
      </c>
      <c r="B1049" s="39" t="s">
        <v>76</v>
      </c>
      <c r="C1049" s="31" t="s">
        <v>74</v>
      </c>
      <c r="D1049" s="31" t="s">
        <v>1229</v>
      </c>
      <c r="E1049" s="34" t="s">
        <v>1230</v>
      </c>
      <c r="F1049" s="34" t="s">
        <v>1231</v>
      </c>
      <c r="G1049" s="34" t="s">
        <v>1230</v>
      </c>
      <c r="H1049" s="34" t="s">
        <v>1231</v>
      </c>
      <c r="I1049" s="34" t="s">
        <v>1232</v>
      </c>
      <c r="J1049" s="34" t="s">
        <v>1231</v>
      </c>
      <c r="K1049" s="34" t="s">
        <v>270</v>
      </c>
      <c r="L1049" s="32" t="s">
        <v>271</v>
      </c>
      <c r="M1049" s="36">
        <v>1</v>
      </c>
      <c r="N1049" s="42">
        <v>107143</v>
      </c>
      <c r="O1049" s="42">
        <v>107143</v>
      </c>
      <c r="P1049" s="31" t="s">
        <v>500</v>
      </c>
      <c r="Q1049" s="31" t="s">
        <v>274</v>
      </c>
      <c r="R1049" s="32" t="s">
        <v>251</v>
      </c>
      <c r="S1049" s="37">
        <v>100</v>
      </c>
      <c r="T1049" s="78" t="s">
        <v>181</v>
      </c>
      <c r="U1049" s="16">
        <v>12</v>
      </c>
    </row>
    <row r="1050" spans="1:21" s="41" customFormat="1" ht="38.25">
      <c r="A1050" s="69">
        <v>1035</v>
      </c>
      <c r="B1050" s="39" t="s">
        <v>76</v>
      </c>
      <c r="C1050" s="31" t="s">
        <v>74</v>
      </c>
      <c r="D1050" s="31" t="s">
        <v>1202</v>
      </c>
      <c r="E1050" s="34" t="s">
        <v>1203</v>
      </c>
      <c r="F1050" s="34" t="s">
        <v>1204</v>
      </c>
      <c r="G1050" s="34" t="s">
        <v>1203</v>
      </c>
      <c r="H1050" s="34" t="s">
        <v>1204</v>
      </c>
      <c r="I1050" s="34" t="s">
        <v>1205</v>
      </c>
      <c r="J1050" s="34" t="s">
        <v>1587</v>
      </c>
      <c r="K1050" s="34" t="s">
        <v>270</v>
      </c>
      <c r="L1050" s="32" t="s">
        <v>271</v>
      </c>
      <c r="M1050" s="36">
        <v>1</v>
      </c>
      <c r="N1050" s="42">
        <v>1967271</v>
      </c>
      <c r="O1050" s="42">
        <v>1967271</v>
      </c>
      <c r="P1050" s="31" t="s">
        <v>296</v>
      </c>
      <c r="Q1050" s="31" t="s">
        <v>1195</v>
      </c>
      <c r="R1050" s="36" t="s">
        <v>252</v>
      </c>
      <c r="S1050" s="37">
        <v>0</v>
      </c>
      <c r="T1050" s="78" t="s">
        <v>96</v>
      </c>
      <c r="U1050" s="16">
        <v>12</v>
      </c>
    </row>
    <row r="1051" spans="1:21" s="41" customFormat="1" ht="76.5">
      <c r="A1051" s="31">
        <v>1036</v>
      </c>
      <c r="B1051" s="39" t="s">
        <v>76</v>
      </c>
      <c r="C1051" s="31" t="s">
        <v>74</v>
      </c>
      <c r="D1051" s="31" t="s">
        <v>1212</v>
      </c>
      <c r="E1051" s="34" t="s">
        <v>1213</v>
      </c>
      <c r="F1051" s="34" t="s">
        <v>1214</v>
      </c>
      <c r="G1051" s="34" t="s">
        <v>1215</v>
      </c>
      <c r="H1051" s="34" t="s">
        <v>1216</v>
      </c>
      <c r="I1051" s="34" t="s">
        <v>1217</v>
      </c>
      <c r="J1051" s="34" t="s">
        <v>1588</v>
      </c>
      <c r="K1051" s="34" t="s">
        <v>270</v>
      </c>
      <c r="L1051" s="32" t="s">
        <v>271</v>
      </c>
      <c r="M1051" s="36">
        <v>1</v>
      </c>
      <c r="N1051" s="42">
        <v>863209</v>
      </c>
      <c r="O1051" s="42">
        <v>863209</v>
      </c>
      <c r="P1051" s="31" t="s">
        <v>296</v>
      </c>
      <c r="Q1051" s="31" t="s">
        <v>1195</v>
      </c>
      <c r="R1051" s="36" t="s">
        <v>252</v>
      </c>
      <c r="S1051" s="37">
        <v>0</v>
      </c>
      <c r="T1051" s="78" t="s">
        <v>96</v>
      </c>
      <c r="U1051" s="16">
        <v>12</v>
      </c>
    </row>
    <row r="1052" spans="1:21" s="41" customFormat="1" ht="89.25">
      <c r="A1052" s="69">
        <v>1037</v>
      </c>
      <c r="B1052" s="39" t="s">
        <v>76</v>
      </c>
      <c r="C1052" s="31" t="s">
        <v>74</v>
      </c>
      <c r="D1052" s="31" t="s">
        <v>1218</v>
      </c>
      <c r="E1052" s="34" t="s">
        <v>1219</v>
      </c>
      <c r="F1052" s="34" t="s">
        <v>1220</v>
      </c>
      <c r="G1052" s="34" t="s">
        <v>1221</v>
      </c>
      <c r="H1052" s="34" t="s">
        <v>1222</v>
      </c>
      <c r="I1052" s="34" t="s">
        <v>1223</v>
      </c>
      <c r="J1052" s="34" t="s">
        <v>1589</v>
      </c>
      <c r="K1052" s="34" t="s">
        <v>270</v>
      </c>
      <c r="L1052" s="32" t="s">
        <v>271</v>
      </c>
      <c r="M1052" s="36">
        <v>1</v>
      </c>
      <c r="N1052" s="42">
        <v>282932</v>
      </c>
      <c r="O1052" s="42">
        <v>282932</v>
      </c>
      <c r="P1052" s="31" t="s">
        <v>296</v>
      </c>
      <c r="Q1052" s="31" t="s">
        <v>1195</v>
      </c>
      <c r="R1052" s="36" t="s">
        <v>252</v>
      </c>
      <c r="S1052" s="37">
        <v>0</v>
      </c>
      <c r="T1052" s="78" t="s">
        <v>96</v>
      </c>
      <c r="U1052" s="16">
        <v>12</v>
      </c>
    </row>
    <row r="1053" spans="1:21" s="41" customFormat="1" ht="51">
      <c r="A1053" s="31">
        <v>1038</v>
      </c>
      <c r="B1053" s="39" t="s">
        <v>76</v>
      </c>
      <c r="C1053" s="31" t="s">
        <v>74</v>
      </c>
      <c r="D1053" s="31" t="s">
        <v>1224</v>
      </c>
      <c r="E1053" s="34" t="s">
        <v>1225</v>
      </c>
      <c r="F1053" s="34" t="s">
        <v>1226</v>
      </c>
      <c r="G1053" s="34" t="s">
        <v>1227</v>
      </c>
      <c r="H1053" s="34" t="s">
        <v>1228</v>
      </c>
      <c r="I1053" s="34" t="s">
        <v>1225</v>
      </c>
      <c r="J1053" s="34" t="s">
        <v>1590</v>
      </c>
      <c r="K1053" s="34" t="s">
        <v>270</v>
      </c>
      <c r="L1053" s="32" t="s">
        <v>271</v>
      </c>
      <c r="M1053" s="36">
        <v>1</v>
      </c>
      <c r="N1053" s="42">
        <v>687857</v>
      </c>
      <c r="O1053" s="42">
        <v>687857</v>
      </c>
      <c r="P1053" s="31" t="s">
        <v>296</v>
      </c>
      <c r="Q1053" s="31" t="s">
        <v>1195</v>
      </c>
      <c r="R1053" s="36" t="s">
        <v>252</v>
      </c>
      <c r="S1053" s="37">
        <v>0</v>
      </c>
      <c r="T1053" s="78" t="s">
        <v>96</v>
      </c>
      <c r="U1053" s="16">
        <v>12</v>
      </c>
    </row>
    <row r="1054" spans="1:21" s="41" customFormat="1" ht="38.25">
      <c r="A1054" s="69">
        <v>1039</v>
      </c>
      <c r="B1054" s="39" t="s">
        <v>76</v>
      </c>
      <c r="C1054" s="31" t="s">
        <v>74</v>
      </c>
      <c r="D1054" s="31" t="s">
        <v>1229</v>
      </c>
      <c r="E1054" s="34" t="s">
        <v>1230</v>
      </c>
      <c r="F1054" s="34" t="s">
        <v>1231</v>
      </c>
      <c r="G1054" s="34" t="s">
        <v>1230</v>
      </c>
      <c r="H1054" s="34" t="s">
        <v>1231</v>
      </c>
      <c r="I1054" s="34" t="s">
        <v>1232</v>
      </c>
      <c r="J1054" s="34" t="s">
        <v>1231</v>
      </c>
      <c r="K1054" s="34" t="s">
        <v>270</v>
      </c>
      <c r="L1054" s="32" t="s">
        <v>271</v>
      </c>
      <c r="M1054" s="36">
        <v>1</v>
      </c>
      <c r="N1054" s="42">
        <v>133929</v>
      </c>
      <c r="O1054" s="42">
        <v>133929</v>
      </c>
      <c r="P1054" s="31" t="s">
        <v>414</v>
      </c>
      <c r="Q1054" s="31" t="s">
        <v>326</v>
      </c>
      <c r="R1054" s="36" t="s">
        <v>252</v>
      </c>
      <c r="S1054" s="37">
        <v>0</v>
      </c>
      <c r="T1054" s="78" t="s">
        <v>96</v>
      </c>
      <c r="U1054" s="16">
        <v>12</v>
      </c>
    </row>
    <row r="1055" spans="1:21" s="41" customFormat="1" ht="102">
      <c r="A1055" s="31">
        <v>1040</v>
      </c>
      <c r="B1055" s="39" t="s">
        <v>76</v>
      </c>
      <c r="C1055" s="35" t="s">
        <v>74</v>
      </c>
      <c r="D1055" s="31" t="s">
        <v>1704</v>
      </c>
      <c r="E1055" s="31" t="s">
        <v>1705</v>
      </c>
      <c r="F1055" s="31" t="s">
        <v>1706</v>
      </c>
      <c r="G1055" s="31" t="s">
        <v>1707</v>
      </c>
      <c r="H1055" s="35" t="s">
        <v>1708</v>
      </c>
      <c r="I1055" s="31" t="s">
        <v>1705</v>
      </c>
      <c r="J1055" s="34" t="s">
        <v>1591</v>
      </c>
      <c r="K1055" s="34" t="s">
        <v>270</v>
      </c>
      <c r="L1055" s="32" t="s">
        <v>271</v>
      </c>
      <c r="M1055" s="36">
        <v>1</v>
      </c>
      <c r="N1055" s="42">
        <v>125000</v>
      </c>
      <c r="O1055" s="42">
        <v>125000</v>
      </c>
      <c r="P1055" s="31" t="s">
        <v>296</v>
      </c>
      <c r="Q1055" s="31" t="s">
        <v>274</v>
      </c>
      <c r="R1055" s="36" t="s">
        <v>252</v>
      </c>
      <c r="S1055" s="37">
        <v>0</v>
      </c>
      <c r="T1055" s="78" t="s">
        <v>96</v>
      </c>
      <c r="U1055" s="16">
        <v>12</v>
      </c>
    </row>
    <row r="1056" spans="1:21" s="41" customFormat="1" ht="89.25">
      <c r="A1056" s="69">
        <v>1041</v>
      </c>
      <c r="B1056" s="39" t="s">
        <v>76</v>
      </c>
      <c r="C1056" s="31" t="s">
        <v>74</v>
      </c>
      <c r="D1056" s="31" t="s">
        <v>1830</v>
      </c>
      <c r="E1056" s="34" t="s">
        <v>1831</v>
      </c>
      <c r="F1056" s="34" t="s">
        <v>1832</v>
      </c>
      <c r="G1056" s="34" t="s">
        <v>1833</v>
      </c>
      <c r="H1056" s="34" t="s">
        <v>1834</v>
      </c>
      <c r="I1056" s="34" t="s">
        <v>1835</v>
      </c>
      <c r="J1056" s="34" t="s">
        <v>1592</v>
      </c>
      <c r="K1056" s="34" t="s">
        <v>270</v>
      </c>
      <c r="L1056" s="32" t="s">
        <v>271</v>
      </c>
      <c r="M1056" s="36">
        <v>1</v>
      </c>
      <c r="N1056" s="42">
        <v>457218</v>
      </c>
      <c r="O1056" s="42">
        <v>457218</v>
      </c>
      <c r="P1056" s="31" t="s">
        <v>296</v>
      </c>
      <c r="Q1056" s="31" t="s">
        <v>274</v>
      </c>
      <c r="R1056" s="32" t="s">
        <v>254</v>
      </c>
      <c r="S1056" s="37">
        <v>100</v>
      </c>
      <c r="T1056" s="78" t="s">
        <v>182</v>
      </c>
      <c r="U1056" s="16">
        <v>12</v>
      </c>
    </row>
    <row r="1057" spans="1:21" s="41" customFormat="1" ht="76.5">
      <c r="A1057" s="31">
        <v>1042</v>
      </c>
      <c r="B1057" s="39" t="s">
        <v>76</v>
      </c>
      <c r="C1057" s="31" t="s">
        <v>74</v>
      </c>
      <c r="D1057" s="31" t="s">
        <v>1212</v>
      </c>
      <c r="E1057" s="34" t="s">
        <v>1213</v>
      </c>
      <c r="F1057" s="34" t="s">
        <v>1214</v>
      </c>
      <c r="G1057" s="34" t="s">
        <v>1215</v>
      </c>
      <c r="H1057" s="34" t="s">
        <v>1216</v>
      </c>
      <c r="I1057" s="34" t="s">
        <v>1217</v>
      </c>
      <c r="J1057" s="34" t="s">
        <v>1588</v>
      </c>
      <c r="K1057" s="34" t="s">
        <v>270</v>
      </c>
      <c r="L1057" s="32" t="s">
        <v>271</v>
      </c>
      <c r="M1057" s="36">
        <v>1</v>
      </c>
      <c r="N1057" s="42">
        <v>949484</v>
      </c>
      <c r="O1057" s="42">
        <v>949484</v>
      </c>
      <c r="P1057" s="31" t="s">
        <v>296</v>
      </c>
      <c r="Q1057" s="31" t="s">
        <v>1195</v>
      </c>
      <c r="R1057" s="32" t="s">
        <v>254</v>
      </c>
      <c r="S1057" s="37">
        <v>0</v>
      </c>
      <c r="T1057" s="78" t="s">
        <v>182</v>
      </c>
      <c r="U1057" s="16">
        <v>12</v>
      </c>
    </row>
    <row r="1058" spans="1:21" s="41" customFormat="1" ht="89.25">
      <c r="A1058" s="69">
        <v>1043</v>
      </c>
      <c r="B1058" s="39" t="s">
        <v>76</v>
      </c>
      <c r="C1058" s="31" t="s">
        <v>74</v>
      </c>
      <c r="D1058" s="31" t="s">
        <v>1218</v>
      </c>
      <c r="E1058" s="34" t="s">
        <v>1219</v>
      </c>
      <c r="F1058" s="34" t="s">
        <v>1220</v>
      </c>
      <c r="G1058" s="34" t="s">
        <v>1221</v>
      </c>
      <c r="H1058" s="34" t="s">
        <v>1222</v>
      </c>
      <c r="I1058" s="34" t="s">
        <v>1223</v>
      </c>
      <c r="J1058" s="34" t="s">
        <v>1589</v>
      </c>
      <c r="K1058" s="34" t="s">
        <v>270</v>
      </c>
      <c r="L1058" s="32" t="s">
        <v>271</v>
      </c>
      <c r="M1058" s="36">
        <v>1</v>
      </c>
      <c r="N1058" s="42">
        <v>70192</v>
      </c>
      <c r="O1058" s="42">
        <v>70192</v>
      </c>
      <c r="P1058" s="31" t="s">
        <v>296</v>
      </c>
      <c r="Q1058" s="31" t="s">
        <v>1195</v>
      </c>
      <c r="R1058" s="32" t="s">
        <v>254</v>
      </c>
      <c r="S1058" s="37">
        <v>0</v>
      </c>
      <c r="T1058" s="78" t="s">
        <v>182</v>
      </c>
      <c r="U1058" s="16">
        <v>12</v>
      </c>
    </row>
    <row r="1059" spans="1:21" s="41" customFormat="1" ht="51">
      <c r="A1059" s="31">
        <v>1044</v>
      </c>
      <c r="B1059" s="39" t="s">
        <v>76</v>
      </c>
      <c r="C1059" s="31" t="s">
        <v>74</v>
      </c>
      <c r="D1059" s="31" t="s">
        <v>1224</v>
      </c>
      <c r="E1059" s="34" t="s">
        <v>1225</v>
      </c>
      <c r="F1059" s="34" t="s">
        <v>1226</v>
      </c>
      <c r="G1059" s="34" t="s">
        <v>1227</v>
      </c>
      <c r="H1059" s="34" t="s">
        <v>1228</v>
      </c>
      <c r="I1059" s="34" t="s">
        <v>1225</v>
      </c>
      <c r="J1059" s="34" t="s">
        <v>1590</v>
      </c>
      <c r="K1059" s="34" t="s">
        <v>270</v>
      </c>
      <c r="L1059" s="32" t="s">
        <v>271</v>
      </c>
      <c r="M1059" s="36">
        <v>1</v>
      </c>
      <c r="N1059" s="42">
        <v>273429</v>
      </c>
      <c r="O1059" s="42">
        <v>273429</v>
      </c>
      <c r="P1059" s="31" t="s">
        <v>296</v>
      </c>
      <c r="Q1059" s="31" t="s">
        <v>1195</v>
      </c>
      <c r="R1059" s="32" t="s">
        <v>254</v>
      </c>
      <c r="S1059" s="37">
        <v>0</v>
      </c>
      <c r="T1059" s="78" t="s">
        <v>182</v>
      </c>
      <c r="U1059" s="16">
        <v>12</v>
      </c>
    </row>
    <row r="1060" spans="1:21" s="41" customFormat="1" ht="51">
      <c r="A1060" s="69">
        <v>1045</v>
      </c>
      <c r="B1060" s="39" t="s">
        <v>76</v>
      </c>
      <c r="C1060" s="31" t="s">
        <v>74</v>
      </c>
      <c r="D1060" s="31" t="s">
        <v>1229</v>
      </c>
      <c r="E1060" s="34" t="s">
        <v>1230</v>
      </c>
      <c r="F1060" s="34" t="s">
        <v>1231</v>
      </c>
      <c r="G1060" s="34" t="s">
        <v>1230</v>
      </c>
      <c r="H1060" s="34" t="s">
        <v>1231</v>
      </c>
      <c r="I1060" s="34" t="s">
        <v>1232</v>
      </c>
      <c r="J1060" s="34" t="s">
        <v>1231</v>
      </c>
      <c r="K1060" s="34" t="s">
        <v>270</v>
      </c>
      <c r="L1060" s="32" t="s">
        <v>271</v>
      </c>
      <c r="M1060" s="36">
        <v>1</v>
      </c>
      <c r="N1060" s="42">
        <v>223214</v>
      </c>
      <c r="O1060" s="42">
        <v>223214</v>
      </c>
      <c r="P1060" s="31" t="s">
        <v>326</v>
      </c>
      <c r="Q1060" s="31" t="s">
        <v>274</v>
      </c>
      <c r="R1060" s="32" t="s">
        <v>254</v>
      </c>
      <c r="S1060" s="37">
        <v>100</v>
      </c>
      <c r="T1060" s="78" t="s">
        <v>182</v>
      </c>
      <c r="U1060" s="16">
        <v>12</v>
      </c>
    </row>
    <row r="1061" spans="1:21" s="41" customFormat="1" ht="38.25">
      <c r="A1061" s="31">
        <v>1046</v>
      </c>
      <c r="B1061" s="39" t="s">
        <v>76</v>
      </c>
      <c r="C1061" s="31" t="s">
        <v>74</v>
      </c>
      <c r="D1061" s="31" t="s">
        <v>1202</v>
      </c>
      <c r="E1061" s="34" t="s">
        <v>1203</v>
      </c>
      <c r="F1061" s="34" t="s">
        <v>1204</v>
      </c>
      <c r="G1061" s="34" t="s">
        <v>1203</v>
      </c>
      <c r="H1061" s="34" t="s">
        <v>1204</v>
      </c>
      <c r="I1061" s="34" t="s">
        <v>1205</v>
      </c>
      <c r="J1061" s="34" t="s">
        <v>1587</v>
      </c>
      <c r="K1061" s="34" t="s">
        <v>270</v>
      </c>
      <c r="L1061" s="32" t="s">
        <v>271</v>
      </c>
      <c r="M1061" s="36">
        <v>1</v>
      </c>
      <c r="N1061" s="42">
        <v>1001643</v>
      </c>
      <c r="O1061" s="42">
        <v>1001643</v>
      </c>
      <c r="P1061" s="31" t="s">
        <v>296</v>
      </c>
      <c r="Q1061" s="31" t="s">
        <v>1195</v>
      </c>
      <c r="R1061" s="32" t="s">
        <v>255</v>
      </c>
      <c r="S1061" s="37">
        <v>0</v>
      </c>
      <c r="T1061" s="78" t="s">
        <v>97</v>
      </c>
      <c r="U1061" s="16">
        <v>12</v>
      </c>
    </row>
    <row r="1062" spans="1:21" s="41" customFormat="1" ht="76.5">
      <c r="A1062" s="69">
        <v>1047</v>
      </c>
      <c r="B1062" s="39" t="s">
        <v>76</v>
      </c>
      <c r="C1062" s="31" t="s">
        <v>74</v>
      </c>
      <c r="D1062" s="31" t="s">
        <v>1212</v>
      </c>
      <c r="E1062" s="34" t="s">
        <v>1213</v>
      </c>
      <c r="F1062" s="34" t="s">
        <v>1214</v>
      </c>
      <c r="G1062" s="34" t="s">
        <v>1215</v>
      </c>
      <c r="H1062" s="34" t="s">
        <v>1216</v>
      </c>
      <c r="I1062" s="34" t="s">
        <v>1217</v>
      </c>
      <c r="J1062" s="34" t="s">
        <v>1588</v>
      </c>
      <c r="K1062" s="34" t="s">
        <v>270</v>
      </c>
      <c r="L1062" s="32" t="s">
        <v>271</v>
      </c>
      <c r="M1062" s="36">
        <v>1</v>
      </c>
      <c r="N1062" s="42">
        <v>1283250</v>
      </c>
      <c r="O1062" s="42">
        <v>1283250</v>
      </c>
      <c r="P1062" s="31" t="s">
        <v>296</v>
      </c>
      <c r="Q1062" s="31" t="s">
        <v>1195</v>
      </c>
      <c r="R1062" s="32" t="s">
        <v>255</v>
      </c>
      <c r="S1062" s="37">
        <v>0</v>
      </c>
      <c r="T1062" s="78" t="s">
        <v>97</v>
      </c>
      <c r="U1062" s="16">
        <v>12</v>
      </c>
    </row>
    <row r="1063" spans="1:21" s="41" customFormat="1" ht="89.25">
      <c r="A1063" s="31">
        <v>1048</v>
      </c>
      <c r="B1063" s="39" t="s">
        <v>76</v>
      </c>
      <c r="C1063" s="31" t="s">
        <v>74</v>
      </c>
      <c r="D1063" s="31" t="s">
        <v>1218</v>
      </c>
      <c r="E1063" s="34" t="s">
        <v>1219</v>
      </c>
      <c r="F1063" s="34" t="s">
        <v>1220</v>
      </c>
      <c r="G1063" s="34" t="s">
        <v>1221</v>
      </c>
      <c r="H1063" s="34" t="s">
        <v>1222</v>
      </c>
      <c r="I1063" s="34" t="s">
        <v>1223</v>
      </c>
      <c r="J1063" s="34" t="s">
        <v>1589</v>
      </c>
      <c r="K1063" s="34" t="s">
        <v>270</v>
      </c>
      <c r="L1063" s="32" t="s">
        <v>271</v>
      </c>
      <c r="M1063" s="36">
        <v>1</v>
      </c>
      <c r="N1063" s="42">
        <v>101250</v>
      </c>
      <c r="O1063" s="42">
        <v>101250</v>
      </c>
      <c r="P1063" s="31" t="s">
        <v>296</v>
      </c>
      <c r="Q1063" s="31" t="s">
        <v>1195</v>
      </c>
      <c r="R1063" s="32" t="s">
        <v>255</v>
      </c>
      <c r="S1063" s="37">
        <v>0</v>
      </c>
      <c r="T1063" s="78" t="s">
        <v>97</v>
      </c>
      <c r="U1063" s="16">
        <v>12</v>
      </c>
    </row>
    <row r="1064" spans="1:21" s="41" customFormat="1" ht="51">
      <c r="A1064" s="69">
        <v>1049</v>
      </c>
      <c r="B1064" s="39" t="s">
        <v>76</v>
      </c>
      <c r="C1064" s="31" t="s">
        <v>74</v>
      </c>
      <c r="D1064" s="31" t="s">
        <v>1224</v>
      </c>
      <c r="E1064" s="34" t="s">
        <v>1225</v>
      </c>
      <c r="F1064" s="34" t="s">
        <v>1226</v>
      </c>
      <c r="G1064" s="34" t="s">
        <v>1227</v>
      </c>
      <c r="H1064" s="34" t="s">
        <v>1228</v>
      </c>
      <c r="I1064" s="34" t="s">
        <v>1225</v>
      </c>
      <c r="J1064" s="34" t="s">
        <v>1590</v>
      </c>
      <c r="K1064" s="34" t="s">
        <v>270</v>
      </c>
      <c r="L1064" s="32" t="s">
        <v>271</v>
      </c>
      <c r="M1064" s="36">
        <v>1</v>
      </c>
      <c r="N1064" s="42">
        <v>37136</v>
      </c>
      <c r="O1064" s="42">
        <v>37136</v>
      </c>
      <c r="P1064" s="31" t="s">
        <v>296</v>
      </c>
      <c r="Q1064" s="31" t="s">
        <v>1195</v>
      </c>
      <c r="R1064" s="32" t="s">
        <v>255</v>
      </c>
      <c r="S1064" s="37">
        <v>0</v>
      </c>
      <c r="T1064" s="78" t="s">
        <v>97</v>
      </c>
      <c r="U1064" s="16">
        <v>12</v>
      </c>
    </row>
    <row r="1065" spans="1:21" s="41" customFormat="1" ht="38.25">
      <c r="A1065" s="31">
        <v>1050</v>
      </c>
      <c r="B1065" s="39" t="s">
        <v>76</v>
      </c>
      <c r="C1065" s="31" t="s">
        <v>74</v>
      </c>
      <c r="D1065" s="31" t="s">
        <v>1229</v>
      </c>
      <c r="E1065" s="34" t="s">
        <v>1230</v>
      </c>
      <c r="F1065" s="34" t="s">
        <v>1231</v>
      </c>
      <c r="G1065" s="34" t="s">
        <v>1230</v>
      </c>
      <c r="H1065" s="34" t="s">
        <v>1231</v>
      </c>
      <c r="I1065" s="34" t="s">
        <v>1232</v>
      </c>
      <c r="J1065" s="34" t="s">
        <v>1231</v>
      </c>
      <c r="K1065" s="34" t="s">
        <v>270</v>
      </c>
      <c r="L1065" s="32" t="s">
        <v>271</v>
      </c>
      <c r="M1065" s="36">
        <v>1</v>
      </c>
      <c r="N1065" s="42">
        <v>35714</v>
      </c>
      <c r="O1065" s="42">
        <v>35714</v>
      </c>
      <c r="P1065" s="31" t="s">
        <v>477</v>
      </c>
      <c r="Q1065" s="31" t="s">
        <v>500</v>
      </c>
      <c r="R1065" s="32" t="s">
        <v>255</v>
      </c>
      <c r="S1065" s="37">
        <v>0</v>
      </c>
      <c r="T1065" s="78" t="s">
        <v>97</v>
      </c>
      <c r="U1065" s="16">
        <v>12</v>
      </c>
    </row>
    <row r="1066" spans="1:21" s="41" customFormat="1" ht="38.25">
      <c r="A1066" s="69">
        <v>1051</v>
      </c>
      <c r="B1066" s="39" t="s">
        <v>76</v>
      </c>
      <c r="C1066" s="31" t="s">
        <v>74</v>
      </c>
      <c r="D1066" s="31" t="s">
        <v>1202</v>
      </c>
      <c r="E1066" s="34" t="s">
        <v>1203</v>
      </c>
      <c r="F1066" s="34" t="s">
        <v>1204</v>
      </c>
      <c r="G1066" s="34" t="s">
        <v>1203</v>
      </c>
      <c r="H1066" s="34" t="s">
        <v>1204</v>
      </c>
      <c r="I1066" s="34" t="s">
        <v>1205</v>
      </c>
      <c r="J1066" s="34" t="s">
        <v>1587</v>
      </c>
      <c r="K1066" s="34" t="s">
        <v>270</v>
      </c>
      <c r="L1066" s="32" t="s">
        <v>271</v>
      </c>
      <c r="M1066" s="36">
        <v>1</v>
      </c>
      <c r="N1066" s="42">
        <v>476161</v>
      </c>
      <c r="O1066" s="42">
        <v>476161</v>
      </c>
      <c r="P1066" s="31" t="s">
        <v>296</v>
      </c>
      <c r="Q1066" s="31" t="s">
        <v>1195</v>
      </c>
      <c r="R1066" s="32" t="s">
        <v>257</v>
      </c>
      <c r="S1066" s="37">
        <v>0</v>
      </c>
      <c r="T1066" s="78" t="s">
        <v>185</v>
      </c>
      <c r="U1066" s="16">
        <v>12</v>
      </c>
    </row>
    <row r="1067" spans="1:21" s="41" customFormat="1" ht="76.5">
      <c r="A1067" s="31">
        <v>1052</v>
      </c>
      <c r="B1067" s="39" t="s">
        <v>76</v>
      </c>
      <c r="C1067" s="31" t="s">
        <v>74</v>
      </c>
      <c r="D1067" s="31" t="s">
        <v>1212</v>
      </c>
      <c r="E1067" s="34" t="s">
        <v>1213</v>
      </c>
      <c r="F1067" s="34" t="s">
        <v>1214</v>
      </c>
      <c r="G1067" s="34" t="s">
        <v>1215</v>
      </c>
      <c r="H1067" s="34" t="s">
        <v>1216</v>
      </c>
      <c r="I1067" s="34" t="s">
        <v>1217</v>
      </c>
      <c r="J1067" s="34" t="s">
        <v>1588</v>
      </c>
      <c r="K1067" s="34" t="s">
        <v>270</v>
      </c>
      <c r="L1067" s="32" t="s">
        <v>271</v>
      </c>
      <c r="M1067" s="36">
        <v>1</v>
      </c>
      <c r="N1067" s="42">
        <v>472161</v>
      </c>
      <c r="O1067" s="42">
        <v>472161</v>
      </c>
      <c r="P1067" s="31" t="s">
        <v>296</v>
      </c>
      <c r="Q1067" s="31" t="s">
        <v>1195</v>
      </c>
      <c r="R1067" s="32" t="s">
        <v>257</v>
      </c>
      <c r="S1067" s="37">
        <v>0</v>
      </c>
      <c r="T1067" s="78" t="s">
        <v>185</v>
      </c>
      <c r="U1067" s="16">
        <v>12</v>
      </c>
    </row>
    <row r="1068" spans="1:21" s="41" customFormat="1" ht="89.25">
      <c r="A1068" s="69">
        <v>1053</v>
      </c>
      <c r="B1068" s="39" t="s">
        <v>76</v>
      </c>
      <c r="C1068" s="31" t="s">
        <v>74</v>
      </c>
      <c r="D1068" s="31" t="s">
        <v>1218</v>
      </c>
      <c r="E1068" s="34" t="s">
        <v>1219</v>
      </c>
      <c r="F1068" s="34" t="s">
        <v>1220</v>
      </c>
      <c r="G1068" s="34" t="s">
        <v>1221</v>
      </c>
      <c r="H1068" s="34" t="s">
        <v>1222</v>
      </c>
      <c r="I1068" s="34" t="s">
        <v>1223</v>
      </c>
      <c r="J1068" s="34" t="s">
        <v>1589</v>
      </c>
      <c r="K1068" s="34" t="s">
        <v>270</v>
      </c>
      <c r="L1068" s="32" t="s">
        <v>271</v>
      </c>
      <c r="M1068" s="36">
        <v>1</v>
      </c>
      <c r="N1068" s="42">
        <v>78383</v>
      </c>
      <c r="O1068" s="42">
        <v>78383</v>
      </c>
      <c r="P1068" s="31" t="s">
        <v>296</v>
      </c>
      <c r="Q1068" s="31" t="s">
        <v>1195</v>
      </c>
      <c r="R1068" s="32" t="s">
        <v>257</v>
      </c>
      <c r="S1068" s="37">
        <v>0</v>
      </c>
      <c r="T1068" s="78" t="s">
        <v>185</v>
      </c>
      <c r="U1068" s="16">
        <v>12</v>
      </c>
    </row>
    <row r="1069" spans="1:21" s="41" customFormat="1" ht="51">
      <c r="A1069" s="31">
        <v>1054</v>
      </c>
      <c r="B1069" s="39" t="s">
        <v>76</v>
      </c>
      <c r="C1069" s="31" t="s">
        <v>74</v>
      </c>
      <c r="D1069" s="31" t="s">
        <v>1224</v>
      </c>
      <c r="E1069" s="34" t="s">
        <v>1225</v>
      </c>
      <c r="F1069" s="34" t="s">
        <v>1226</v>
      </c>
      <c r="G1069" s="34" t="s">
        <v>1227</v>
      </c>
      <c r="H1069" s="34" t="s">
        <v>1228</v>
      </c>
      <c r="I1069" s="34" t="s">
        <v>1225</v>
      </c>
      <c r="J1069" s="34" t="s">
        <v>1590</v>
      </c>
      <c r="K1069" s="34" t="s">
        <v>270</v>
      </c>
      <c r="L1069" s="32" t="s">
        <v>271</v>
      </c>
      <c r="M1069" s="36">
        <v>1</v>
      </c>
      <c r="N1069" s="42">
        <v>160714</v>
      </c>
      <c r="O1069" s="42">
        <v>160714</v>
      </c>
      <c r="P1069" s="31" t="s">
        <v>296</v>
      </c>
      <c r="Q1069" s="31" t="s">
        <v>1195</v>
      </c>
      <c r="R1069" s="32" t="s">
        <v>257</v>
      </c>
      <c r="S1069" s="37">
        <v>0</v>
      </c>
      <c r="T1069" s="78" t="s">
        <v>185</v>
      </c>
      <c r="U1069" s="16">
        <v>12</v>
      </c>
    </row>
    <row r="1070" spans="1:21" s="41" customFormat="1" ht="51">
      <c r="A1070" s="69">
        <v>1055</v>
      </c>
      <c r="B1070" s="39" t="s">
        <v>76</v>
      </c>
      <c r="C1070" s="31" t="s">
        <v>74</v>
      </c>
      <c r="D1070" s="31" t="s">
        <v>1953</v>
      </c>
      <c r="E1070" s="34" t="s">
        <v>1954</v>
      </c>
      <c r="F1070" s="34" t="s">
        <v>1955</v>
      </c>
      <c r="G1070" s="34" t="s">
        <v>1954</v>
      </c>
      <c r="H1070" s="34" t="s">
        <v>1955</v>
      </c>
      <c r="I1070" s="34" t="s">
        <v>2002</v>
      </c>
      <c r="J1070" s="33" t="s">
        <v>1593</v>
      </c>
      <c r="K1070" s="33" t="s">
        <v>270</v>
      </c>
      <c r="L1070" s="32" t="s">
        <v>271</v>
      </c>
      <c r="M1070" s="36">
        <v>1</v>
      </c>
      <c r="N1070" s="42">
        <v>964286</v>
      </c>
      <c r="O1070" s="42">
        <v>964286</v>
      </c>
      <c r="P1070" s="31" t="s">
        <v>296</v>
      </c>
      <c r="Q1070" s="31" t="s">
        <v>274</v>
      </c>
      <c r="R1070" s="32" t="s">
        <v>257</v>
      </c>
      <c r="S1070" s="37">
        <v>0</v>
      </c>
      <c r="T1070" s="78" t="s">
        <v>185</v>
      </c>
      <c r="U1070" s="16">
        <v>12</v>
      </c>
    </row>
    <row r="1071" spans="1:21" s="41" customFormat="1" ht="38.25">
      <c r="A1071" s="31">
        <v>1056</v>
      </c>
      <c r="B1071" s="39" t="s">
        <v>76</v>
      </c>
      <c r="C1071" s="31" t="s">
        <v>74</v>
      </c>
      <c r="D1071" s="31" t="s">
        <v>1202</v>
      </c>
      <c r="E1071" s="34" t="s">
        <v>1203</v>
      </c>
      <c r="F1071" s="34" t="s">
        <v>1204</v>
      </c>
      <c r="G1071" s="34" t="s">
        <v>1203</v>
      </c>
      <c r="H1071" s="34" t="s">
        <v>1204</v>
      </c>
      <c r="I1071" s="34" t="s">
        <v>1205</v>
      </c>
      <c r="J1071" s="34" t="s">
        <v>1587</v>
      </c>
      <c r="K1071" s="34" t="s">
        <v>270</v>
      </c>
      <c r="L1071" s="32" t="s">
        <v>271</v>
      </c>
      <c r="M1071" s="36">
        <v>1</v>
      </c>
      <c r="N1071" s="42">
        <v>1030000</v>
      </c>
      <c r="O1071" s="42">
        <v>1030000</v>
      </c>
      <c r="P1071" s="31" t="s">
        <v>296</v>
      </c>
      <c r="Q1071" s="31" t="s">
        <v>1195</v>
      </c>
      <c r="R1071" s="32" t="s">
        <v>260</v>
      </c>
      <c r="S1071" s="37">
        <v>0</v>
      </c>
      <c r="T1071" s="78" t="s">
        <v>178</v>
      </c>
      <c r="U1071" s="16">
        <v>12</v>
      </c>
    </row>
    <row r="1072" spans="1:21" s="41" customFormat="1" ht="76.5">
      <c r="A1072" s="69">
        <v>1057</v>
      </c>
      <c r="B1072" s="39" t="s">
        <v>76</v>
      </c>
      <c r="C1072" s="31" t="s">
        <v>74</v>
      </c>
      <c r="D1072" s="31" t="s">
        <v>1212</v>
      </c>
      <c r="E1072" s="34" t="s">
        <v>1213</v>
      </c>
      <c r="F1072" s="34" t="s">
        <v>1214</v>
      </c>
      <c r="G1072" s="34" t="s">
        <v>1215</v>
      </c>
      <c r="H1072" s="34" t="s">
        <v>1216</v>
      </c>
      <c r="I1072" s="34" t="s">
        <v>1217</v>
      </c>
      <c r="J1072" s="34" t="s">
        <v>1588</v>
      </c>
      <c r="K1072" s="34" t="s">
        <v>270</v>
      </c>
      <c r="L1072" s="32" t="s">
        <v>271</v>
      </c>
      <c r="M1072" s="36">
        <v>1</v>
      </c>
      <c r="N1072" s="42">
        <v>805179</v>
      </c>
      <c r="O1072" s="42">
        <v>805179</v>
      </c>
      <c r="P1072" s="31" t="s">
        <v>296</v>
      </c>
      <c r="Q1072" s="31" t="s">
        <v>1195</v>
      </c>
      <c r="R1072" s="32" t="s">
        <v>260</v>
      </c>
      <c r="S1072" s="37">
        <v>0</v>
      </c>
      <c r="T1072" s="78" t="s">
        <v>178</v>
      </c>
      <c r="U1072" s="16">
        <v>12</v>
      </c>
    </row>
    <row r="1073" spans="1:21" s="41" customFormat="1" ht="89.25">
      <c r="A1073" s="31">
        <v>1058</v>
      </c>
      <c r="B1073" s="39" t="s">
        <v>76</v>
      </c>
      <c r="C1073" s="31" t="s">
        <v>74</v>
      </c>
      <c r="D1073" s="31" t="s">
        <v>1218</v>
      </c>
      <c r="E1073" s="34" t="s">
        <v>1219</v>
      </c>
      <c r="F1073" s="34" t="s">
        <v>1220</v>
      </c>
      <c r="G1073" s="34" t="s">
        <v>1221</v>
      </c>
      <c r="H1073" s="34" t="s">
        <v>1222</v>
      </c>
      <c r="I1073" s="34" t="s">
        <v>1223</v>
      </c>
      <c r="J1073" s="34" t="s">
        <v>1589</v>
      </c>
      <c r="K1073" s="34" t="s">
        <v>270</v>
      </c>
      <c r="L1073" s="32" t="s">
        <v>271</v>
      </c>
      <c r="M1073" s="36">
        <v>1</v>
      </c>
      <c r="N1073" s="42">
        <v>214286</v>
      </c>
      <c r="O1073" s="42">
        <v>214286</v>
      </c>
      <c r="P1073" s="31" t="s">
        <v>296</v>
      </c>
      <c r="Q1073" s="31" t="s">
        <v>1195</v>
      </c>
      <c r="R1073" s="32" t="s">
        <v>260</v>
      </c>
      <c r="S1073" s="37">
        <v>0</v>
      </c>
      <c r="T1073" s="78" t="s">
        <v>178</v>
      </c>
      <c r="U1073" s="16">
        <v>12</v>
      </c>
    </row>
    <row r="1074" spans="1:21" s="41" customFormat="1" ht="51">
      <c r="A1074" s="69">
        <v>1059</v>
      </c>
      <c r="B1074" s="39" t="s">
        <v>76</v>
      </c>
      <c r="C1074" s="31" t="s">
        <v>74</v>
      </c>
      <c r="D1074" s="31" t="s">
        <v>1224</v>
      </c>
      <c r="E1074" s="34" t="s">
        <v>1225</v>
      </c>
      <c r="F1074" s="34" t="s">
        <v>1226</v>
      </c>
      <c r="G1074" s="34" t="s">
        <v>1227</v>
      </c>
      <c r="H1074" s="34" t="s">
        <v>1228</v>
      </c>
      <c r="I1074" s="34" t="s">
        <v>1225</v>
      </c>
      <c r="J1074" s="34" t="s">
        <v>1590</v>
      </c>
      <c r="K1074" s="34" t="s">
        <v>270</v>
      </c>
      <c r="L1074" s="32" t="s">
        <v>271</v>
      </c>
      <c r="M1074" s="36">
        <v>1</v>
      </c>
      <c r="N1074" s="42">
        <v>546429</v>
      </c>
      <c r="O1074" s="42">
        <v>546429</v>
      </c>
      <c r="P1074" s="31" t="s">
        <v>296</v>
      </c>
      <c r="Q1074" s="31" t="s">
        <v>1195</v>
      </c>
      <c r="R1074" s="32" t="s">
        <v>260</v>
      </c>
      <c r="S1074" s="37">
        <v>0</v>
      </c>
      <c r="T1074" s="78" t="s">
        <v>178</v>
      </c>
      <c r="U1074" s="16">
        <v>12</v>
      </c>
    </row>
    <row r="1075" spans="1:21" s="41" customFormat="1" ht="51">
      <c r="A1075" s="31">
        <v>1060</v>
      </c>
      <c r="B1075" s="39" t="s">
        <v>76</v>
      </c>
      <c r="C1075" s="31" t="s">
        <v>74</v>
      </c>
      <c r="D1075" s="31" t="s">
        <v>1229</v>
      </c>
      <c r="E1075" s="34" t="s">
        <v>1230</v>
      </c>
      <c r="F1075" s="34" t="s">
        <v>1231</v>
      </c>
      <c r="G1075" s="34" t="s">
        <v>1230</v>
      </c>
      <c r="H1075" s="34" t="s">
        <v>1231</v>
      </c>
      <c r="I1075" s="34" t="s">
        <v>1232</v>
      </c>
      <c r="J1075" s="34" t="s">
        <v>1231</v>
      </c>
      <c r="K1075" s="34" t="s">
        <v>270</v>
      </c>
      <c r="L1075" s="32" t="s">
        <v>271</v>
      </c>
      <c r="M1075" s="36">
        <v>1</v>
      </c>
      <c r="N1075" s="42">
        <v>53571</v>
      </c>
      <c r="O1075" s="42">
        <v>53571</v>
      </c>
      <c r="P1075" s="31" t="s">
        <v>296</v>
      </c>
      <c r="Q1075" s="31" t="s">
        <v>274</v>
      </c>
      <c r="R1075" s="32" t="s">
        <v>260</v>
      </c>
      <c r="S1075" s="37">
        <v>0</v>
      </c>
      <c r="T1075" s="78" t="s">
        <v>178</v>
      </c>
      <c r="U1075" s="16">
        <v>12</v>
      </c>
    </row>
    <row r="1076" spans="1:21" s="41" customFormat="1" ht="38.25">
      <c r="A1076" s="69">
        <v>1061</v>
      </c>
      <c r="B1076" s="39" t="s">
        <v>76</v>
      </c>
      <c r="C1076" s="31" t="s">
        <v>74</v>
      </c>
      <c r="D1076" s="31" t="s">
        <v>1202</v>
      </c>
      <c r="E1076" s="34" t="s">
        <v>1203</v>
      </c>
      <c r="F1076" s="34" t="s">
        <v>1204</v>
      </c>
      <c r="G1076" s="34" t="s">
        <v>1203</v>
      </c>
      <c r="H1076" s="34" t="s">
        <v>1204</v>
      </c>
      <c r="I1076" s="34" t="s">
        <v>1205</v>
      </c>
      <c r="J1076" s="34" t="s">
        <v>1587</v>
      </c>
      <c r="K1076" s="34" t="s">
        <v>270</v>
      </c>
      <c r="L1076" s="32" t="s">
        <v>271</v>
      </c>
      <c r="M1076" s="36">
        <v>1</v>
      </c>
      <c r="N1076" s="42">
        <v>1482017</v>
      </c>
      <c r="O1076" s="42">
        <v>1482017</v>
      </c>
      <c r="P1076" s="31" t="s">
        <v>296</v>
      </c>
      <c r="Q1076" s="31" t="s">
        <v>1195</v>
      </c>
      <c r="R1076" s="32" t="s">
        <v>261</v>
      </c>
      <c r="S1076" s="37">
        <v>0</v>
      </c>
      <c r="T1076" s="78" t="s">
        <v>98</v>
      </c>
      <c r="U1076" s="16">
        <v>12</v>
      </c>
    </row>
    <row r="1077" spans="1:21" s="41" customFormat="1" ht="76.5">
      <c r="A1077" s="31">
        <v>1062</v>
      </c>
      <c r="B1077" s="39" t="s">
        <v>76</v>
      </c>
      <c r="C1077" s="31" t="s">
        <v>74</v>
      </c>
      <c r="D1077" s="31" t="s">
        <v>1212</v>
      </c>
      <c r="E1077" s="34" t="s">
        <v>1213</v>
      </c>
      <c r="F1077" s="34" t="s">
        <v>1214</v>
      </c>
      <c r="G1077" s="34" t="s">
        <v>1215</v>
      </c>
      <c r="H1077" s="34" t="s">
        <v>1216</v>
      </c>
      <c r="I1077" s="34" t="s">
        <v>1217</v>
      </c>
      <c r="J1077" s="34" t="s">
        <v>1588</v>
      </c>
      <c r="K1077" s="34" t="s">
        <v>270</v>
      </c>
      <c r="L1077" s="32" t="s">
        <v>271</v>
      </c>
      <c r="M1077" s="36">
        <v>1</v>
      </c>
      <c r="N1077" s="42">
        <v>1824429</v>
      </c>
      <c r="O1077" s="42">
        <v>1824429</v>
      </c>
      <c r="P1077" s="31" t="s">
        <v>296</v>
      </c>
      <c r="Q1077" s="31" t="s">
        <v>1195</v>
      </c>
      <c r="R1077" s="32" t="s">
        <v>261</v>
      </c>
      <c r="S1077" s="37">
        <v>0</v>
      </c>
      <c r="T1077" s="78" t="s">
        <v>98</v>
      </c>
      <c r="U1077" s="16">
        <v>12</v>
      </c>
    </row>
    <row r="1078" spans="1:21" s="41" customFormat="1" ht="89.25">
      <c r="A1078" s="69">
        <v>1063</v>
      </c>
      <c r="B1078" s="39" t="s">
        <v>76</v>
      </c>
      <c r="C1078" s="31" t="s">
        <v>74</v>
      </c>
      <c r="D1078" s="31" t="s">
        <v>1218</v>
      </c>
      <c r="E1078" s="34" t="s">
        <v>1219</v>
      </c>
      <c r="F1078" s="34" t="s">
        <v>1220</v>
      </c>
      <c r="G1078" s="34" t="s">
        <v>1221</v>
      </c>
      <c r="H1078" s="34" t="s">
        <v>1222</v>
      </c>
      <c r="I1078" s="34" t="s">
        <v>1223</v>
      </c>
      <c r="J1078" s="34" t="s">
        <v>1589</v>
      </c>
      <c r="K1078" s="34" t="s">
        <v>270</v>
      </c>
      <c r="L1078" s="32" t="s">
        <v>271</v>
      </c>
      <c r="M1078" s="36">
        <v>1</v>
      </c>
      <c r="N1078" s="42">
        <v>228788</v>
      </c>
      <c r="O1078" s="42">
        <v>228788</v>
      </c>
      <c r="P1078" s="31" t="s">
        <v>296</v>
      </c>
      <c r="Q1078" s="31" t="s">
        <v>1195</v>
      </c>
      <c r="R1078" s="32" t="s">
        <v>261</v>
      </c>
      <c r="S1078" s="37">
        <v>0</v>
      </c>
      <c r="T1078" s="78" t="s">
        <v>98</v>
      </c>
      <c r="U1078" s="16">
        <v>12</v>
      </c>
    </row>
    <row r="1079" spans="1:21" s="41" customFormat="1" ht="51">
      <c r="A1079" s="31">
        <v>1064</v>
      </c>
      <c r="B1079" s="39" t="s">
        <v>76</v>
      </c>
      <c r="C1079" s="31" t="s">
        <v>74</v>
      </c>
      <c r="D1079" s="31" t="s">
        <v>1224</v>
      </c>
      <c r="E1079" s="34" t="s">
        <v>1225</v>
      </c>
      <c r="F1079" s="34" t="s">
        <v>1226</v>
      </c>
      <c r="G1079" s="34" t="s">
        <v>1227</v>
      </c>
      <c r="H1079" s="34" t="s">
        <v>1228</v>
      </c>
      <c r="I1079" s="34" t="s">
        <v>1225</v>
      </c>
      <c r="J1079" s="34" t="s">
        <v>1590</v>
      </c>
      <c r="K1079" s="34" t="s">
        <v>270</v>
      </c>
      <c r="L1079" s="32" t="s">
        <v>271</v>
      </c>
      <c r="M1079" s="36">
        <v>1</v>
      </c>
      <c r="N1079" s="42">
        <v>184516</v>
      </c>
      <c r="O1079" s="42">
        <v>184516</v>
      </c>
      <c r="P1079" s="31" t="s">
        <v>296</v>
      </c>
      <c r="Q1079" s="31" t="s">
        <v>1195</v>
      </c>
      <c r="R1079" s="32" t="s">
        <v>261</v>
      </c>
      <c r="S1079" s="37">
        <v>0</v>
      </c>
      <c r="T1079" s="78" t="s">
        <v>98</v>
      </c>
      <c r="U1079" s="16">
        <v>12</v>
      </c>
    </row>
    <row r="1080" spans="1:21" s="41" customFormat="1" ht="51">
      <c r="A1080" s="69">
        <v>1065</v>
      </c>
      <c r="B1080" s="39" t="s">
        <v>76</v>
      </c>
      <c r="C1080" s="31" t="s">
        <v>74</v>
      </c>
      <c r="D1080" s="31" t="s">
        <v>1229</v>
      </c>
      <c r="E1080" s="34" t="s">
        <v>1230</v>
      </c>
      <c r="F1080" s="34" t="s">
        <v>1231</v>
      </c>
      <c r="G1080" s="34" t="s">
        <v>1230</v>
      </c>
      <c r="H1080" s="34" t="s">
        <v>1231</v>
      </c>
      <c r="I1080" s="34" t="s">
        <v>1232</v>
      </c>
      <c r="J1080" s="34" t="s">
        <v>1231</v>
      </c>
      <c r="K1080" s="34" t="s">
        <v>270</v>
      </c>
      <c r="L1080" s="32" t="s">
        <v>271</v>
      </c>
      <c r="M1080" s="36">
        <v>1</v>
      </c>
      <c r="N1080" s="42">
        <v>188000</v>
      </c>
      <c r="O1080" s="42">
        <v>188000</v>
      </c>
      <c r="P1080" s="31" t="s">
        <v>326</v>
      </c>
      <c r="Q1080" s="31" t="s">
        <v>274</v>
      </c>
      <c r="R1080" s="32" t="s">
        <v>261</v>
      </c>
      <c r="S1080" s="37">
        <v>50</v>
      </c>
      <c r="T1080" s="78" t="s">
        <v>98</v>
      </c>
      <c r="U1080" s="16">
        <v>12</v>
      </c>
    </row>
    <row r="1081" spans="1:21" s="41" customFormat="1" ht="38.25">
      <c r="A1081" s="31">
        <v>1066</v>
      </c>
      <c r="B1081" s="39" t="s">
        <v>76</v>
      </c>
      <c r="C1081" s="31" t="s">
        <v>74</v>
      </c>
      <c r="D1081" s="31" t="s">
        <v>1202</v>
      </c>
      <c r="E1081" s="34" t="s">
        <v>1203</v>
      </c>
      <c r="F1081" s="34" t="s">
        <v>1204</v>
      </c>
      <c r="G1081" s="34" t="s">
        <v>1203</v>
      </c>
      <c r="H1081" s="34" t="s">
        <v>1204</v>
      </c>
      <c r="I1081" s="34" t="s">
        <v>1205</v>
      </c>
      <c r="J1081" s="34" t="s">
        <v>1587</v>
      </c>
      <c r="K1081" s="34" t="s">
        <v>270</v>
      </c>
      <c r="L1081" s="32" t="s">
        <v>271</v>
      </c>
      <c r="M1081" s="36">
        <v>1</v>
      </c>
      <c r="N1081" s="42">
        <v>530625</v>
      </c>
      <c r="O1081" s="42">
        <v>530625</v>
      </c>
      <c r="P1081" s="31" t="s">
        <v>296</v>
      </c>
      <c r="Q1081" s="31" t="s">
        <v>1195</v>
      </c>
      <c r="R1081" s="32" t="s">
        <v>262</v>
      </c>
      <c r="S1081" s="37">
        <v>0</v>
      </c>
      <c r="T1081" s="78" t="s">
        <v>99</v>
      </c>
      <c r="U1081" s="16">
        <v>12</v>
      </c>
    </row>
    <row r="1082" spans="1:21" s="41" customFormat="1" ht="76.5">
      <c r="A1082" s="69">
        <v>1067</v>
      </c>
      <c r="B1082" s="39" t="s">
        <v>76</v>
      </c>
      <c r="C1082" s="31" t="s">
        <v>74</v>
      </c>
      <c r="D1082" s="31" t="s">
        <v>1212</v>
      </c>
      <c r="E1082" s="34" t="s">
        <v>1213</v>
      </c>
      <c r="F1082" s="34" t="s">
        <v>1214</v>
      </c>
      <c r="G1082" s="34" t="s">
        <v>1215</v>
      </c>
      <c r="H1082" s="34" t="s">
        <v>1216</v>
      </c>
      <c r="I1082" s="34" t="s">
        <v>1217</v>
      </c>
      <c r="J1082" s="34" t="s">
        <v>1588</v>
      </c>
      <c r="K1082" s="34" t="s">
        <v>270</v>
      </c>
      <c r="L1082" s="32" t="s">
        <v>271</v>
      </c>
      <c r="M1082" s="36">
        <v>1</v>
      </c>
      <c r="N1082" s="42">
        <v>1543762</v>
      </c>
      <c r="O1082" s="42">
        <v>1543762</v>
      </c>
      <c r="P1082" s="31" t="s">
        <v>296</v>
      </c>
      <c r="Q1082" s="31" t="s">
        <v>1195</v>
      </c>
      <c r="R1082" s="32" t="s">
        <v>262</v>
      </c>
      <c r="S1082" s="37">
        <v>0</v>
      </c>
      <c r="T1082" s="78" t="s">
        <v>99</v>
      </c>
      <c r="U1082" s="16">
        <v>12</v>
      </c>
    </row>
    <row r="1083" spans="1:21" s="41" customFormat="1" ht="89.25">
      <c r="A1083" s="31">
        <v>1068</v>
      </c>
      <c r="B1083" s="39" t="s">
        <v>76</v>
      </c>
      <c r="C1083" s="31" t="s">
        <v>74</v>
      </c>
      <c r="D1083" s="31" t="s">
        <v>1218</v>
      </c>
      <c r="E1083" s="34" t="s">
        <v>1219</v>
      </c>
      <c r="F1083" s="34" t="s">
        <v>1220</v>
      </c>
      <c r="G1083" s="34" t="s">
        <v>1221</v>
      </c>
      <c r="H1083" s="34" t="s">
        <v>1222</v>
      </c>
      <c r="I1083" s="34" t="s">
        <v>1223</v>
      </c>
      <c r="J1083" s="34" t="s">
        <v>1589</v>
      </c>
      <c r="K1083" s="34" t="s">
        <v>270</v>
      </c>
      <c r="L1083" s="32" t="s">
        <v>271</v>
      </c>
      <c r="M1083" s="36">
        <v>1</v>
      </c>
      <c r="N1083" s="42">
        <v>74253</v>
      </c>
      <c r="O1083" s="42">
        <v>74253</v>
      </c>
      <c r="P1083" s="31" t="s">
        <v>296</v>
      </c>
      <c r="Q1083" s="31" t="s">
        <v>1195</v>
      </c>
      <c r="R1083" s="32" t="s">
        <v>262</v>
      </c>
      <c r="S1083" s="37">
        <v>0</v>
      </c>
      <c r="T1083" s="78" t="s">
        <v>99</v>
      </c>
      <c r="U1083" s="16">
        <v>12</v>
      </c>
    </row>
    <row r="1084" spans="1:21" s="41" customFormat="1" ht="51">
      <c r="A1084" s="69">
        <v>1069</v>
      </c>
      <c r="B1084" s="39" t="s">
        <v>76</v>
      </c>
      <c r="C1084" s="31" t="s">
        <v>74</v>
      </c>
      <c r="D1084" s="31" t="s">
        <v>1224</v>
      </c>
      <c r="E1084" s="34" t="s">
        <v>1225</v>
      </c>
      <c r="F1084" s="34" t="s">
        <v>1226</v>
      </c>
      <c r="G1084" s="34" t="s">
        <v>1227</v>
      </c>
      <c r="H1084" s="34" t="s">
        <v>1228</v>
      </c>
      <c r="I1084" s="34" t="s">
        <v>1225</v>
      </c>
      <c r="J1084" s="34" t="s">
        <v>1590</v>
      </c>
      <c r="K1084" s="34" t="s">
        <v>270</v>
      </c>
      <c r="L1084" s="32" t="s">
        <v>271</v>
      </c>
      <c r="M1084" s="36">
        <v>1</v>
      </c>
      <c r="N1084" s="42">
        <f>O1084/M1084</f>
        <v>38740</v>
      </c>
      <c r="O1084" s="42">
        <f>24643+14097</f>
        <v>38740</v>
      </c>
      <c r="P1084" s="31" t="s">
        <v>296</v>
      </c>
      <c r="Q1084" s="31" t="s">
        <v>1195</v>
      </c>
      <c r="R1084" s="32" t="s">
        <v>262</v>
      </c>
      <c r="S1084" s="37">
        <v>0</v>
      </c>
      <c r="T1084" s="78" t="s">
        <v>99</v>
      </c>
      <c r="U1084" s="16">
        <v>12</v>
      </c>
    </row>
    <row r="1085" spans="1:21" ht="51" customHeight="1">
      <c r="A1085" s="31">
        <v>1070</v>
      </c>
      <c r="B1085" s="39" t="s">
        <v>76</v>
      </c>
      <c r="C1085" s="31" t="s">
        <v>74</v>
      </c>
      <c r="D1085" s="32" t="s">
        <v>515</v>
      </c>
      <c r="E1085" s="34" t="s">
        <v>516</v>
      </c>
      <c r="F1085" s="34" t="s">
        <v>517</v>
      </c>
      <c r="G1085" s="34" t="s">
        <v>516</v>
      </c>
      <c r="H1085" s="34" t="s">
        <v>517</v>
      </c>
      <c r="I1085" s="34" t="s">
        <v>518</v>
      </c>
      <c r="J1085" s="35" t="s">
        <v>2003</v>
      </c>
      <c r="K1085" s="34" t="s">
        <v>270</v>
      </c>
      <c r="L1085" s="32" t="s">
        <v>271</v>
      </c>
      <c r="M1085" s="36">
        <v>1</v>
      </c>
      <c r="N1085" s="42">
        <v>1714286</v>
      </c>
      <c r="O1085" s="42">
        <v>1714286</v>
      </c>
      <c r="P1085" s="31" t="s">
        <v>296</v>
      </c>
      <c r="Q1085" s="31" t="s">
        <v>274</v>
      </c>
      <c r="R1085" s="32" t="s">
        <v>275</v>
      </c>
      <c r="S1085" s="37">
        <v>0</v>
      </c>
      <c r="T1085" s="80" t="s">
        <v>142</v>
      </c>
      <c r="U1085" s="16">
        <v>13</v>
      </c>
    </row>
    <row r="1086" spans="1:21" ht="59.25" customHeight="1">
      <c r="A1086" s="69">
        <v>1071</v>
      </c>
      <c r="B1086" s="39" t="s">
        <v>76</v>
      </c>
      <c r="C1086" s="31" t="s">
        <v>74</v>
      </c>
      <c r="D1086" s="31" t="s">
        <v>519</v>
      </c>
      <c r="E1086" s="33" t="s">
        <v>520</v>
      </c>
      <c r="F1086" s="33" t="s">
        <v>521</v>
      </c>
      <c r="G1086" s="33" t="s">
        <v>522</v>
      </c>
      <c r="H1086" s="33" t="s">
        <v>523</v>
      </c>
      <c r="I1086" s="33" t="s">
        <v>524</v>
      </c>
      <c r="J1086" s="35" t="s">
        <v>1594</v>
      </c>
      <c r="K1086" s="33" t="s">
        <v>270</v>
      </c>
      <c r="L1086" s="32" t="s">
        <v>271</v>
      </c>
      <c r="M1086" s="37">
        <v>1</v>
      </c>
      <c r="N1086" s="42">
        <v>446429</v>
      </c>
      <c r="O1086" s="42">
        <v>446429</v>
      </c>
      <c r="P1086" s="31" t="s">
        <v>349</v>
      </c>
      <c r="Q1086" s="31" t="s">
        <v>274</v>
      </c>
      <c r="R1086" s="32" t="s">
        <v>275</v>
      </c>
      <c r="S1086" s="37">
        <v>0</v>
      </c>
      <c r="T1086" s="80" t="s">
        <v>142</v>
      </c>
      <c r="U1086" s="16">
        <v>13</v>
      </c>
    </row>
    <row r="1087" spans="1:21" ht="51" customHeight="1">
      <c r="A1087" s="31">
        <v>1072</v>
      </c>
      <c r="B1087" s="39" t="s">
        <v>76</v>
      </c>
      <c r="C1087" s="31" t="s">
        <v>74</v>
      </c>
      <c r="D1087" s="32" t="s">
        <v>454</v>
      </c>
      <c r="E1087" s="33" t="s">
        <v>455</v>
      </c>
      <c r="F1087" s="33" t="s">
        <v>456</v>
      </c>
      <c r="G1087" s="33" t="s">
        <v>457</v>
      </c>
      <c r="H1087" s="33" t="s">
        <v>456</v>
      </c>
      <c r="I1087" s="33" t="s">
        <v>458</v>
      </c>
      <c r="J1087" s="49" t="s">
        <v>1595</v>
      </c>
      <c r="K1087" s="33" t="s">
        <v>270</v>
      </c>
      <c r="L1087" s="32" t="s">
        <v>271</v>
      </c>
      <c r="M1087" s="37">
        <v>1</v>
      </c>
      <c r="N1087" s="42">
        <v>263393</v>
      </c>
      <c r="O1087" s="42">
        <v>263393</v>
      </c>
      <c r="P1087" s="31" t="s">
        <v>283</v>
      </c>
      <c r="Q1087" s="31" t="s">
        <v>274</v>
      </c>
      <c r="R1087" s="32" t="s">
        <v>275</v>
      </c>
      <c r="S1087" s="37">
        <v>50</v>
      </c>
      <c r="T1087" s="78" t="s">
        <v>128</v>
      </c>
      <c r="U1087" s="16">
        <v>13</v>
      </c>
    </row>
    <row r="1088" spans="1:21" ht="51" customHeight="1">
      <c r="A1088" s="69">
        <v>1073</v>
      </c>
      <c r="B1088" s="39" t="s">
        <v>76</v>
      </c>
      <c r="C1088" s="31" t="s">
        <v>77</v>
      </c>
      <c r="D1088" s="31" t="s">
        <v>488</v>
      </c>
      <c r="E1088" s="33" t="s">
        <v>489</v>
      </c>
      <c r="F1088" s="33" t="s">
        <v>490</v>
      </c>
      <c r="G1088" s="33" t="s">
        <v>491</v>
      </c>
      <c r="H1088" s="33" t="s">
        <v>492</v>
      </c>
      <c r="I1088" s="33" t="s">
        <v>493</v>
      </c>
      <c r="J1088" s="49" t="s">
        <v>1596</v>
      </c>
      <c r="K1088" s="33" t="s">
        <v>270</v>
      </c>
      <c r="L1088" s="32" t="s">
        <v>310</v>
      </c>
      <c r="M1088" s="37">
        <v>1</v>
      </c>
      <c r="N1088" s="42">
        <f>O1088/M1088</f>
        <v>14843672</v>
      </c>
      <c r="O1088" s="42">
        <f>11540100+3303572</f>
        <v>14843672</v>
      </c>
      <c r="P1088" s="31" t="s">
        <v>296</v>
      </c>
      <c r="Q1088" s="39" t="s">
        <v>274</v>
      </c>
      <c r="R1088" s="32">
        <v>751110000</v>
      </c>
      <c r="S1088" s="37">
        <v>100</v>
      </c>
      <c r="T1088" s="78" t="s">
        <v>129</v>
      </c>
      <c r="U1088" s="16">
        <v>13</v>
      </c>
    </row>
    <row r="1089" spans="1:21" ht="63.75">
      <c r="A1089" s="31">
        <v>1074</v>
      </c>
      <c r="B1089" s="39" t="s">
        <v>76</v>
      </c>
      <c r="C1089" s="35" t="s">
        <v>74</v>
      </c>
      <c r="D1089" s="35" t="s">
        <v>1836</v>
      </c>
      <c r="E1089" s="34" t="s">
        <v>1837</v>
      </c>
      <c r="F1089" s="34" t="s">
        <v>1838</v>
      </c>
      <c r="G1089" s="34" t="s">
        <v>1837</v>
      </c>
      <c r="H1089" s="34" t="s">
        <v>1838</v>
      </c>
      <c r="I1089" s="34" t="s">
        <v>1839</v>
      </c>
      <c r="J1089" s="49" t="s">
        <v>1597</v>
      </c>
      <c r="K1089" s="34" t="s">
        <v>270</v>
      </c>
      <c r="L1089" s="32" t="s">
        <v>271</v>
      </c>
      <c r="M1089" s="36">
        <v>1</v>
      </c>
      <c r="N1089" s="42">
        <v>3482143</v>
      </c>
      <c r="O1089" s="42">
        <v>3482143</v>
      </c>
      <c r="P1089" s="31" t="s">
        <v>273</v>
      </c>
      <c r="Q1089" s="31" t="s">
        <v>274</v>
      </c>
      <c r="R1089" s="32" t="s">
        <v>275</v>
      </c>
      <c r="S1089" s="37">
        <v>0</v>
      </c>
      <c r="T1089" s="80" t="s">
        <v>149</v>
      </c>
      <c r="U1089" s="16">
        <v>13</v>
      </c>
    </row>
    <row r="1090" spans="1:21" ht="90" customHeight="1">
      <c r="A1090" s="69">
        <v>1075</v>
      </c>
      <c r="B1090" s="39" t="s">
        <v>76</v>
      </c>
      <c r="C1090" s="35" t="s">
        <v>74</v>
      </c>
      <c r="D1090" s="35" t="s">
        <v>1836</v>
      </c>
      <c r="E1090" s="34" t="s">
        <v>1837</v>
      </c>
      <c r="F1090" s="34" t="s">
        <v>1838</v>
      </c>
      <c r="G1090" s="34" t="s">
        <v>1837</v>
      </c>
      <c r="H1090" s="34" t="s">
        <v>1838</v>
      </c>
      <c r="I1090" s="34" t="s">
        <v>1845</v>
      </c>
      <c r="J1090" s="49" t="s">
        <v>1625</v>
      </c>
      <c r="K1090" s="34" t="s">
        <v>270</v>
      </c>
      <c r="L1090" s="32" t="s">
        <v>271</v>
      </c>
      <c r="M1090" s="36">
        <v>1</v>
      </c>
      <c r="N1090" s="42">
        <v>3214286</v>
      </c>
      <c r="O1090" s="42">
        <v>3214286</v>
      </c>
      <c r="P1090" s="31" t="s">
        <v>296</v>
      </c>
      <c r="Q1090" s="39" t="s">
        <v>274</v>
      </c>
      <c r="R1090" s="32" t="s">
        <v>275</v>
      </c>
      <c r="S1090" s="37">
        <v>0</v>
      </c>
      <c r="T1090" s="80" t="s">
        <v>169</v>
      </c>
      <c r="U1090" s="16">
        <v>13</v>
      </c>
    </row>
    <row r="1091" spans="1:21" s="142" customFormat="1" ht="165.75" customHeight="1">
      <c r="A1091" s="31">
        <v>1076</v>
      </c>
      <c r="B1091" s="39" t="s">
        <v>76</v>
      </c>
      <c r="C1091" s="35" t="s">
        <v>74</v>
      </c>
      <c r="D1091" s="35" t="s">
        <v>276</v>
      </c>
      <c r="E1091" s="33" t="s">
        <v>280</v>
      </c>
      <c r="F1091" s="33" t="s">
        <v>277</v>
      </c>
      <c r="G1091" s="33" t="s">
        <v>279</v>
      </c>
      <c r="H1091" s="33" t="s">
        <v>278</v>
      </c>
      <c r="I1091" s="33" t="s">
        <v>282</v>
      </c>
      <c r="J1091" s="49" t="s">
        <v>1598</v>
      </c>
      <c r="K1091" s="33" t="s">
        <v>281</v>
      </c>
      <c r="L1091" s="35" t="s">
        <v>271</v>
      </c>
      <c r="M1091" s="37">
        <v>1</v>
      </c>
      <c r="N1091" s="42">
        <v>5460000</v>
      </c>
      <c r="O1091" s="42">
        <v>5460000</v>
      </c>
      <c r="P1091" s="31" t="s">
        <v>426</v>
      </c>
      <c r="Q1091" s="31" t="s">
        <v>274</v>
      </c>
      <c r="R1091" s="32" t="s">
        <v>275</v>
      </c>
      <c r="S1091" s="31">
        <v>30</v>
      </c>
      <c r="T1091" s="78" t="s">
        <v>150</v>
      </c>
      <c r="U1091" s="16">
        <v>13</v>
      </c>
    </row>
    <row r="1092" spans="1:21" ht="135.75" customHeight="1">
      <c r="A1092" s="69">
        <v>1077</v>
      </c>
      <c r="B1092" s="39" t="s">
        <v>78</v>
      </c>
      <c r="C1092" s="35" t="s">
        <v>74</v>
      </c>
      <c r="D1092" s="31" t="s">
        <v>284</v>
      </c>
      <c r="E1092" s="33" t="s">
        <v>285</v>
      </c>
      <c r="F1092" s="33" t="s">
        <v>286</v>
      </c>
      <c r="G1092" s="33" t="s">
        <v>287</v>
      </c>
      <c r="H1092" s="33" t="s">
        <v>288</v>
      </c>
      <c r="I1092" s="33" t="s">
        <v>289</v>
      </c>
      <c r="J1092" s="33" t="s">
        <v>1599</v>
      </c>
      <c r="K1092" s="33" t="s">
        <v>272</v>
      </c>
      <c r="L1092" s="35" t="s">
        <v>271</v>
      </c>
      <c r="M1092" s="37">
        <v>1</v>
      </c>
      <c r="N1092" s="42">
        <v>12053571</v>
      </c>
      <c r="O1092" s="42">
        <v>12053571</v>
      </c>
      <c r="P1092" s="31" t="s">
        <v>290</v>
      </c>
      <c r="Q1092" s="39" t="s">
        <v>291</v>
      </c>
      <c r="R1092" s="32" t="s">
        <v>275</v>
      </c>
      <c r="S1092" s="37">
        <v>0</v>
      </c>
      <c r="T1092" s="78" t="s">
        <v>150</v>
      </c>
      <c r="U1092" s="16">
        <v>14</v>
      </c>
    </row>
    <row r="1093" spans="1:21" ht="63.75">
      <c r="A1093" s="31">
        <v>1078</v>
      </c>
      <c r="B1093" s="39" t="s">
        <v>76</v>
      </c>
      <c r="C1093" s="31" t="s">
        <v>74</v>
      </c>
      <c r="D1093" s="31" t="s">
        <v>1945</v>
      </c>
      <c r="E1093" s="34" t="s">
        <v>1946</v>
      </c>
      <c r="F1093" s="34" t="s">
        <v>1947</v>
      </c>
      <c r="G1093" s="34" t="s">
        <v>1946</v>
      </c>
      <c r="H1093" s="34" t="s">
        <v>1948</v>
      </c>
      <c r="I1093" s="34" t="s">
        <v>2004</v>
      </c>
      <c r="J1093" s="34" t="s">
        <v>1600</v>
      </c>
      <c r="K1093" s="33" t="s">
        <v>270</v>
      </c>
      <c r="L1093" s="32" t="s">
        <v>271</v>
      </c>
      <c r="M1093" s="36">
        <v>1</v>
      </c>
      <c r="N1093" s="42">
        <v>1745786</v>
      </c>
      <c r="O1093" s="42">
        <v>1745786</v>
      </c>
      <c r="P1093" s="31" t="s">
        <v>349</v>
      </c>
      <c r="Q1093" s="31" t="s">
        <v>274</v>
      </c>
      <c r="R1093" s="32" t="s">
        <v>275</v>
      </c>
      <c r="S1093" s="37">
        <v>0</v>
      </c>
      <c r="T1093" s="78" t="s">
        <v>148</v>
      </c>
      <c r="U1093" s="16">
        <v>15</v>
      </c>
    </row>
    <row r="1094" spans="1:21" ht="51">
      <c r="A1094" s="69">
        <v>1079</v>
      </c>
      <c r="B1094" s="39" t="s">
        <v>76</v>
      </c>
      <c r="C1094" s="31" t="s">
        <v>74</v>
      </c>
      <c r="D1094" s="31" t="s">
        <v>1949</v>
      </c>
      <c r="E1094" s="33" t="s">
        <v>1950</v>
      </c>
      <c r="F1094" s="33" t="s">
        <v>1951</v>
      </c>
      <c r="G1094" s="33" t="s">
        <v>1950</v>
      </c>
      <c r="H1094" s="33" t="s">
        <v>1951</v>
      </c>
      <c r="I1094" s="33" t="s">
        <v>1952</v>
      </c>
      <c r="J1094" s="33" t="s">
        <v>1601</v>
      </c>
      <c r="K1094" s="33" t="s">
        <v>270</v>
      </c>
      <c r="L1094" s="32" t="s">
        <v>271</v>
      </c>
      <c r="M1094" s="36">
        <v>1</v>
      </c>
      <c r="N1094" s="42">
        <f>O1094/M1094</f>
        <v>0</v>
      </c>
      <c r="O1094" s="42">
        <f>7140863-7140863</f>
        <v>0</v>
      </c>
      <c r="P1094" s="31" t="s">
        <v>296</v>
      </c>
      <c r="Q1094" s="31" t="s">
        <v>274</v>
      </c>
      <c r="R1094" s="32" t="s">
        <v>275</v>
      </c>
      <c r="S1094" s="37">
        <v>0</v>
      </c>
      <c r="T1094" s="78" t="s">
        <v>148</v>
      </c>
      <c r="U1094" s="16">
        <v>15</v>
      </c>
    </row>
    <row r="1095" spans="1:21" ht="51">
      <c r="A1095" s="31">
        <v>1080</v>
      </c>
      <c r="B1095" s="39" t="s">
        <v>76</v>
      </c>
      <c r="C1095" s="31" t="s">
        <v>74</v>
      </c>
      <c r="D1095" s="31" t="s">
        <v>1942</v>
      </c>
      <c r="E1095" s="34" t="s">
        <v>1943</v>
      </c>
      <c r="F1095" s="34" t="s">
        <v>1944</v>
      </c>
      <c r="G1095" s="34" t="s">
        <v>1943</v>
      </c>
      <c r="H1095" s="34" t="s">
        <v>1944</v>
      </c>
      <c r="I1095" s="34" t="s">
        <v>2005</v>
      </c>
      <c r="J1095" s="34" t="s">
        <v>1602</v>
      </c>
      <c r="K1095" s="33" t="s">
        <v>270</v>
      </c>
      <c r="L1095" s="32" t="s">
        <v>271</v>
      </c>
      <c r="M1095" s="36">
        <v>1</v>
      </c>
      <c r="N1095" s="42">
        <v>138679</v>
      </c>
      <c r="O1095" s="42">
        <v>138679</v>
      </c>
      <c r="P1095" s="31" t="s">
        <v>296</v>
      </c>
      <c r="Q1095" s="31" t="s">
        <v>274</v>
      </c>
      <c r="R1095" s="32" t="s">
        <v>275</v>
      </c>
      <c r="S1095" s="37">
        <v>0</v>
      </c>
      <c r="T1095" s="78" t="s">
        <v>148</v>
      </c>
      <c r="U1095" s="16">
        <v>15</v>
      </c>
    </row>
    <row r="1096" spans="1:21" ht="51">
      <c r="A1096" s="69">
        <v>1081</v>
      </c>
      <c r="B1096" s="39" t="s">
        <v>76</v>
      </c>
      <c r="C1096" s="31" t="s">
        <v>74</v>
      </c>
      <c r="D1096" s="35" t="s">
        <v>1755</v>
      </c>
      <c r="E1096" s="34" t="s">
        <v>1756</v>
      </c>
      <c r="F1096" s="34" t="s">
        <v>1757</v>
      </c>
      <c r="G1096" s="34" t="s">
        <v>1758</v>
      </c>
      <c r="H1096" s="34" t="s">
        <v>1759</v>
      </c>
      <c r="I1096" s="34" t="s">
        <v>1760</v>
      </c>
      <c r="J1096" s="34" t="s">
        <v>1603</v>
      </c>
      <c r="K1096" s="34" t="s">
        <v>270</v>
      </c>
      <c r="L1096" s="32" t="s">
        <v>271</v>
      </c>
      <c r="M1096" s="36">
        <v>1</v>
      </c>
      <c r="N1096" s="42">
        <v>129600</v>
      </c>
      <c r="O1096" s="42">
        <v>129600</v>
      </c>
      <c r="P1096" s="31" t="s">
        <v>296</v>
      </c>
      <c r="Q1096" s="31" t="s">
        <v>274</v>
      </c>
      <c r="R1096" s="32" t="s">
        <v>248</v>
      </c>
      <c r="S1096" s="37">
        <v>100</v>
      </c>
      <c r="T1096" s="78" t="s">
        <v>174</v>
      </c>
      <c r="U1096" s="80">
        <v>16</v>
      </c>
    </row>
    <row r="1097" spans="1:21" ht="51">
      <c r="A1097" s="31">
        <v>1082</v>
      </c>
      <c r="B1097" s="39" t="s">
        <v>76</v>
      </c>
      <c r="C1097" s="31" t="s">
        <v>74</v>
      </c>
      <c r="D1097" s="35" t="s">
        <v>1755</v>
      </c>
      <c r="E1097" s="34" t="s">
        <v>1756</v>
      </c>
      <c r="F1097" s="34" t="s">
        <v>1757</v>
      </c>
      <c r="G1097" s="34" t="s">
        <v>1758</v>
      </c>
      <c r="H1097" s="34" t="s">
        <v>1759</v>
      </c>
      <c r="I1097" s="34" t="s">
        <v>1760</v>
      </c>
      <c r="J1097" s="34" t="s">
        <v>1603</v>
      </c>
      <c r="K1097" s="34" t="s">
        <v>270</v>
      </c>
      <c r="L1097" s="32" t="s">
        <v>271</v>
      </c>
      <c r="M1097" s="36">
        <v>1</v>
      </c>
      <c r="N1097" s="42">
        <v>31688</v>
      </c>
      <c r="O1097" s="42">
        <v>317688</v>
      </c>
      <c r="P1097" s="31" t="s">
        <v>296</v>
      </c>
      <c r="Q1097" s="31" t="s">
        <v>274</v>
      </c>
      <c r="R1097" s="32" t="s">
        <v>250</v>
      </c>
      <c r="S1097" s="37">
        <v>100</v>
      </c>
      <c r="T1097" s="78" t="s">
        <v>179</v>
      </c>
      <c r="U1097" s="16">
        <v>16</v>
      </c>
    </row>
    <row r="1098" spans="1:21" ht="51">
      <c r="A1098" s="69">
        <v>1083</v>
      </c>
      <c r="B1098" s="39" t="s">
        <v>76</v>
      </c>
      <c r="C1098" s="31" t="s">
        <v>74</v>
      </c>
      <c r="D1098" s="35" t="s">
        <v>1755</v>
      </c>
      <c r="E1098" s="34" t="s">
        <v>1756</v>
      </c>
      <c r="F1098" s="34" t="s">
        <v>1757</v>
      </c>
      <c r="G1098" s="34" t="s">
        <v>1758</v>
      </c>
      <c r="H1098" s="34" t="s">
        <v>1759</v>
      </c>
      <c r="I1098" s="34" t="s">
        <v>1760</v>
      </c>
      <c r="J1098" s="34" t="s">
        <v>1603</v>
      </c>
      <c r="K1098" s="34" t="s">
        <v>270</v>
      </c>
      <c r="L1098" s="32" t="s">
        <v>271</v>
      </c>
      <c r="M1098" s="36">
        <v>1</v>
      </c>
      <c r="N1098" s="42">
        <v>154768</v>
      </c>
      <c r="O1098" s="42">
        <v>154768</v>
      </c>
      <c r="P1098" s="31" t="s">
        <v>296</v>
      </c>
      <c r="Q1098" s="31" t="s">
        <v>274</v>
      </c>
      <c r="R1098" s="32" t="s">
        <v>249</v>
      </c>
      <c r="S1098" s="37">
        <v>100</v>
      </c>
      <c r="T1098" s="78" t="s">
        <v>180</v>
      </c>
      <c r="U1098" s="16">
        <v>16</v>
      </c>
    </row>
    <row r="1099" spans="1:21" ht="51">
      <c r="A1099" s="31">
        <v>1084</v>
      </c>
      <c r="B1099" s="39" t="s">
        <v>76</v>
      </c>
      <c r="C1099" s="31" t="s">
        <v>74</v>
      </c>
      <c r="D1099" s="35" t="s">
        <v>1755</v>
      </c>
      <c r="E1099" s="34" t="s">
        <v>1756</v>
      </c>
      <c r="F1099" s="34" t="s">
        <v>1757</v>
      </c>
      <c r="G1099" s="34" t="s">
        <v>1758</v>
      </c>
      <c r="H1099" s="34" t="s">
        <v>1759</v>
      </c>
      <c r="I1099" s="34" t="s">
        <v>1760</v>
      </c>
      <c r="J1099" s="34" t="s">
        <v>1603</v>
      </c>
      <c r="K1099" s="34" t="s">
        <v>270</v>
      </c>
      <c r="L1099" s="32" t="s">
        <v>271</v>
      </c>
      <c r="M1099" s="36">
        <v>1</v>
      </c>
      <c r="N1099" s="42">
        <v>300000</v>
      </c>
      <c r="O1099" s="42">
        <v>300000</v>
      </c>
      <c r="P1099" s="31" t="s">
        <v>296</v>
      </c>
      <c r="Q1099" s="31" t="s">
        <v>274</v>
      </c>
      <c r="R1099" s="32" t="s">
        <v>247</v>
      </c>
      <c r="S1099" s="37">
        <v>100</v>
      </c>
      <c r="T1099" s="78" t="s">
        <v>175</v>
      </c>
      <c r="U1099" s="16">
        <v>16</v>
      </c>
    </row>
    <row r="1100" spans="1:21" ht="51">
      <c r="A1100" s="69">
        <v>1085</v>
      </c>
      <c r="B1100" s="39" t="s">
        <v>76</v>
      </c>
      <c r="C1100" s="31" t="s">
        <v>74</v>
      </c>
      <c r="D1100" s="35" t="s">
        <v>1755</v>
      </c>
      <c r="E1100" s="34" t="s">
        <v>1756</v>
      </c>
      <c r="F1100" s="34" t="s">
        <v>1757</v>
      </c>
      <c r="G1100" s="34" t="s">
        <v>1758</v>
      </c>
      <c r="H1100" s="34" t="s">
        <v>1759</v>
      </c>
      <c r="I1100" s="34" t="s">
        <v>1760</v>
      </c>
      <c r="J1100" s="34" t="s">
        <v>1603</v>
      </c>
      <c r="K1100" s="34" t="s">
        <v>270</v>
      </c>
      <c r="L1100" s="32" t="s">
        <v>271</v>
      </c>
      <c r="M1100" s="36">
        <v>1</v>
      </c>
      <c r="N1100" s="42">
        <v>267857</v>
      </c>
      <c r="O1100" s="42">
        <v>267857</v>
      </c>
      <c r="P1100" s="31" t="s">
        <v>296</v>
      </c>
      <c r="Q1100" s="31" t="s">
        <v>274</v>
      </c>
      <c r="R1100" s="36" t="s">
        <v>1935</v>
      </c>
      <c r="S1100" s="37">
        <v>100</v>
      </c>
      <c r="T1100" s="78" t="s">
        <v>176</v>
      </c>
      <c r="U1100" s="16">
        <v>16</v>
      </c>
    </row>
    <row r="1101" spans="1:21" ht="51">
      <c r="A1101" s="31">
        <v>1086</v>
      </c>
      <c r="B1101" s="39" t="s">
        <v>76</v>
      </c>
      <c r="C1101" s="31" t="s">
        <v>74</v>
      </c>
      <c r="D1101" s="35" t="s">
        <v>1755</v>
      </c>
      <c r="E1101" s="34" t="s">
        <v>1756</v>
      </c>
      <c r="F1101" s="34" t="s">
        <v>1757</v>
      </c>
      <c r="G1101" s="34" t="s">
        <v>1758</v>
      </c>
      <c r="H1101" s="34" t="s">
        <v>1759</v>
      </c>
      <c r="I1101" s="34" t="s">
        <v>1760</v>
      </c>
      <c r="J1101" s="34" t="s">
        <v>1603</v>
      </c>
      <c r="K1101" s="34" t="s">
        <v>270</v>
      </c>
      <c r="L1101" s="32" t="s">
        <v>271</v>
      </c>
      <c r="M1101" s="36">
        <v>1</v>
      </c>
      <c r="N1101" s="42">
        <v>150000</v>
      </c>
      <c r="O1101" s="42">
        <v>150000</v>
      </c>
      <c r="P1101" s="31" t="s">
        <v>296</v>
      </c>
      <c r="Q1101" s="31" t="s">
        <v>274</v>
      </c>
      <c r="R1101" s="32" t="s">
        <v>251</v>
      </c>
      <c r="S1101" s="37">
        <v>100</v>
      </c>
      <c r="T1101" s="78" t="s">
        <v>181</v>
      </c>
      <c r="U1101" s="16">
        <v>16</v>
      </c>
    </row>
    <row r="1102" spans="1:21" ht="51">
      <c r="A1102" s="69">
        <v>1087</v>
      </c>
      <c r="B1102" s="39" t="s">
        <v>76</v>
      </c>
      <c r="C1102" s="31" t="s">
        <v>74</v>
      </c>
      <c r="D1102" s="35" t="s">
        <v>1755</v>
      </c>
      <c r="E1102" s="34" t="s">
        <v>1756</v>
      </c>
      <c r="F1102" s="34" t="s">
        <v>1757</v>
      </c>
      <c r="G1102" s="34" t="s">
        <v>1758</v>
      </c>
      <c r="H1102" s="34" t="s">
        <v>1759</v>
      </c>
      <c r="I1102" s="34" t="s">
        <v>1760</v>
      </c>
      <c r="J1102" s="34" t="s">
        <v>1603</v>
      </c>
      <c r="K1102" s="34" t="s">
        <v>270</v>
      </c>
      <c r="L1102" s="32" t="s">
        <v>271</v>
      </c>
      <c r="M1102" s="36">
        <v>1</v>
      </c>
      <c r="N1102" s="42">
        <v>540964</v>
      </c>
      <c r="O1102" s="42">
        <v>540964</v>
      </c>
      <c r="P1102" s="31" t="s">
        <v>296</v>
      </c>
      <c r="Q1102" s="31" t="s">
        <v>274</v>
      </c>
      <c r="R1102" s="36" t="s">
        <v>252</v>
      </c>
      <c r="S1102" s="37">
        <v>100</v>
      </c>
      <c r="T1102" s="78" t="s">
        <v>96</v>
      </c>
      <c r="U1102" s="16">
        <v>16</v>
      </c>
    </row>
    <row r="1103" spans="1:21" ht="51">
      <c r="A1103" s="31">
        <v>1088</v>
      </c>
      <c r="B1103" s="39" t="s">
        <v>76</v>
      </c>
      <c r="C1103" s="31" t="s">
        <v>74</v>
      </c>
      <c r="D1103" s="35" t="s">
        <v>1755</v>
      </c>
      <c r="E1103" s="34" t="s">
        <v>1756</v>
      </c>
      <c r="F1103" s="34" t="s">
        <v>1757</v>
      </c>
      <c r="G1103" s="34" t="s">
        <v>1758</v>
      </c>
      <c r="H1103" s="34" t="s">
        <v>1759</v>
      </c>
      <c r="I1103" s="34" t="s">
        <v>1760</v>
      </c>
      <c r="J1103" s="34" t="s">
        <v>1603</v>
      </c>
      <c r="K1103" s="34" t="s">
        <v>270</v>
      </c>
      <c r="L1103" s="32" t="s">
        <v>271</v>
      </c>
      <c r="M1103" s="36">
        <v>1</v>
      </c>
      <c r="N1103" s="42">
        <v>192857</v>
      </c>
      <c r="O1103" s="42">
        <v>192857</v>
      </c>
      <c r="P1103" s="31" t="s">
        <v>296</v>
      </c>
      <c r="Q1103" s="31" t="s">
        <v>274</v>
      </c>
      <c r="R1103" s="32" t="s">
        <v>254</v>
      </c>
      <c r="S1103" s="37">
        <v>100</v>
      </c>
      <c r="T1103" s="78" t="s">
        <v>182</v>
      </c>
      <c r="U1103" s="16">
        <v>16</v>
      </c>
    </row>
    <row r="1104" spans="1:21" ht="51">
      <c r="A1104" s="69">
        <v>1089</v>
      </c>
      <c r="B1104" s="39" t="s">
        <v>76</v>
      </c>
      <c r="C1104" s="31" t="s">
        <v>74</v>
      </c>
      <c r="D1104" s="35" t="s">
        <v>1755</v>
      </c>
      <c r="E1104" s="34" t="s">
        <v>1756</v>
      </c>
      <c r="F1104" s="34" t="s">
        <v>1757</v>
      </c>
      <c r="G1104" s="34" t="s">
        <v>1758</v>
      </c>
      <c r="H1104" s="34" t="s">
        <v>1759</v>
      </c>
      <c r="I1104" s="34" t="s">
        <v>1760</v>
      </c>
      <c r="J1104" s="34" t="s">
        <v>1603</v>
      </c>
      <c r="K1104" s="34" t="s">
        <v>270</v>
      </c>
      <c r="L1104" s="32" t="s">
        <v>271</v>
      </c>
      <c r="M1104" s="36">
        <v>1</v>
      </c>
      <c r="N1104" s="42">
        <v>98214</v>
      </c>
      <c r="O1104" s="42">
        <v>98214</v>
      </c>
      <c r="P1104" s="31" t="s">
        <v>349</v>
      </c>
      <c r="Q1104" s="31" t="s">
        <v>274</v>
      </c>
      <c r="R1104" s="32" t="s">
        <v>255</v>
      </c>
      <c r="S1104" s="37">
        <v>100</v>
      </c>
      <c r="T1104" s="78" t="s">
        <v>97</v>
      </c>
      <c r="U1104" s="16">
        <v>16</v>
      </c>
    </row>
    <row r="1105" spans="1:21" ht="51">
      <c r="A1105" s="31">
        <v>1090</v>
      </c>
      <c r="B1105" s="39" t="s">
        <v>76</v>
      </c>
      <c r="C1105" s="31" t="s">
        <v>74</v>
      </c>
      <c r="D1105" s="35" t="s">
        <v>1755</v>
      </c>
      <c r="E1105" s="34" t="s">
        <v>1756</v>
      </c>
      <c r="F1105" s="34" t="s">
        <v>1757</v>
      </c>
      <c r="G1105" s="34" t="s">
        <v>1758</v>
      </c>
      <c r="H1105" s="34" t="s">
        <v>1759</v>
      </c>
      <c r="I1105" s="34" t="s">
        <v>1760</v>
      </c>
      <c r="J1105" s="34" t="s">
        <v>1603</v>
      </c>
      <c r="K1105" s="34" t="s">
        <v>270</v>
      </c>
      <c r="L1105" s="32" t="s">
        <v>271</v>
      </c>
      <c r="M1105" s="36">
        <v>1</v>
      </c>
      <c r="N1105" s="42">
        <v>91071</v>
      </c>
      <c r="O1105" s="42">
        <v>91071</v>
      </c>
      <c r="P1105" s="31" t="s">
        <v>296</v>
      </c>
      <c r="Q1105" s="31" t="s">
        <v>274</v>
      </c>
      <c r="R1105" s="32" t="s">
        <v>256</v>
      </c>
      <c r="S1105" s="37">
        <v>100</v>
      </c>
      <c r="T1105" s="78" t="s">
        <v>183</v>
      </c>
      <c r="U1105" s="16">
        <v>16</v>
      </c>
    </row>
    <row r="1106" spans="1:21" ht="51">
      <c r="A1106" s="69">
        <v>1091</v>
      </c>
      <c r="B1106" s="39" t="s">
        <v>76</v>
      </c>
      <c r="C1106" s="31" t="s">
        <v>74</v>
      </c>
      <c r="D1106" s="35" t="s">
        <v>1755</v>
      </c>
      <c r="E1106" s="34" t="s">
        <v>1756</v>
      </c>
      <c r="F1106" s="34" t="s">
        <v>1757</v>
      </c>
      <c r="G1106" s="34" t="s">
        <v>1758</v>
      </c>
      <c r="H1106" s="34" t="s">
        <v>1759</v>
      </c>
      <c r="I1106" s="34" t="s">
        <v>1760</v>
      </c>
      <c r="J1106" s="34" t="s">
        <v>1603</v>
      </c>
      <c r="K1106" s="34" t="s">
        <v>270</v>
      </c>
      <c r="L1106" s="32" t="s">
        <v>271</v>
      </c>
      <c r="M1106" s="36">
        <v>1</v>
      </c>
      <c r="N1106" s="42">
        <f>O1106/M1106</f>
        <v>470714</v>
      </c>
      <c r="O1106" s="42">
        <f>160714+310000</f>
        <v>470714</v>
      </c>
      <c r="P1106" s="31" t="s">
        <v>273</v>
      </c>
      <c r="Q1106" s="31" t="s">
        <v>274</v>
      </c>
      <c r="R1106" s="32" t="s">
        <v>259</v>
      </c>
      <c r="S1106" s="37">
        <v>100</v>
      </c>
      <c r="T1106" s="78" t="s">
        <v>184</v>
      </c>
      <c r="U1106" s="16">
        <v>16</v>
      </c>
    </row>
    <row r="1107" spans="1:21" ht="51">
      <c r="A1107" s="31">
        <v>1092</v>
      </c>
      <c r="B1107" s="39" t="s">
        <v>76</v>
      </c>
      <c r="C1107" s="31" t="s">
        <v>74</v>
      </c>
      <c r="D1107" s="35" t="s">
        <v>1755</v>
      </c>
      <c r="E1107" s="34" t="s">
        <v>1756</v>
      </c>
      <c r="F1107" s="34" t="s">
        <v>1757</v>
      </c>
      <c r="G1107" s="34" t="s">
        <v>1758</v>
      </c>
      <c r="H1107" s="34" t="s">
        <v>1759</v>
      </c>
      <c r="I1107" s="34" t="s">
        <v>1760</v>
      </c>
      <c r="J1107" s="34" t="s">
        <v>1603</v>
      </c>
      <c r="K1107" s="34" t="s">
        <v>270</v>
      </c>
      <c r="L1107" s="32" t="s">
        <v>271</v>
      </c>
      <c r="M1107" s="36">
        <v>1</v>
      </c>
      <c r="N1107" s="42">
        <v>100000</v>
      </c>
      <c r="O1107" s="42">
        <v>100000</v>
      </c>
      <c r="P1107" s="31" t="s">
        <v>296</v>
      </c>
      <c r="Q1107" s="31" t="s">
        <v>274</v>
      </c>
      <c r="R1107" s="32" t="s">
        <v>257</v>
      </c>
      <c r="S1107" s="37">
        <v>100</v>
      </c>
      <c r="T1107" s="78" t="s">
        <v>185</v>
      </c>
      <c r="U1107" s="16">
        <v>16</v>
      </c>
    </row>
    <row r="1108" spans="1:21" ht="51">
      <c r="A1108" s="69">
        <v>1093</v>
      </c>
      <c r="B1108" s="39" t="s">
        <v>76</v>
      </c>
      <c r="C1108" s="31" t="s">
        <v>74</v>
      </c>
      <c r="D1108" s="35" t="s">
        <v>1755</v>
      </c>
      <c r="E1108" s="34" t="s">
        <v>1756</v>
      </c>
      <c r="F1108" s="34" t="s">
        <v>1757</v>
      </c>
      <c r="G1108" s="34" t="s">
        <v>1758</v>
      </c>
      <c r="H1108" s="34" t="s">
        <v>1759</v>
      </c>
      <c r="I1108" s="34" t="s">
        <v>1760</v>
      </c>
      <c r="J1108" s="34" t="s">
        <v>1603</v>
      </c>
      <c r="K1108" s="34" t="s">
        <v>270</v>
      </c>
      <c r="L1108" s="32" t="s">
        <v>271</v>
      </c>
      <c r="M1108" s="36">
        <v>1</v>
      </c>
      <c r="N1108" s="42">
        <v>225000</v>
      </c>
      <c r="O1108" s="42">
        <v>225000</v>
      </c>
      <c r="P1108" s="31" t="s">
        <v>296</v>
      </c>
      <c r="Q1108" s="31" t="s">
        <v>274</v>
      </c>
      <c r="R1108" s="32" t="s">
        <v>258</v>
      </c>
      <c r="S1108" s="37">
        <v>100</v>
      </c>
      <c r="T1108" s="78" t="s">
        <v>177</v>
      </c>
      <c r="U1108" s="16">
        <v>16</v>
      </c>
    </row>
    <row r="1109" spans="1:21" ht="51">
      <c r="A1109" s="31">
        <v>1094</v>
      </c>
      <c r="B1109" s="39" t="s">
        <v>76</v>
      </c>
      <c r="C1109" s="31" t="s">
        <v>74</v>
      </c>
      <c r="D1109" s="35" t="s">
        <v>1755</v>
      </c>
      <c r="E1109" s="34" t="s">
        <v>1756</v>
      </c>
      <c r="F1109" s="34" t="s">
        <v>1757</v>
      </c>
      <c r="G1109" s="34" t="s">
        <v>1758</v>
      </c>
      <c r="H1109" s="34" t="s">
        <v>1759</v>
      </c>
      <c r="I1109" s="34" t="s">
        <v>1760</v>
      </c>
      <c r="J1109" s="34" t="s">
        <v>1603</v>
      </c>
      <c r="K1109" s="34" t="s">
        <v>270</v>
      </c>
      <c r="L1109" s="32" t="s">
        <v>271</v>
      </c>
      <c r="M1109" s="36">
        <v>1</v>
      </c>
      <c r="N1109" s="42">
        <v>525000</v>
      </c>
      <c r="O1109" s="42">
        <v>525000</v>
      </c>
      <c r="P1109" s="31" t="s">
        <v>296</v>
      </c>
      <c r="Q1109" s="31" t="s">
        <v>274</v>
      </c>
      <c r="R1109" s="32" t="s">
        <v>261</v>
      </c>
      <c r="S1109" s="37">
        <v>100</v>
      </c>
      <c r="T1109" s="78" t="s">
        <v>98</v>
      </c>
      <c r="U1109" s="16">
        <v>16</v>
      </c>
    </row>
    <row r="1110" spans="1:21" ht="51" customHeight="1">
      <c r="A1110" s="69">
        <v>1095</v>
      </c>
      <c r="B1110" s="39" t="s">
        <v>76</v>
      </c>
      <c r="C1110" s="31" t="s">
        <v>74</v>
      </c>
      <c r="D1110" s="31" t="s">
        <v>1233</v>
      </c>
      <c r="E1110" s="34" t="s">
        <v>1234</v>
      </c>
      <c r="F1110" s="34" t="s">
        <v>1235</v>
      </c>
      <c r="G1110" s="34" t="s">
        <v>1234</v>
      </c>
      <c r="H1110" s="34" t="s">
        <v>1235</v>
      </c>
      <c r="I1110" s="34" t="s">
        <v>1236</v>
      </c>
      <c r="J1110" s="34" t="s">
        <v>1604</v>
      </c>
      <c r="K1110" s="34" t="s">
        <v>270</v>
      </c>
      <c r="L1110" s="32" t="s">
        <v>271</v>
      </c>
      <c r="M1110" s="36">
        <v>1</v>
      </c>
      <c r="N1110" s="42">
        <v>1073164</v>
      </c>
      <c r="O1110" s="42">
        <v>1073164</v>
      </c>
      <c r="P1110" s="31" t="s">
        <v>349</v>
      </c>
      <c r="Q1110" s="31" t="s">
        <v>274</v>
      </c>
      <c r="R1110" s="32" t="s">
        <v>275</v>
      </c>
      <c r="S1110" s="37">
        <v>100</v>
      </c>
      <c r="T1110" s="80" t="s">
        <v>108</v>
      </c>
      <c r="U1110" s="80">
        <v>17</v>
      </c>
    </row>
    <row r="1111" spans="1:21" ht="51" customHeight="1">
      <c r="A1111" s="31">
        <v>1096</v>
      </c>
      <c r="B1111" s="39" t="s">
        <v>76</v>
      </c>
      <c r="C1111" s="31" t="s">
        <v>74</v>
      </c>
      <c r="D1111" s="31" t="s">
        <v>1233</v>
      </c>
      <c r="E1111" s="34" t="s">
        <v>1234</v>
      </c>
      <c r="F1111" s="34" t="s">
        <v>1235</v>
      </c>
      <c r="G1111" s="34" t="s">
        <v>1234</v>
      </c>
      <c r="H1111" s="34" t="s">
        <v>1235</v>
      </c>
      <c r="I1111" s="34" t="s">
        <v>1236</v>
      </c>
      <c r="J1111" s="34" t="s">
        <v>1604</v>
      </c>
      <c r="K1111" s="34" t="s">
        <v>270</v>
      </c>
      <c r="L1111" s="32" t="s">
        <v>271</v>
      </c>
      <c r="M1111" s="36">
        <v>1</v>
      </c>
      <c r="N1111" s="42">
        <v>98214</v>
      </c>
      <c r="O1111" s="42">
        <v>98214</v>
      </c>
      <c r="P1111" s="31" t="s">
        <v>296</v>
      </c>
      <c r="Q1111" s="31" t="s">
        <v>274</v>
      </c>
      <c r="R1111" s="32" t="s">
        <v>248</v>
      </c>
      <c r="S1111" s="37">
        <v>100</v>
      </c>
      <c r="T1111" s="78" t="s">
        <v>174</v>
      </c>
      <c r="U1111" s="80">
        <v>17</v>
      </c>
    </row>
    <row r="1112" spans="1:21" ht="51" customHeight="1">
      <c r="A1112" s="69">
        <v>1097</v>
      </c>
      <c r="B1112" s="39" t="s">
        <v>76</v>
      </c>
      <c r="C1112" s="31" t="s">
        <v>74</v>
      </c>
      <c r="D1112" s="31" t="s">
        <v>1233</v>
      </c>
      <c r="E1112" s="34" t="s">
        <v>1234</v>
      </c>
      <c r="F1112" s="34" t="s">
        <v>1235</v>
      </c>
      <c r="G1112" s="34" t="s">
        <v>1234</v>
      </c>
      <c r="H1112" s="34" t="s">
        <v>1235</v>
      </c>
      <c r="I1112" s="34" t="s">
        <v>1236</v>
      </c>
      <c r="J1112" s="34" t="s">
        <v>1604</v>
      </c>
      <c r="K1112" s="34" t="s">
        <v>270</v>
      </c>
      <c r="L1112" s="32" t="s">
        <v>271</v>
      </c>
      <c r="M1112" s="36">
        <v>1</v>
      </c>
      <c r="N1112" s="42">
        <v>98214</v>
      </c>
      <c r="O1112" s="42">
        <v>98214</v>
      </c>
      <c r="P1112" s="31" t="s">
        <v>296</v>
      </c>
      <c r="Q1112" s="31" t="s">
        <v>274</v>
      </c>
      <c r="R1112" s="32" t="s">
        <v>250</v>
      </c>
      <c r="S1112" s="37">
        <v>100</v>
      </c>
      <c r="T1112" s="78" t="s">
        <v>179</v>
      </c>
      <c r="U1112" s="16">
        <v>17</v>
      </c>
    </row>
    <row r="1113" spans="1:21" ht="51" customHeight="1">
      <c r="A1113" s="31">
        <v>1098</v>
      </c>
      <c r="B1113" s="39" t="s">
        <v>76</v>
      </c>
      <c r="C1113" s="31" t="s">
        <v>74</v>
      </c>
      <c r="D1113" s="31" t="s">
        <v>1233</v>
      </c>
      <c r="E1113" s="34" t="s">
        <v>1234</v>
      </c>
      <c r="F1113" s="34" t="s">
        <v>1235</v>
      </c>
      <c r="G1113" s="34" t="s">
        <v>1234</v>
      </c>
      <c r="H1113" s="34" t="s">
        <v>1235</v>
      </c>
      <c r="I1113" s="34" t="s">
        <v>1236</v>
      </c>
      <c r="J1113" s="34" t="s">
        <v>1604</v>
      </c>
      <c r="K1113" s="34" t="s">
        <v>270</v>
      </c>
      <c r="L1113" s="32" t="s">
        <v>271</v>
      </c>
      <c r="M1113" s="36">
        <v>1</v>
      </c>
      <c r="N1113" s="42">
        <v>98214</v>
      </c>
      <c r="O1113" s="42">
        <v>98214</v>
      </c>
      <c r="P1113" s="31" t="s">
        <v>296</v>
      </c>
      <c r="Q1113" s="31" t="s">
        <v>274</v>
      </c>
      <c r="R1113" s="32" t="s">
        <v>249</v>
      </c>
      <c r="S1113" s="37">
        <v>100</v>
      </c>
      <c r="T1113" s="78" t="s">
        <v>180</v>
      </c>
      <c r="U1113" s="16">
        <v>17</v>
      </c>
    </row>
    <row r="1114" spans="1:21" ht="51" customHeight="1">
      <c r="A1114" s="69">
        <v>1099</v>
      </c>
      <c r="B1114" s="39" t="s">
        <v>76</v>
      </c>
      <c r="C1114" s="31" t="s">
        <v>74</v>
      </c>
      <c r="D1114" s="31" t="s">
        <v>1233</v>
      </c>
      <c r="E1114" s="34" t="s">
        <v>1234</v>
      </c>
      <c r="F1114" s="34" t="s">
        <v>1235</v>
      </c>
      <c r="G1114" s="34" t="s">
        <v>1234</v>
      </c>
      <c r="H1114" s="34" t="s">
        <v>1235</v>
      </c>
      <c r="I1114" s="34" t="s">
        <v>1236</v>
      </c>
      <c r="J1114" s="34" t="s">
        <v>1604</v>
      </c>
      <c r="K1114" s="34" t="s">
        <v>270</v>
      </c>
      <c r="L1114" s="32" t="s">
        <v>271</v>
      </c>
      <c r="M1114" s="36">
        <v>1</v>
      </c>
      <c r="N1114" s="42">
        <v>98214</v>
      </c>
      <c r="O1114" s="42">
        <v>98214</v>
      </c>
      <c r="P1114" s="31" t="s">
        <v>296</v>
      </c>
      <c r="Q1114" s="31" t="s">
        <v>274</v>
      </c>
      <c r="R1114" s="32" t="s">
        <v>247</v>
      </c>
      <c r="S1114" s="37">
        <v>100</v>
      </c>
      <c r="T1114" s="78" t="s">
        <v>175</v>
      </c>
      <c r="U1114" s="16">
        <v>17</v>
      </c>
    </row>
    <row r="1115" spans="1:21" ht="51" customHeight="1">
      <c r="A1115" s="31">
        <v>1100</v>
      </c>
      <c r="B1115" s="39" t="s">
        <v>76</v>
      </c>
      <c r="C1115" s="31" t="s">
        <v>74</v>
      </c>
      <c r="D1115" s="31" t="s">
        <v>1233</v>
      </c>
      <c r="E1115" s="34" t="s">
        <v>1234</v>
      </c>
      <c r="F1115" s="34" t="s">
        <v>1235</v>
      </c>
      <c r="G1115" s="34" t="s">
        <v>1234</v>
      </c>
      <c r="H1115" s="34" t="s">
        <v>1235</v>
      </c>
      <c r="I1115" s="34" t="s">
        <v>1236</v>
      </c>
      <c r="J1115" s="34" t="s">
        <v>1604</v>
      </c>
      <c r="K1115" s="34" t="s">
        <v>270</v>
      </c>
      <c r="L1115" s="32" t="s">
        <v>271</v>
      </c>
      <c r="M1115" s="36">
        <v>1</v>
      </c>
      <c r="N1115" s="42">
        <v>98214</v>
      </c>
      <c r="O1115" s="42">
        <v>98214</v>
      </c>
      <c r="P1115" s="31" t="s">
        <v>296</v>
      </c>
      <c r="Q1115" s="31" t="s">
        <v>274</v>
      </c>
      <c r="R1115" s="36" t="s">
        <v>1935</v>
      </c>
      <c r="S1115" s="37">
        <v>100</v>
      </c>
      <c r="T1115" s="78" t="s">
        <v>176</v>
      </c>
      <c r="U1115" s="16">
        <v>17</v>
      </c>
    </row>
    <row r="1116" spans="1:21" ht="51" customHeight="1">
      <c r="A1116" s="69">
        <v>1101</v>
      </c>
      <c r="B1116" s="39" t="s">
        <v>76</v>
      </c>
      <c r="C1116" s="31" t="s">
        <v>74</v>
      </c>
      <c r="D1116" s="31" t="s">
        <v>1233</v>
      </c>
      <c r="E1116" s="34" t="s">
        <v>1234</v>
      </c>
      <c r="F1116" s="34" t="s">
        <v>1235</v>
      </c>
      <c r="G1116" s="34" t="s">
        <v>1234</v>
      </c>
      <c r="H1116" s="34" t="s">
        <v>1235</v>
      </c>
      <c r="I1116" s="34" t="s">
        <v>1236</v>
      </c>
      <c r="J1116" s="34" t="s">
        <v>1604</v>
      </c>
      <c r="K1116" s="34" t="s">
        <v>270</v>
      </c>
      <c r="L1116" s="32" t="s">
        <v>271</v>
      </c>
      <c r="M1116" s="36">
        <v>1</v>
      </c>
      <c r="N1116" s="42">
        <v>98214</v>
      </c>
      <c r="O1116" s="42">
        <v>98214</v>
      </c>
      <c r="P1116" s="31" t="s">
        <v>296</v>
      </c>
      <c r="Q1116" s="31" t="s">
        <v>274</v>
      </c>
      <c r="R1116" s="32" t="s">
        <v>251</v>
      </c>
      <c r="S1116" s="37">
        <v>100</v>
      </c>
      <c r="T1116" s="78" t="s">
        <v>181</v>
      </c>
      <c r="U1116" s="16">
        <v>17</v>
      </c>
    </row>
    <row r="1117" spans="1:21" ht="51" customHeight="1">
      <c r="A1117" s="31">
        <v>1102</v>
      </c>
      <c r="B1117" s="39" t="s">
        <v>76</v>
      </c>
      <c r="C1117" s="31" t="s">
        <v>74</v>
      </c>
      <c r="D1117" s="31" t="s">
        <v>1233</v>
      </c>
      <c r="E1117" s="34" t="s">
        <v>1234</v>
      </c>
      <c r="F1117" s="34" t="s">
        <v>1235</v>
      </c>
      <c r="G1117" s="34" t="s">
        <v>1234</v>
      </c>
      <c r="H1117" s="34" t="s">
        <v>1235</v>
      </c>
      <c r="I1117" s="34" t="s">
        <v>1236</v>
      </c>
      <c r="J1117" s="34" t="s">
        <v>1604</v>
      </c>
      <c r="K1117" s="34" t="s">
        <v>270</v>
      </c>
      <c r="L1117" s="32" t="s">
        <v>271</v>
      </c>
      <c r="M1117" s="36">
        <v>1</v>
      </c>
      <c r="N1117" s="42">
        <v>98214</v>
      </c>
      <c r="O1117" s="42">
        <v>98214</v>
      </c>
      <c r="P1117" s="31" t="s">
        <v>296</v>
      </c>
      <c r="Q1117" s="31" t="s">
        <v>274</v>
      </c>
      <c r="R1117" s="36" t="s">
        <v>252</v>
      </c>
      <c r="S1117" s="37">
        <v>100</v>
      </c>
      <c r="T1117" s="78" t="s">
        <v>96</v>
      </c>
      <c r="U1117" s="16">
        <v>17</v>
      </c>
    </row>
    <row r="1118" spans="1:21" ht="51" customHeight="1">
      <c r="A1118" s="69">
        <v>1103</v>
      </c>
      <c r="B1118" s="39" t="s">
        <v>76</v>
      </c>
      <c r="C1118" s="31" t="s">
        <v>74</v>
      </c>
      <c r="D1118" s="31" t="s">
        <v>1233</v>
      </c>
      <c r="E1118" s="34" t="s">
        <v>1234</v>
      </c>
      <c r="F1118" s="34" t="s">
        <v>1235</v>
      </c>
      <c r="G1118" s="34" t="s">
        <v>1234</v>
      </c>
      <c r="H1118" s="34" t="s">
        <v>1235</v>
      </c>
      <c r="I1118" s="34" t="s">
        <v>1236</v>
      </c>
      <c r="J1118" s="34" t="s">
        <v>1604</v>
      </c>
      <c r="K1118" s="34" t="s">
        <v>270</v>
      </c>
      <c r="L1118" s="32" t="s">
        <v>271</v>
      </c>
      <c r="M1118" s="36">
        <v>1</v>
      </c>
      <c r="N1118" s="42">
        <v>98214</v>
      </c>
      <c r="O1118" s="42">
        <v>98214</v>
      </c>
      <c r="P1118" s="31" t="s">
        <v>296</v>
      </c>
      <c r="Q1118" s="31" t="s">
        <v>274</v>
      </c>
      <c r="R1118" s="32" t="s">
        <v>254</v>
      </c>
      <c r="S1118" s="37">
        <v>100</v>
      </c>
      <c r="T1118" s="78" t="s">
        <v>182</v>
      </c>
      <c r="U1118" s="16">
        <v>17</v>
      </c>
    </row>
    <row r="1119" spans="1:21" ht="51" customHeight="1">
      <c r="A1119" s="31">
        <v>1104</v>
      </c>
      <c r="B1119" s="39" t="s">
        <v>76</v>
      </c>
      <c r="C1119" s="31" t="s">
        <v>74</v>
      </c>
      <c r="D1119" s="31" t="s">
        <v>1233</v>
      </c>
      <c r="E1119" s="34" t="s">
        <v>1234</v>
      </c>
      <c r="F1119" s="34" t="s">
        <v>1235</v>
      </c>
      <c r="G1119" s="34" t="s">
        <v>1234</v>
      </c>
      <c r="H1119" s="34" t="s">
        <v>1235</v>
      </c>
      <c r="I1119" s="34" t="s">
        <v>1236</v>
      </c>
      <c r="J1119" s="34" t="s">
        <v>1604</v>
      </c>
      <c r="K1119" s="34" t="s">
        <v>270</v>
      </c>
      <c r="L1119" s="32" t="s">
        <v>271</v>
      </c>
      <c r="M1119" s="36">
        <v>1</v>
      </c>
      <c r="N1119" s="42">
        <v>98214</v>
      </c>
      <c r="O1119" s="42">
        <v>98214</v>
      </c>
      <c r="P1119" s="31" t="s">
        <v>296</v>
      </c>
      <c r="Q1119" s="31" t="s">
        <v>274</v>
      </c>
      <c r="R1119" s="32" t="s">
        <v>255</v>
      </c>
      <c r="S1119" s="37">
        <v>100</v>
      </c>
      <c r="T1119" s="78" t="s">
        <v>97</v>
      </c>
      <c r="U1119" s="16">
        <v>17</v>
      </c>
    </row>
    <row r="1120" spans="1:21" ht="51" customHeight="1">
      <c r="A1120" s="69">
        <v>1105</v>
      </c>
      <c r="B1120" s="39" t="s">
        <v>76</v>
      </c>
      <c r="C1120" s="31" t="s">
        <v>74</v>
      </c>
      <c r="D1120" s="31" t="s">
        <v>1233</v>
      </c>
      <c r="E1120" s="34" t="s">
        <v>1234</v>
      </c>
      <c r="F1120" s="34" t="s">
        <v>1235</v>
      </c>
      <c r="G1120" s="34" t="s">
        <v>1234</v>
      </c>
      <c r="H1120" s="34" t="s">
        <v>1235</v>
      </c>
      <c r="I1120" s="34" t="s">
        <v>1236</v>
      </c>
      <c r="J1120" s="34" t="s">
        <v>1604</v>
      </c>
      <c r="K1120" s="34" t="s">
        <v>270</v>
      </c>
      <c r="L1120" s="32" t="s">
        <v>271</v>
      </c>
      <c r="M1120" s="36">
        <v>1</v>
      </c>
      <c r="N1120" s="42">
        <v>98214</v>
      </c>
      <c r="O1120" s="42">
        <v>98214</v>
      </c>
      <c r="P1120" s="31" t="s">
        <v>296</v>
      </c>
      <c r="Q1120" s="31" t="s">
        <v>274</v>
      </c>
      <c r="R1120" s="32" t="s">
        <v>256</v>
      </c>
      <c r="S1120" s="37">
        <v>100</v>
      </c>
      <c r="T1120" s="78" t="s">
        <v>183</v>
      </c>
      <c r="U1120" s="16">
        <v>17</v>
      </c>
    </row>
    <row r="1121" spans="1:21" ht="51" customHeight="1">
      <c r="A1121" s="31">
        <v>1106</v>
      </c>
      <c r="B1121" s="39" t="s">
        <v>76</v>
      </c>
      <c r="C1121" s="31" t="s">
        <v>74</v>
      </c>
      <c r="D1121" s="31" t="s">
        <v>1233</v>
      </c>
      <c r="E1121" s="34" t="s">
        <v>1234</v>
      </c>
      <c r="F1121" s="34" t="s">
        <v>1235</v>
      </c>
      <c r="G1121" s="34" t="s">
        <v>1234</v>
      </c>
      <c r="H1121" s="34" t="s">
        <v>1235</v>
      </c>
      <c r="I1121" s="34" t="s">
        <v>1236</v>
      </c>
      <c r="J1121" s="34" t="s">
        <v>1604</v>
      </c>
      <c r="K1121" s="34" t="s">
        <v>270</v>
      </c>
      <c r="L1121" s="32" t="s">
        <v>271</v>
      </c>
      <c r="M1121" s="36">
        <v>1</v>
      </c>
      <c r="N1121" s="42">
        <v>98214</v>
      </c>
      <c r="O1121" s="42">
        <v>98214</v>
      </c>
      <c r="P1121" s="31" t="s">
        <v>296</v>
      </c>
      <c r="Q1121" s="31" t="s">
        <v>274</v>
      </c>
      <c r="R1121" s="32" t="s">
        <v>259</v>
      </c>
      <c r="S1121" s="37">
        <v>100</v>
      </c>
      <c r="T1121" s="78" t="s">
        <v>184</v>
      </c>
      <c r="U1121" s="16">
        <v>17</v>
      </c>
    </row>
    <row r="1122" spans="1:21" ht="51" customHeight="1">
      <c r="A1122" s="69">
        <v>1107</v>
      </c>
      <c r="B1122" s="39" t="s">
        <v>76</v>
      </c>
      <c r="C1122" s="31" t="s">
        <v>74</v>
      </c>
      <c r="D1122" s="31" t="s">
        <v>1233</v>
      </c>
      <c r="E1122" s="34" t="s">
        <v>1234</v>
      </c>
      <c r="F1122" s="34" t="s">
        <v>1235</v>
      </c>
      <c r="G1122" s="34" t="s">
        <v>1234</v>
      </c>
      <c r="H1122" s="34" t="s">
        <v>1235</v>
      </c>
      <c r="I1122" s="34" t="s">
        <v>1236</v>
      </c>
      <c r="J1122" s="34" t="s">
        <v>1604</v>
      </c>
      <c r="K1122" s="34" t="s">
        <v>270</v>
      </c>
      <c r="L1122" s="32" t="s">
        <v>271</v>
      </c>
      <c r="M1122" s="36">
        <v>1</v>
      </c>
      <c r="N1122" s="42">
        <v>98214</v>
      </c>
      <c r="O1122" s="42">
        <v>98214</v>
      </c>
      <c r="P1122" s="31" t="s">
        <v>296</v>
      </c>
      <c r="Q1122" s="31" t="s">
        <v>274</v>
      </c>
      <c r="R1122" s="32" t="s">
        <v>257</v>
      </c>
      <c r="S1122" s="37">
        <v>100</v>
      </c>
      <c r="T1122" s="78" t="s">
        <v>185</v>
      </c>
      <c r="U1122" s="16">
        <v>17</v>
      </c>
    </row>
    <row r="1123" spans="1:21" ht="51" customHeight="1">
      <c r="A1123" s="31">
        <v>1108</v>
      </c>
      <c r="B1123" s="39" t="s">
        <v>76</v>
      </c>
      <c r="C1123" s="31" t="s">
        <v>74</v>
      </c>
      <c r="D1123" s="31" t="s">
        <v>1233</v>
      </c>
      <c r="E1123" s="34" t="s">
        <v>1234</v>
      </c>
      <c r="F1123" s="34" t="s">
        <v>1235</v>
      </c>
      <c r="G1123" s="34" t="s">
        <v>1234</v>
      </c>
      <c r="H1123" s="34" t="s">
        <v>1235</v>
      </c>
      <c r="I1123" s="34" t="s">
        <v>1236</v>
      </c>
      <c r="J1123" s="34" t="s">
        <v>1604</v>
      </c>
      <c r="K1123" s="34" t="s">
        <v>270</v>
      </c>
      <c r="L1123" s="32" t="s">
        <v>271</v>
      </c>
      <c r="M1123" s="36">
        <v>1</v>
      </c>
      <c r="N1123" s="42">
        <v>98214</v>
      </c>
      <c r="O1123" s="42">
        <v>98214</v>
      </c>
      <c r="P1123" s="31" t="s">
        <v>296</v>
      </c>
      <c r="Q1123" s="31" t="s">
        <v>274</v>
      </c>
      <c r="R1123" s="32" t="s">
        <v>258</v>
      </c>
      <c r="S1123" s="37">
        <v>100</v>
      </c>
      <c r="T1123" s="78" t="s">
        <v>177</v>
      </c>
      <c r="U1123" s="16">
        <v>17</v>
      </c>
    </row>
    <row r="1124" spans="1:21" ht="51" customHeight="1">
      <c r="A1124" s="69">
        <v>1109</v>
      </c>
      <c r="B1124" s="39" t="s">
        <v>76</v>
      </c>
      <c r="C1124" s="31" t="s">
        <v>74</v>
      </c>
      <c r="D1124" s="31" t="s">
        <v>1233</v>
      </c>
      <c r="E1124" s="34" t="s">
        <v>1234</v>
      </c>
      <c r="F1124" s="34" t="s">
        <v>1235</v>
      </c>
      <c r="G1124" s="34" t="s">
        <v>1234</v>
      </c>
      <c r="H1124" s="34" t="s">
        <v>1235</v>
      </c>
      <c r="I1124" s="34" t="s">
        <v>1236</v>
      </c>
      <c r="J1124" s="34" t="s">
        <v>1604</v>
      </c>
      <c r="K1124" s="34" t="s">
        <v>270</v>
      </c>
      <c r="L1124" s="32" t="s">
        <v>271</v>
      </c>
      <c r="M1124" s="36">
        <v>1</v>
      </c>
      <c r="N1124" s="42">
        <v>98214</v>
      </c>
      <c r="O1124" s="42">
        <v>98214</v>
      </c>
      <c r="P1124" s="31" t="s">
        <v>296</v>
      </c>
      <c r="Q1124" s="31" t="s">
        <v>274</v>
      </c>
      <c r="R1124" s="32" t="s">
        <v>260</v>
      </c>
      <c r="S1124" s="37">
        <v>100</v>
      </c>
      <c r="T1124" s="78" t="s">
        <v>178</v>
      </c>
      <c r="U1124" s="16">
        <v>17</v>
      </c>
    </row>
    <row r="1125" spans="1:21" ht="51" customHeight="1">
      <c r="A1125" s="31">
        <v>1110</v>
      </c>
      <c r="B1125" s="39" t="s">
        <v>76</v>
      </c>
      <c r="C1125" s="31" t="s">
        <v>74</v>
      </c>
      <c r="D1125" s="31" t="s">
        <v>1233</v>
      </c>
      <c r="E1125" s="34" t="s">
        <v>1234</v>
      </c>
      <c r="F1125" s="34" t="s">
        <v>1235</v>
      </c>
      <c r="G1125" s="34" t="s">
        <v>1234</v>
      </c>
      <c r="H1125" s="34" t="s">
        <v>1235</v>
      </c>
      <c r="I1125" s="34" t="s">
        <v>1236</v>
      </c>
      <c r="J1125" s="34" t="s">
        <v>1604</v>
      </c>
      <c r="K1125" s="34" t="s">
        <v>270</v>
      </c>
      <c r="L1125" s="32" t="s">
        <v>271</v>
      </c>
      <c r="M1125" s="36">
        <v>1</v>
      </c>
      <c r="N1125" s="42">
        <v>98214</v>
      </c>
      <c r="O1125" s="42">
        <v>98214</v>
      </c>
      <c r="P1125" s="31" t="s">
        <v>296</v>
      </c>
      <c r="Q1125" s="31" t="s">
        <v>274</v>
      </c>
      <c r="R1125" s="32" t="s">
        <v>261</v>
      </c>
      <c r="S1125" s="37">
        <v>100</v>
      </c>
      <c r="T1125" s="78" t="s">
        <v>98</v>
      </c>
      <c r="U1125" s="16">
        <v>17</v>
      </c>
    </row>
    <row r="1126" spans="1:21" ht="51" customHeight="1">
      <c r="A1126" s="69">
        <v>1111</v>
      </c>
      <c r="B1126" s="39" t="s">
        <v>76</v>
      </c>
      <c r="C1126" s="31" t="s">
        <v>74</v>
      </c>
      <c r="D1126" s="31" t="s">
        <v>1233</v>
      </c>
      <c r="E1126" s="34" t="s">
        <v>1234</v>
      </c>
      <c r="F1126" s="34" t="s">
        <v>1235</v>
      </c>
      <c r="G1126" s="34" t="s">
        <v>1234</v>
      </c>
      <c r="H1126" s="34" t="s">
        <v>1235</v>
      </c>
      <c r="I1126" s="34" t="s">
        <v>1236</v>
      </c>
      <c r="J1126" s="34" t="s">
        <v>1604</v>
      </c>
      <c r="K1126" s="34" t="s">
        <v>270</v>
      </c>
      <c r="L1126" s="32" t="s">
        <v>271</v>
      </c>
      <c r="M1126" s="36">
        <v>1</v>
      </c>
      <c r="N1126" s="42">
        <f>O1126/M1126</f>
        <v>84117</v>
      </c>
      <c r="O1126" s="42">
        <f>98214-14097</f>
        <v>84117</v>
      </c>
      <c r="P1126" s="31" t="s">
        <v>296</v>
      </c>
      <c r="Q1126" s="31" t="s">
        <v>274</v>
      </c>
      <c r="R1126" s="32" t="s">
        <v>262</v>
      </c>
      <c r="S1126" s="37">
        <v>100</v>
      </c>
      <c r="T1126" s="78" t="s">
        <v>99</v>
      </c>
      <c r="U1126" s="16">
        <v>17</v>
      </c>
    </row>
    <row r="1127" spans="1:21" s="130" customFormat="1" ht="102" customHeight="1">
      <c r="A1127" s="31">
        <v>1112</v>
      </c>
      <c r="B1127" s="39" t="s">
        <v>76</v>
      </c>
      <c r="C1127" s="31" t="s">
        <v>74</v>
      </c>
      <c r="D1127" s="31" t="s">
        <v>1237</v>
      </c>
      <c r="E1127" s="34" t="s">
        <v>1238</v>
      </c>
      <c r="F1127" s="34" t="s">
        <v>1239</v>
      </c>
      <c r="G1127" s="34" t="s">
        <v>1238</v>
      </c>
      <c r="H1127" s="34" t="s">
        <v>1240</v>
      </c>
      <c r="I1127" s="34" t="s">
        <v>1241</v>
      </c>
      <c r="J1127" s="34" t="s">
        <v>1605</v>
      </c>
      <c r="K1127" s="34" t="s">
        <v>270</v>
      </c>
      <c r="L1127" s="32" t="s">
        <v>271</v>
      </c>
      <c r="M1127" s="36">
        <v>1</v>
      </c>
      <c r="N1127" s="42">
        <f>O1127/M1127</f>
        <v>360964</v>
      </c>
      <c r="O1127" s="42">
        <f>1066964-706000</f>
        <v>360964</v>
      </c>
      <c r="P1127" s="31" t="s">
        <v>273</v>
      </c>
      <c r="Q1127" s="31" t="s">
        <v>451</v>
      </c>
      <c r="R1127" s="32" t="s">
        <v>275</v>
      </c>
      <c r="S1127" s="37">
        <v>100</v>
      </c>
      <c r="T1127" s="78" t="s">
        <v>108</v>
      </c>
      <c r="U1127" s="80">
        <v>19</v>
      </c>
    </row>
    <row r="1128" spans="1:21" ht="51" customHeight="1">
      <c r="A1128" s="69">
        <v>1113</v>
      </c>
      <c r="B1128" s="39" t="s">
        <v>76</v>
      </c>
      <c r="C1128" s="35" t="s">
        <v>74</v>
      </c>
      <c r="D1128" s="46" t="s">
        <v>1242</v>
      </c>
      <c r="E1128" s="34" t="s">
        <v>1243</v>
      </c>
      <c r="F1128" s="34" t="s">
        <v>1244</v>
      </c>
      <c r="G1128" s="34" t="s">
        <v>1245</v>
      </c>
      <c r="H1128" s="34" t="s">
        <v>1246</v>
      </c>
      <c r="I1128" s="34" t="s">
        <v>1247</v>
      </c>
      <c r="J1128" s="34" t="s">
        <v>1606</v>
      </c>
      <c r="K1128" s="34" t="s">
        <v>270</v>
      </c>
      <c r="L1128" s="32" t="s">
        <v>271</v>
      </c>
      <c r="M1128" s="36">
        <v>1</v>
      </c>
      <c r="N1128" s="42">
        <v>303571</v>
      </c>
      <c r="O1128" s="42">
        <v>303571</v>
      </c>
      <c r="P1128" s="31" t="s">
        <v>283</v>
      </c>
      <c r="Q1128" s="31" t="s">
        <v>274</v>
      </c>
      <c r="R1128" s="32" t="s">
        <v>275</v>
      </c>
      <c r="S1128" s="37">
        <v>50</v>
      </c>
      <c r="T1128" s="78" t="s">
        <v>108</v>
      </c>
      <c r="U1128" s="80">
        <v>20</v>
      </c>
    </row>
    <row r="1129" spans="1:21" ht="51" customHeight="1">
      <c r="A1129" s="31">
        <v>1114</v>
      </c>
      <c r="B1129" s="39" t="s">
        <v>76</v>
      </c>
      <c r="C1129" s="35" t="s">
        <v>74</v>
      </c>
      <c r="D1129" s="46" t="s">
        <v>1248</v>
      </c>
      <c r="E1129" s="34" t="s">
        <v>1249</v>
      </c>
      <c r="F1129" s="34" t="s">
        <v>1250</v>
      </c>
      <c r="G1129" s="34" t="s">
        <v>1251</v>
      </c>
      <c r="H1129" s="34" t="s">
        <v>1252</v>
      </c>
      <c r="I1129" s="34" t="s">
        <v>2006</v>
      </c>
      <c r="J1129" s="34" t="s">
        <v>1607</v>
      </c>
      <c r="K1129" s="34" t="s">
        <v>270</v>
      </c>
      <c r="L1129" s="32" t="s">
        <v>271</v>
      </c>
      <c r="M1129" s="36">
        <v>1</v>
      </c>
      <c r="N1129" s="42">
        <v>3125000</v>
      </c>
      <c r="O1129" s="42">
        <v>3125000</v>
      </c>
      <c r="P1129" s="31" t="s">
        <v>296</v>
      </c>
      <c r="Q1129" s="31" t="s">
        <v>274</v>
      </c>
      <c r="R1129" s="32" t="s">
        <v>275</v>
      </c>
      <c r="S1129" s="37">
        <v>0</v>
      </c>
      <c r="T1129" s="78" t="s">
        <v>108</v>
      </c>
      <c r="U1129" s="80">
        <v>21</v>
      </c>
    </row>
    <row r="1130" spans="1:21" ht="51" customHeight="1">
      <c r="A1130" s="69">
        <v>1115</v>
      </c>
      <c r="B1130" s="39" t="s">
        <v>76</v>
      </c>
      <c r="C1130" s="35" t="s">
        <v>74</v>
      </c>
      <c r="D1130" s="46" t="s">
        <v>526</v>
      </c>
      <c r="E1130" s="33" t="s">
        <v>527</v>
      </c>
      <c r="F1130" s="33" t="s">
        <v>528</v>
      </c>
      <c r="G1130" s="33" t="s">
        <v>527</v>
      </c>
      <c r="H1130" s="33" t="s">
        <v>528</v>
      </c>
      <c r="I1130" s="33" t="s">
        <v>2007</v>
      </c>
      <c r="J1130" s="33" t="s">
        <v>1608</v>
      </c>
      <c r="K1130" s="33" t="s">
        <v>270</v>
      </c>
      <c r="L1130" s="32" t="s">
        <v>271</v>
      </c>
      <c r="M1130" s="37">
        <v>1</v>
      </c>
      <c r="N1130" s="42">
        <v>2030600</v>
      </c>
      <c r="O1130" s="42">
        <v>2030600</v>
      </c>
      <c r="P1130" s="31" t="s">
        <v>296</v>
      </c>
      <c r="Q1130" s="31" t="s">
        <v>356</v>
      </c>
      <c r="R1130" s="32" t="s">
        <v>275</v>
      </c>
      <c r="S1130" s="37">
        <v>0</v>
      </c>
      <c r="T1130" s="80" t="s">
        <v>142</v>
      </c>
      <c r="U1130" s="16">
        <v>22</v>
      </c>
    </row>
    <row r="1131" spans="1:21" ht="51" customHeight="1">
      <c r="A1131" s="31">
        <v>1116</v>
      </c>
      <c r="B1131" s="39" t="s">
        <v>76</v>
      </c>
      <c r="C1131" s="35" t="s">
        <v>74</v>
      </c>
      <c r="D1131" s="46" t="s">
        <v>526</v>
      </c>
      <c r="E1131" s="33" t="s">
        <v>527</v>
      </c>
      <c r="F1131" s="33" t="s">
        <v>528</v>
      </c>
      <c r="G1131" s="33" t="s">
        <v>527</v>
      </c>
      <c r="H1131" s="33" t="s">
        <v>528</v>
      </c>
      <c r="I1131" s="33" t="s">
        <v>2007</v>
      </c>
      <c r="J1131" s="33" t="s">
        <v>1608</v>
      </c>
      <c r="K1131" s="33" t="s">
        <v>272</v>
      </c>
      <c r="L1131" s="32" t="s">
        <v>271</v>
      </c>
      <c r="M1131" s="37">
        <v>1</v>
      </c>
      <c r="N1131" s="42">
        <v>10153000</v>
      </c>
      <c r="O1131" s="42">
        <v>10153000</v>
      </c>
      <c r="P1131" s="31" t="s">
        <v>296</v>
      </c>
      <c r="Q1131" s="31" t="s">
        <v>274</v>
      </c>
      <c r="R1131" s="32" t="s">
        <v>275</v>
      </c>
      <c r="S1131" s="37">
        <v>0</v>
      </c>
      <c r="T1131" s="80" t="s">
        <v>142</v>
      </c>
      <c r="U1131" s="16">
        <v>22</v>
      </c>
    </row>
    <row r="1132" spans="1:21" ht="51">
      <c r="A1132" s="69">
        <v>1117</v>
      </c>
      <c r="B1132" s="39" t="s">
        <v>76</v>
      </c>
      <c r="C1132" s="35" t="s">
        <v>74</v>
      </c>
      <c r="D1132" s="46" t="s">
        <v>526</v>
      </c>
      <c r="E1132" s="33" t="s">
        <v>527</v>
      </c>
      <c r="F1132" s="33" t="s">
        <v>528</v>
      </c>
      <c r="G1132" s="33" t="s">
        <v>527</v>
      </c>
      <c r="H1132" s="33" t="s">
        <v>528</v>
      </c>
      <c r="I1132" s="33" t="s">
        <v>2008</v>
      </c>
      <c r="J1132" s="33" t="s">
        <v>1703</v>
      </c>
      <c r="K1132" s="33" t="s">
        <v>270</v>
      </c>
      <c r="L1132" s="32" t="s">
        <v>271</v>
      </c>
      <c r="M1132" s="37">
        <v>1</v>
      </c>
      <c r="N1132" s="42">
        <v>2766960</v>
      </c>
      <c r="O1132" s="42">
        <v>2766960</v>
      </c>
      <c r="P1132" s="31" t="s">
        <v>296</v>
      </c>
      <c r="Q1132" s="31" t="s">
        <v>274</v>
      </c>
      <c r="R1132" s="32" t="s">
        <v>248</v>
      </c>
      <c r="S1132" s="37">
        <v>0</v>
      </c>
      <c r="T1132" s="78" t="s">
        <v>174</v>
      </c>
      <c r="U1132" s="80">
        <v>22</v>
      </c>
    </row>
    <row r="1133" spans="1:21" ht="51">
      <c r="A1133" s="31">
        <v>1118</v>
      </c>
      <c r="B1133" s="39" t="s">
        <v>76</v>
      </c>
      <c r="C1133" s="35" t="s">
        <v>74</v>
      </c>
      <c r="D1133" s="46" t="s">
        <v>526</v>
      </c>
      <c r="E1133" s="33" t="s">
        <v>527</v>
      </c>
      <c r="F1133" s="33" t="s">
        <v>528</v>
      </c>
      <c r="G1133" s="33" t="s">
        <v>527</v>
      </c>
      <c r="H1133" s="33" t="s">
        <v>528</v>
      </c>
      <c r="I1133" s="33" t="s">
        <v>2008</v>
      </c>
      <c r="J1133" s="33" t="s">
        <v>1703</v>
      </c>
      <c r="K1133" s="33" t="s">
        <v>270</v>
      </c>
      <c r="L1133" s="32" t="s">
        <v>271</v>
      </c>
      <c r="M1133" s="37">
        <v>1</v>
      </c>
      <c r="N1133" s="42">
        <v>3471429</v>
      </c>
      <c r="O1133" s="42">
        <v>3471429</v>
      </c>
      <c r="P1133" s="31" t="s">
        <v>296</v>
      </c>
      <c r="Q1133" s="31" t="s">
        <v>274</v>
      </c>
      <c r="R1133" s="32" t="s">
        <v>250</v>
      </c>
      <c r="S1133" s="37">
        <v>0</v>
      </c>
      <c r="T1133" s="78" t="s">
        <v>179</v>
      </c>
      <c r="U1133" s="16">
        <v>22</v>
      </c>
    </row>
    <row r="1134" spans="1:21" ht="51">
      <c r="A1134" s="69">
        <v>1119</v>
      </c>
      <c r="B1134" s="39" t="s">
        <v>76</v>
      </c>
      <c r="C1134" s="35" t="s">
        <v>74</v>
      </c>
      <c r="D1134" s="46" t="s">
        <v>526</v>
      </c>
      <c r="E1134" s="33" t="s">
        <v>527</v>
      </c>
      <c r="F1134" s="33" t="s">
        <v>528</v>
      </c>
      <c r="G1134" s="33" t="s">
        <v>527</v>
      </c>
      <c r="H1134" s="33" t="s">
        <v>528</v>
      </c>
      <c r="I1134" s="33" t="s">
        <v>2008</v>
      </c>
      <c r="J1134" s="33" t="s">
        <v>1703</v>
      </c>
      <c r="K1134" s="33" t="s">
        <v>270</v>
      </c>
      <c r="L1134" s="32" t="s">
        <v>271</v>
      </c>
      <c r="M1134" s="37">
        <v>1</v>
      </c>
      <c r="N1134" s="42">
        <v>1607158</v>
      </c>
      <c r="O1134" s="42">
        <v>1607158</v>
      </c>
      <c r="P1134" s="31" t="s">
        <v>296</v>
      </c>
      <c r="Q1134" s="31" t="s">
        <v>274</v>
      </c>
      <c r="R1134" s="32" t="s">
        <v>249</v>
      </c>
      <c r="S1134" s="37">
        <v>0</v>
      </c>
      <c r="T1134" s="78" t="s">
        <v>180</v>
      </c>
      <c r="U1134" s="16">
        <v>22</v>
      </c>
    </row>
    <row r="1135" spans="1:21" ht="51">
      <c r="A1135" s="31">
        <v>1120</v>
      </c>
      <c r="B1135" s="39" t="s">
        <v>76</v>
      </c>
      <c r="C1135" s="35" t="s">
        <v>74</v>
      </c>
      <c r="D1135" s="46" t="s">
        <v>526</v>
      </c>
      <c r="E1135" s="33" t="s">
        <v>527</v>
      </c>
      <c r="F1135" s="33" t="s">
        <v>528</v>
      </c>
      <c r="G1135" s="33" t="s">
        <v>527</v>
      </c>
      <c r="H1135" s="33" t="s">
        <v>528</v>
      </c>
      <c r="I1135" s="33" t="s">
        <v>2008</v>
      </c>
      <c r="J1135" s="33" t="s">
        <v>1703</v>
      </c>
      <c r="K1135" s="33" t="s">
        <v>270</v>
      </c>
      <c r="L1135" s="32" t="s">
        <v>271</v>
      </c>
      <c r="M1135" s="37">
        <v>1</v>
      </c>
      <c r="N1135" s="42">
        <v>3332186</v>
      </c>
      <c r="O1135" s="42">
        <v>3332186</v>
      </c>
      <c r="P1135" s="31" t="s">
        <v>296</v>
      </c>
      <c r="Q1135" s="31" t="s">
        <v>274</v>
      </c>
      <c r="R1135" s="32" t="s">
        <v>251</v>
      </c>
      <c r="S1135" s="37">
        <v>0</v>
      </c>
      <c r="T1135" s="78" t="s">
        <v>181</v>
      </c>
      <c r="U1135" s="16">
        <v>22</v>
      </c>
    </row>
    <row r="1136" spans="1:21" ht="51">
      <c r="A1136" s="69">
        <v>1121</v>
      </c>
      <c r="B1136" s="39" t="s">
        <v>76</v>
      </c>
      <c r="C1136" s="35" t="s">
        <v>74</v>
      </c>
      <c r="D1136" s="46" t="s">
        <v>526</v>
      </c>
      <c r="E1136" s="33" t="s">
        <v>527</v>
      </c>
      <c r="F1136" s="33" t="s">
        <v>528</v>
      </c>
      <c r="G1136" s="33" t="s">
        <v>527</v>
      </c>
      <c r="H1136" s="33" t="s">
        <v>528</v>
      </c>
      <c r="I1136" s="33" t="s">
        <v>2008</v>
      </c>
      <c r="J1136" s="33" t="s">
        <v>1703</v>
      </c>
      <c r="K1136" s="33" t="s">
        <v>270</v>
      </c>
      <c r="L1136" s="32" t="s">
        <v>271</v>
      </c>
      <c r="M1136" s="37">
        <v>1</v>
      </c>
      <c r="N1136" s="42">
        <v>2545714</v>
      </c>
      <c r="O1136" s="42">
        <v>2545714</v>
      </c>
      <c r="P1136" s="31" t="s">
        <v>296</v>
      </c>
      <c r="Q1136" s="31" t="s">
        <v>274</v>
      </c>
      <c r="R1136" s="36" t="s">
        <v>252</v>
      </c>
      <c r="S1136" s="37">
        <v>0</v>
      </c>
      <c r="T1136" s="78" t="s">
        <v>96</v>
      </c>
      <c r="U1136" s="16">
        <v>22</v>
      </c>
    </row>
    <row r="1137" spans="1:21" ht="51">
      <c r="A1137" s="31">
        <v>1122</v>
      </c>
      <c r="B1137" s="39" t="s">
        <v>76</v>
      </c>
      <c r="C1137" s="35" t="s">
        <v>74</v>
      </c>
      <c r="D1137" s="46" t="s">
        <v>526</v>
      </c>
      <c r="E1137" s="33" t="s">
        <v>527</v>
      </c>
      <c r="F1137" s="33" t="s">
        <v>528</v>
      </c>
      <c r="G1137" s="33" t="s">
        <v>527</v>
      </c>
      <c r="H1137" s="33" t="s">
        <v>528</v>
      </c>
      <c r="I1137" s="33" t="s">
        <v>2008</v>
      </c>
      <c r="J1137" s="33" t="s">
        <v>1703</v>
      </c>
      <c r="K1137" s="33" t="s">
        <v>270</v>
      </c>
      <c r="L1137" s="32" t="s">
        <v>271</v>
      </c>
      <c r="M1137" s="37">
        <v>1</v>
      </c>
      <c r="N1137" s="42">
        <v>3392857</v>
      </c>
      <c r="O1137" s="42">
        <v>3392857</v>
      </c>
      <c r="P1137" s="31" t="s">
        <v>296</v>
      </c>
      <c r="Q1137" s="31" t="s">
        <v>274</v>
      </c>
      <c r="R1137" s="32" t="s">
        <v>254</v>
      </c>
      <c r="S1137" s="37">
        <v>0</v>
      </c>
      <c r="T1137" s="78" t="s">
        <v>182</v>
      </c>
      <c r="U1137" s="16">
        <v>22</v>
      </c>
    </row>
    <row r="1138" spans="1:21" ht="51">
      <c r="A1138" s="69">
        <v>1123</v>
      </c>
      <c r="B1138" s="39" t="s">
        <v>76</v>
      </c>
      <c r="C1138" s="35" t="s">
        <v>74</v>
      </c>
      <c r="D1138" s="46" t="s">
        <v>526</v>
      </c>
      <c r="E1138" s="33" t="s">
        <v>527</v>
      </c>
      <c r="F1138" s="33" t="s">
        <v>528</v>
      </c>
      <c r="G1138" s="33" t="s">
        <v>527</v>
      </c>
      <c r="H1138" s="33" t="s">
        <v>528</v>
      </c>
      <c r="I1138" s="33" t="s">
        <v>2008</v>
      </c>
      <c r="J1138" s="33" t="s">
        <v>1703</v>
      </c>
      <c r="K1138" s="33" t="s">
        <v>270</v>
      </c>
      <c r="L1138" s="32" t="s">
        <v>271</v>
      </c>
      <c r="M1138" s="37">
        <v>1</v>
      </c>
      <c r="N1138" s="42">
        <v>1434219</v>
      </c>
      <c r="O1138" s="42">
        <v>1434219</v>
      </c>
      <c r="P1138" s="31" t="s">
        <v>296</v>
      </c>
      <c r="Q1138" s="31" t="s">
        <v>274</v>
      </c>
      <c r="R1138" s="32" t="s">
        <v>255</v>
      </c>
      <c r="S1138" s="37">
        <v>0</v>
      </c>
      <c r="T1138" s="78" t="s">
        <v>97</v>
      </c>
      <c r="U1138" s="16">
        <v>22</v>
      </c>
    </row>
    <row r="1139" spans="1:21" ht="51">
      <c r="A1139" s="31">
        <v>1124</v>
      </c>
      <c r="B1139" s="39" t="s">
        <v>76</v>
      </c>
      <c r="C1139" s="35" t="s">
        <v>74</v>
      </c>
      <c r="D1139" s="46" t="s">
        <v>526</v>
      </c>
      <c r="E1139" s="33" t="s">
        <v>527</v>
      </c>
      <c r="F1139" s="33" t="s">
        <v>528</v>
      </c>
      <c r="G1139" s="33" t="s">
        <v>527</v>
      </c>
      <c r="H1139" s="33" t="s">
        <v>528</v>
      </c>
      <c r="I1139" s="33" t="s">
        <v>2008</v>
      </c>
      <c r="J1139" s="33" t="s">
        <v>1703</v>
      </c>
      <c r="K1139" s="33" t="s">
        <v>270</v>
      </c>
      <c r="L1139" s="32" t="s">
        <v>271</v>
      </c>
      <c r="M1139" s="37">
        <v>1</v>
      </c>
      <c r="N1139" s="42">
        <v>3243574</v>
      </c>
      <c r="O1139" s="42">
        <v>3243574</v>
      </c>
      <c r="P1139" s="31" t="s">
        <v>296</v>
      </c>
      <c r="Q1139" s="31" t="s">
        <v>274</v>
      </c>
      <c r="R1139" s="32" t="s">
        <v>257</v>
      </c>
      <c r="S1139" s="37">
        <v>0</v>
      </c>
      <c r="T1139" s="78" t="s">
        <v>185</v>
      </c>
      <c r="U1139" s="16">
        <v>22</v>
      </c>
    </row>
    <row r="1140" spans="1:21" ht="51">
      <c r="A1140" s="69">
        <v>1125</v>
      </c>
      <c r="B1140" s="39" t="s">
        <v>76</v>
      </c>
      <c r="C1140" s="35" t="s">
        <v>74</v>
      </c>
      <c r="D1140" s="46" t="s">
        <v>526</v>
      </c>
      <c r="E1140" s="33" t="s">
        <v>527</v>
      </c>
      <c r="F1140" s="33" t="s">
        <v>528</v>
      </c>
      <c r="G1140" s="33" t="s">
        <v>527</v>
      </c>
      <c r="H1140" s="33" t="s">
        <v>528</v>
      </c>
      <c r="I1140" s="33" t="s">
        <v>2008</v>
      </c>
      <c r="J1140" s="33" t="s">
        <v>1703</v>
      </c>
      <c r="K1140" s="33" t="s">
        <v>270</v>
      </c>
      <c r="L1140" s="32" t="s">
        <v>271</v>
      </c>
      <c r="M1140" s="37">
        <v>1</v>
      </c>
      <c r="N1140" s="42">
        <v>2470500</v>
      </c>
      <c r="O1140" s="42">
        <v>2470500</v>
      </c>
      <c r="P1140" s="31" t="s">
        <v>296</v>
      </c>
      <c r="Q1140" s="31" t="s">
        <v>274</v>
      </c>
      <c r="R1140" s="32" t="s">
        <v>260</v>
      </c>
      <c r="S1140" s="37">
        <v>0</v>
      </c>
      <c r="T1140" s="78" t="s">
        <v>178</v>
      </c>
      <c r="U1140" s="16">
        <v>22</v>
      </c>
    </row>
    <row r="1141" spans="1:21" ht="51">
      <c r="A1141" s="31">
        <v>1126</v>
      </c>
      <c r="B1141" s="39" t="s">
        <v>76</v>
      </c>
      <c r="C1141" s="35" t="s">
        <v>74</v>
      </c>
      <c r="D1141" s="46" t="s">
        <v>526</v>
      </c>
      <c r="E1141" s="33" t="s">
        <v>527</v>
      </c>
      <c r="F1141" s="33" t="s">
        <v>528</v>
      </c>
      <c r="G1141" s="33" t="s">
        <v>527</v>
      </c>
      <c r="H1141" s="33" t="s">
        <v>528</v>
      </c>
      <c r="I1141" s="33" t="s">
        <v>2008</v>
      </c>
      <c r="J1141" s="33" t="s">
        <v>1703</v>
      </c>
      <c r="K1141" s="33" t="s">
        <v>270</v>
      </c>
      <c r="L1141" s="32" t="s">
        <v>271</v>
      </c>
      <c r="M1141" s="37">
        <v>1</v>
      </c>
      <c r="N1141" s="42">
        <v>1512000</v>
      </c>
      <c r="O1141" s="42">
        <v>1512000</v>
      </c>
      <c r="P1141" s="31" t="s">
        <v>296</v>
      </c>
      <c r="Q1141" s="31" t="s">
        <v>274</v>
      </c>
      <c r="R1141" s="32" t="s">
        <v>261</v>
      </c>
      <c r="S1141" s="37">
        <v>0</v>
      </c>
      <c r="T1141" s="78" t="s">
        <v>98</v>
      </c>
      <c r="U1141" s="16">
        <v>22</v>
      </c>
    </row>
    <row r="1142" spans="1:21" ht="51">
      <c r="A1142" s="69">
        <v>1127</v>
      </c>
      <c r="B1142" s="39" t="s">
        <v>76</v>
      </c>
      <c r="C1142" s="35" t="s">
        <v>74</v>
      </c>
      <c r="D1142" s="46" t="s">
        <v>526</v>
      </c>
      <c r="E1142" s="33" t="s">
        <v>527</v>
      </c>
      <c r="F1142" s="33" t="s">
        <v>528</v>
      </c>
      <c r="G1142" s="33" t="s">
        <v>527</v>
      </c>
      <c r="H1142" s="33" t="s">
        <v>528</v>
      </c>
      <c r="I1142" s="33" t="s">
        <v>2008</v>
      </c>
      <c r="J1142" s="33" t="s">
        <v>1703</v>
      </c>
      <c r="K1142" s="33" t="s">
        <v>270</v>
      </c>
      <c r="L1142" s="32" t="s">
        <v>271</v>
      </c>
      <c r="M1142" s="37">
        <v>1</v>
      </c>
      <c r="N1142" s="42">
        <v>1851429</v>
      </c>
      <c r="O1142" s="42">
        <v>1851429</v>
      </c>
      <c r="P1142" s="31" t="s">
        <v>296</v>
      </c>
      <c r="Q1142" s="31" t="s">
        <v>274</v>
      </c>
      <c r="R1142" s="32" t="s">
        <v>262</v>
      </c>
      <c r="S1142" s="37">
        <v>0</v>
      </c>
      <c r="T1142" s="78" t="s">
        <v>99</v>
      </c>
      <c r="U1142" s="16">
        <v>22</v>
      </c>
    </row>
    <row r="1143" spans="1:21" ht="51">
      <c r="A1143" s="31">
        <v>1128</v>
      </c>
      <c r="B1143" s="39" t="s">
        <v>76</v>
      </c>
      <c r="C1143" s="35" t="s">
        <v>74</v>
      </c>
      <c r="D1143" s="46" t="s">
        <v>526</v>
      </c>
      <c r="E1143" s="33" t="s">
        <v>527</v>
      </c>
      <c r="F1143" s="33" t="s">
        <v>528</v>
      </c>
      <c r="G1143" s="33" t="s">
        <v>527</v>
      </c>
      <c r="H1143" s="33" t="s">
        <v>528</v>
      </c>
      <c r="I1143" s="33" t="s">
        <v>2008</v>
      </c>
      <c r="J1143" s="33" t="s">
        <v>1703</v>
      </c>
      <c r="K1143" s="33" t="s">
        <v>270</v>
      </c>
      <c r="L1143" s="32" t="s">
        <v>271</v>
      </c>
      <c r="M1143" s="37">
        <v>1</v>
      </c>
      <c r="N1143" s="42">
        <v>2545714</v>
      </c>
      <c r="O1143" s="42">
        <v>2545714</v>
      </c>
      <c r="P1143" s="31" t="s">
        <v>296</v>
      </c>
      <c r="Q1143" s="31" t="s">
        <v>274</v>
      </c>
      <c r="R1143" s="32" t="s">
        <v>253</v>
      </c>
      <c r="S1143" s="37">
        <v>0</v>
      </c>
      <c r="T1143" s="78" t="s">
        <v>773</v>
      </c>
      <c r="U1143" s="16">
        <v>22</v>
      </c>
    </row>
    <row r="1144" spans="1:21" ht="51">
      <c r="A1144" s="69">
        <v>1129</v>
      </c>
      <c r="B1144" s="39" t="s">
        <v>76</v>
      </c>
      <c r="C1144" s="35" t="s">
        <v>74</v>
      </c>
      <c r="D1144" s="46" t="s">
        <v>526</v>
      </c>
      <c r="E1144" s="33" t="s">
        <v>527</v>
      </c>
      <c r="F1144" s="33" t="s">
        <v>528</v>
      </c>
      <c r="G1144" s="33" t="s">
        <v>527</v>
      </c>
      <c r="H1144" s="33" t="s">
        <v>528</v>
      </c>
      <c r="I1144" s="33" t="s">
        <v>2008</v>
      </c>
      <c r="J1144" s="33" t="s">
        <v>1703</v>
      </c>
      <c r="K1144" s="33" t="s">
        <v>270</v>
      </c>
      <c r="L1144" s="32" t="s">
        <v>271</v>
      </c>
      <c r="M1144" s="37">
        <v>1</v>
      </c>
      <c r="N1144" s="42">
        <f>O1144/M1144</f>
        <v>0</v>
      </c>
      <c r="O1144" s="42">
        <f>1272857-906943-365914</f>
        <v>0</v>
      </c>
      <c r="P1144" s="31" t="s">
        <v>296</v>
      </c>
      <c r="Q1144" s="31" t="s">
        <v>274</v>
      </c>
      <c r="R1144" s="36" t="s">
        <v>771</v>
      </c>
      <c r="S1144" s="37">
        <v>0</v>
      </c>
      <c r="T1144" s="78" t="s">
        <v>772</v>
      </c>
      <c r="U1144" s="16">
        <v>22</v>
      </c>
    </row>
    <row r="1145" spans="1:21" ht="51">
      <c r="A1145" s="31">
        <v>1130</v>
      </c>
      <c r="B1145" s="39" t="s">
        <v>76</v>
      </c>
      <c r="C1145" s="35" t="s">
        <v>74</v>
      </c>
      <c r="D1145" s="46" t="s">
        <v>526</v>
      </c>
      <c r="E1145" s="33" t="s">
        <v>527</v>
      </c>
      <c r="F1145" s="33" t="s">
        <v>528</v>
      </c>
      <c r="G1145" s="33" t="s">
        <v>527</v>
      </c>
      <c r="H1145" s="33" t="s">
        <v>528</v>
      </c>
      <c r="I1145" s="33" t="s">
        <v>2008</v>
      </c>
      <c r="J1145" s="33" t="s">
        <v>1703</v>
      </c>
      <c r="K1145" s="33" t="s">
        <v>270</v>
      </c>
      <c r="L1145" s="32" t="s">
        <v>271</v>
      </c>
      <c r="M1145" s="37">
        <v>1</v>
      </c>
      <c r="N1145" s="42">
        <v>1851429</v>
      </c>
      <c r="O1145" s="42">
        <v>1851429</v>
      </c>
      <c r="P1145" s="31" t="s">
        <v>296</v>
      </c>
      <c r="Q1145" s="31" t="s">
        <v>274</v>
      </c>
      <c r="R1145" s="32" t="s">
        <v>263</v>
      </c>
      <c r="S1145" s="37">
        <v>0</v>
      </c>
      <c r="T1145" s="78" t="s">
        <v>770</v>
      </c>
      <c r="U1145" s="16">
        <v>22</v>
      </c>
    </row>
    <row r="1146" spans="1:21" ht="51">
      <c r="A1146" s="69">
        <v>1131</v>
      </c>
      <c r="B1146" s="39" t="s">
        <v>76</v>
      </c>
      <c r="C1146" s="35" t="s">
        <v>74</v>
      </c>
      <c r="D1146" s="46" t="s">
        <v>526</v>
      </c>
      <c r="E1146" s="33" t="s">
        <v>527</v>
      </c>
      <c r="F1146" s="33" t="s">
        <v>528</v>
      </c>
      <c r="G1146" s="33" t="s">
        <v>527</v>
      </c>
      <c r="H1146" s="33" t="s">
        <v>528</v>
      </c>
      <c r="I1146" s="33" t="s">
        <v>2008</v>
      </c>
      <c r="J1146" s="33" t="s">
        <v>1703</v>
      </c>
      <c r="K1146" s="33" t="s">
        <v>270</v>
      </c>
      <c r="L1146" s="32" t="s">
        <v>271</v>
      </c>
      <c r="M1146" s="37">
        <v>1</v>
      </c>
      <c r="N1146" s="42">
        <f>O1146/M1146</f>
        <v>0</v>
      </c>
      <c r="O1146" s="42">
        <f>1037143-1037143</f>
        <v>0</v>
      </c>
      <c r="P1146" s="31" t="s">
        <v>426</v>
      </c>
      <c r="Q1146" s="31" t="s">
        <v>274</v>
      </c>
      <c r="R1146" s="36" t="s">
        <v>1935</v>
      </c>
      <c r="S1146" s="37">
        <v>0</v>
      </c>
      <c r="T1146" s="78" t="s">
        <v>176</v>
      </c>
      <c r="U1146" s="16">
        <v>22</v>
      </c>
    </row>
    <row r="1147" spans="1:21" ht="178.5" customHeight="1">
      <c r="A1147" s="31">
        <v>1132</v>
      </c>
      <c r="B1147" s="39" t="s">
        <v>76</v>
      </c>
      <c r="C1147" s="31" t="s">
        <v>74</v>
      </c>
      <c r="D1147" s="35" t="s">
        <v>535</v>
      </c>
      <c r="E1147" s="33" t="s">
        <v>536</v>
      </c>
      <c r="F1147" s="33" t="s">
        <v>537</v>
      </c>
      <c r="G1147" s="33" t="s">
        <v>532</v>
      </c>
      <c r="H1147" s="33" t="s">
        <v>533</v>
      </c>
      <c r="I1147" s="33" t="s">
        <v>538</v>
      </c>
      <c r="J1147" s="56" t="s">
        <v>189</v>
      </c>
      <c r="K1147" s="33" t="s">
        <v>270</v>
      </c>
      <c r="L1147" s="32" t="s">
        <v>271</v>
      </c>
      <c r="M1147" s="37">
        <v>1</v>
      </c>
      <c r="N1147" s="42">
        <f>O1147/M1147</f>
        <v>311302</v>
      </c>
      <c r="O1147" s="42">
        <f>322812-11510</f>
        <v>311302</v>
      </c>
      <c r="P1147" s="31" t="s">
        <v>296</v>
      </c>
      <c r="Q1147" s="31" t="s">
        <v>274</v>
      </c>
      <c r="R1147" s="32" t="s">
        <v>248</v>
      </c>
      <c r="S1147" s="37">
        <v>0</v>
      </c>
      <c r="T1147" s="78" t="s">
        <v>174</v>
      </c>
      <c r="U1147" s="80">
        <v>22</v>
      </c>
    </row>
    <row r="1148" spans="1:21" ht="178.5" customHeight="1">
      <c r="A1148" s="69">
        <v>1133</v>
      </c>
      <c r="B1148" s="39" t="s">
        <v>76</v>
      </c>
      <c r="C1148" s="31" t="s">
        <v>74</v>
      </c>
      <c r="D1148" s="35" t="s">
        <v>535</v>
      </c>
      <c r="E1148" s="33" t="s">
        <v>536</v>
      </c>
      <c r="F1148" s="33" t="s">
        <v>537</v>
      </c>
      <c r="G1148" s="33" t="s">
        <v>532</v>
      </c>
      <c r="H1148" s="33" t="s">
        <v>533</v>
      </c>
      <c r="I1148" s="33" t="s">
        <v>538</v>
      </c>
      <c r="J1148" s="56" t="s">
        <v>189</v>
      </c>
      <c r="K1148" s="33" t="s">
        <v>270</v>
      </c>
      <c r="L1148" s="32" t="s">
        <v>271</v>
      </c>
      <c r="M1148" s="37">
        <v>1</v>
      </c>
      <c r="N1148" s="42">
        <v>373661</v>
      </c>
      <c r="O1148" s="42">
        <v>373661</v>
      </c>
      <c r="P1148" s="31" t="s">
        <v>296</v>
      </c>
      <c r="Q1148" s="31" t="s">
        <v>274</v>
      </c>
      <c r="R1148" s="32" t="s">
        <v>257</v>
      </c>
      <c r="S1148" s="37">
        <v>0</v>
      </c>
      <c r="T1148" s="78" t="s">
        <v>185</v>
      </c>
      <c r="U1148" s="16">
        <v>22</v>
      </c>
    </row>
    <row r="1149" spans="1:21" ht="51" customHeight="1">
      <c r="A1149" s="31">
        <v>1134</v>
      </c>
      <c r="B1149" s="39" t="s">
        <v>76</v>
      </c>
      <c r="C1149" s="31" t="s">
        <v>292</v>
      </c>
      <c r="D1149" s="35" t="s">
        <v>1493</v>
      </c>
      <c r="E1149" s="33" t="s">
        <v>1494</v>
      </c>
      <c r="F1149" s="33" t="s">
        <v>1495</v>
      </c>
      <c r="G1149" s="33" t="s">
        <v>1494</v>
      </c>
      <c r="H1149" s="33" t="s">
        <v>1495</v>
      </c>
      <c r="I1149" s="33" t="s">
        <v>1494</v>
      </c>
      <c r="J1149" s="56" t="s">
        <v>1495</v>
      </c>
      <c r="K1149" s="33" t="s">
        <v>270</v>
      </c>
      <c r="L1149" s="32" t="s">
        <v>271</v>
      </c>
      <c r="M1149" s="37">
        <v>1</v>
      </c>
      <c r="N1149" s="42">
        <v>202500</v>
      </c>
      <c r="O1149" s="42">
        <v>202500</v>
      </c>
      <c r="P1149" s="31" t="s">
        <v>296</v>
      </c>
      <c r="Q1149" s="31" t="s">
        <v>274</v>
      </c>
      <c r="R1149" s="32" t="s">
        <v>249</v>
      </c>
      <c r="S1149" s="37">
        <v>0</v>
      </c>
      <c r="T1149" s="78" t="s">
        <v>180</v>
      </c>
      <c r="U1149" s="16">
        <v>22</v>
      </c>
    </row>
    <row r="1150" spans="1:21" ht="178.5" customHeight="1">
      <c r="A1150" s="69">
        <v>1135</v>
      </c>
      <c r="B1150" s="39" t="s">
        <v>76</v>
      </c>
      <c r="C1150" s="31" t="s">
        <v>74</v>
      </c>
      <c r="D1150" s="35" t="s">
        <v>535</v>
      </c>
      <c r="E1150" s="33" t="s">
        <v>536</v>
      </c>
      <c r="F1150" s="33" t="s">
        <v>537</v>
      </c>
      <c r="G1150" s="33" t="s">
        <v>532</v>
      </c>
      <c r="H1150" s="33" t="s">
        <v>533</v>
      </c>
      <c r="I1150" s="33" t="s">
        <v>538</v>
      </c>
      <c r="J1150" s="56" t="s">
        <v>189</v>
      </c>
      <c r="K1150" s="33" t="s">
        <v>270</v>
      </c>
      <c r="L1150" s="32" t="s">
        <v>271</v>
      </c>
      <c r="M1150" s="37">
        <v>1</v>
      </c>
      <c r="N1150" s="42">
        <v>432000</v>
      </c>
      <c r="O1150" s="42">
        <v>432000</v>
      </c>
      <c r="P1150" s="31" t="s">
        <v>296</v>
      </c>
      <c r="Q1150" s="31" t="s">
        <v>274</v>
      </c>
      <c r="R1150" s="36" t="s">
        <v>1935</v>
      </c>
      <c r="S1150" s="37">
        <v>0</v>
      </c>
      <c r="T1150" s="78" t="s">
        <v>176</v>
      </c>
      <c r="U1150" s="16">
        <v>22</v>
      </c>
    </row>
    <row r="1151" spans="1:21" ht="178.5" customHeight="1">
      <c r="A1151" s="31">
        <v>1136</v>
      </c>
      <c r="B1151" s="39" t="s">
        <v>76</v>
      </c>
      <c r="C1151" s="31" t="s">
        <v>74</v>
      </c>
      <c r="D1151" s="35" t="s">
        <v>535</v>
      </c>
      <c r="E1151" s="33" t="s">
        <v>536</v>
      </c>
      <c r="F1151" s="33" t="s">
        <v>537</v>
      </c>
      <c r="G1151" s="33" t="s">
        <v>532</v>
      </c>
      <c r="H1151" s="33" t="s">
        <v>533</v>
      </c>
      <c r="I1151" s="33" t="s">
        <v>538</v>
      </c>
      <c r="J1151" s="56" t="s">
        <v>189</v>
      </c>
      <c r="K1151" s="33" t="s">
        <v>270</v>
      </c>
      <c r="L1151" s="32" t="s">
        <v>271</v>
      </c>
      <c r="M1151" s="37">
        <v>1</v>
      </c>
      <c r="N1151" s="42">
        <v>321429</v>
      </c>
      <c r="O1151" s="42">
        <v>321429</v>
      </c>
      <c r="P1151" s="31" t="s">
        <v>296</v>
      </c>
      <c r="Q1151" s="31" t="s">
        <v>274</v>
      </c>
      <c r="R1151" s="32" t="s">
        <v>255</v>
      </c>
      <c r="S1151" s="37">
        <v>0</v>
      </c>
      <c r="T1151" s="78" t="s">
        <v>97</v>
      </c>
      <c r="U1151" s="16">
        <v>22</v>
      </c>
    </row>
    <row r="1152" spans="1:21" ht="51" customHeight="1">
      <c r="A1152" s="69">
        <v>1137</v>
      </c>
      <c r="B1152" s="39" t="s">
        <v>76</v>
      </c>
      <c r="C1152" s="35" t="s">
        <v>74</v>
      </c>
      <c r="D1152" s="46" t="s">
        <v>314</v>
      </c>
      <c r="E1152" s="33" t="s">
        <v>315</v>
      </c>
      <c r="F1152" s="33" t="s">
        <v>316</v>
      </c>
      <c r="G1152" s="33" t="s">
        <v>317</v>
      </c>
      <c r="H1152" s="33" t="s">
        <v>318</v>
      </c>
      <c r="I1152" s="33" t="s">
        <v>319</v>
      </c>
      <c r="J1152" s="33" t="s">
        <v>151</v>
      </c>
      <c r="K1152" s="33" t="s">
        <v>281</v>
      </c>
      <c r="L1152" s="32" t="s">
        <v>271</v>
      </c>
      <c r="M1152" s="37">
        <v>1</v>
      </c>
      <c r="N1152" s="42">
        <f>O1152/M1152</f>
        <v>0</v>
      </c>
      <c r="O1152" s="42">
        <f>4910714+1833286-6744000</f>
        <v>0</v>
      </c>
      <c r="P1152" s="31" t="s">
        <v>426</v>
      </c>
      <c r="Q1152" s="31" t="s">
        <v>2205</v>
      </c>
      <c r="R1152" s="32" t="s">
        <v>275</v>
      </c>
      <c r="S1152" s="37">
        <v>50</v>
      </c>
      <c r="T1152" s="78" t="s">
        <v>153</v>
      </c>
      <c r="U1152" s="16">
        <v>23</v>
      </c>
    </row>
    <row r="1153" spans="1:21" ht="51" customHeight="1">
      <c r="A1153" s="31">
        <v>1138</v>
      </c>
      <c r="B1153" s="39" t="s">
        <v>76</v>
      </c>
      <c r="C1153" s="31" t="s">
        <v>74</v>
      </c>
      <c r="D1153" s="31" t="s">
        <v>1253</v>
      </c>
      <c r="E1153" s="34" t="s">
        <v>1254</v>
      </c>
      <c r="F1153" s="34" t="s">
        <v>1255</v>
      </c>
      <c r="G1153" s="34" t="s">
        <v>1254</v>
      </c>
      <c r="H1153" s="34" t="s">
        <v>1255</v>
      </c>
      <c r="I1153" s="34" t="s">
        <v>1256</v>
      </c>
      <c r="J1153" s="34" t="s">
        <v>25</v>
      </c>
      <c r="K1153" s="34" t="s">
        <v>270</v>
      </c>
      <c r="L1153" s="32" t="s">
        <v>271</v>
      </c>
      <c r="M1153" s="36">
        <v>1</v>
      </c>
      <c r="N1153" s="42">
        <v>892857</v>
      </c>
      <c r="O1153" s="42">
        <v>892857</v>
      </c>
      <c r="P1153" s="31" t="s">
        <v>273</v>
      </c>
      <c r="Q1153" s="31" t="s">
        <v>274</v>
      </c>
      <c r="R1153" s="32" t="s">
        <v>275</v>
      </c>
      <c r="S1153" s="37">
        <v>0</v>
      </c>
      <c r="T1153" s="78" t="s">
        <v>108</v>
      </c>
      <c r="U1153" s="80">
        <v>23</v>
      </c>
    </row>
    <row r="1154" spans="1:21" ht="63.75" customHeight="1">
      <c r="A1154" s="69">
        <v>1139</v>
      </c>
      <c r="B1154" s="39" t="s">
        <v>76</v>
      </c>
      <c r="C1154" s="31" t="s">
        <v>74</v>
      </c>
      <c r="D1154" s="46" t="s">
        <v>1257</v>
      </c>
      <c r="E1154" s="34" t="s">
        <v>1258</v>
      </c>
      <c r="F1154" s="34" t="s">
        <v>1259</v>
      </c>
      <c r="G1154" s="34" t="s">
        <v>1260</v>
      </c>
      <c r="H1154" s="34" t="s">
        <v>1261</v>
      </c>
      <c r="I1154" s="34" t="s">
        <v>1262</v>
      </c>
      <c r="J1154" s="34" t="s">
        <v>19</v>
      </c>
      <c r="K1154" s="34" t="s">
        <v>270</v>
      </c>
      <c r="L1154" s="32" t="s">
        <v>271</v>
      </c>
      <c r="M1154" s="36">
        <v>1</v>
      </c>
      <c r="N1154" s="42">
        <v>133929</v>
      </c>
      <c r="O1154" s="42">
        <v>133929</v>
      </c>
      <c r="P1154" s="31" t="s">
        <v>349</v>
      </c>
      <c r="Q1154" s="31" t="s">
        <v>799</v>
      </c>
      <c r="R1154" s="32" t="s">
        <v>275</v>
      </c>
      <c r="S1154" s="37">
        <v>0</v>
      </c>
      <c r="T1154" s="78" t="s">
        <v>108</v>
      </c>
      <c r="U1154" s="80">
        <v>23</v>
      </c>
    </row>
    <row r="1155" spans="1:21" ht="63.75" customHeight="1">
      <c r="A1155" s="31">
        <v>1140</v>
      </c>
      <c r="B1155" s="39" t="s">
        <v>76</v>
      </c>
      <c r="C1155" s="31" t="s">
        <v>74</v>
      </c>
      <c r="D1155" s="46" t="s">
        <v>1263</v>
      </c>
      <c r="E1155" s="34" t="s">
        <v>1264</v>
      </c>
      <c r="F1155" s="34" t="s">
        <v>1265</v>
      </c>
      <c r="G1155" s="34" t="s">
        <v>1264</v>
      </c>
      <c r="H1155" s="34" t="s">
        <v>1265</v>
      </c>
      <c r="I1155" s="34" t="s">
        <v>1266</v>
      </c>
      <c r="J1155" s="34" t="s">
        <v>1267</v>
      </c>
      <c r="K1155" s="34" t="s">
        <v>270</v>
      </c>
      <c r="L1155" s="32" t="s">
        <v>271</v>
      </c>
      <c r="M1155" s="36">
        <v>1</v>
      </c>
      <c r="N1155" s="42">
        <v>3776786</v>
      </c>
      <c r="O1155" s="42">
        <v>3776786</v>
      </c>
      <c r="P1155" s="31" t="s">
        <v>296</v>
      </c>
      <c r="Q1155" s="31" t="s">
        <v>274</v>
      </c>
      <c r="R1155" s="32" t="s">
        <v>275</v>
      </c>
      <c r="S1155" s="37">
        <v>0</v>
      </c>
      <c r="T1155" s="78" t="s">
        <v>108</v>
      </c>
      <c r="U1155" s="80">
        <v>23</v>
      </c>
    </row>
    <row r="1156" spans="1:21" ht="51" customHeight="1">
      <c r="A1156" s="69">
        <v>1141</v>
      </c>
      <c r="B1156" s="39" t="s">
        <v>76</v>
      </c>
      <c r="C1156" s="31" t="s">
        <v>74</v>
      </c>
      <c r="D1156" s="46" t="s">
        <v>1268</v>
      </c>
      <c r="E1156" s="34" t="s">
        <v>1269</v>
      </c>
      <c r="F1156" s="34" t="s">
        <v>1270</v>
      </c>
      <c r="G1156" s="34" t="s">
        <v>1271</v>
      </c>
      <c r="H1156" s="34" t="s">
        <v>1272</v>
      </c>
      <c r="I1156" s="34" t="s">
        <v>1273</v>
      </c>
      <c r="J1156" s="34" t="s">
        <v>26</v>
      </c>
      <c r="K1156" s="34" t="s">
        <v>270</v>
      </c>
      <c r="L1156" s="32" t="s">
        <v>271</v>
      </c>
      <c r="M1156" s="36">
        <v>1</v>
      </c>
      <c r="N1156" s="42">
        <v>2232143</v>
      </c>
      <c r="O1156" s="42">
        <v>2232143</v>
      </c>
      <c r="P1156" s="31" t="s">
        <v>296</v>
      </c>
      <c r="Q1156" s="31" t="s">
        <v>274</v>
      </c>
      <c r="R1156" s="32" t="s">
        <v>275</v>
      </c>
      <c r="S1156" s="37">
        <v>0</v>
      </c>
      <c r="T1156" s="78" t="s">
        <v>108</v>
      </c>
      <c r="U1156" s="80">
        <v>23</v>
      </c>
    </row>
    <row r="1157" spans="1:21" ht="76.5" customHeight="1">
      <c r="A1157" s="31">
        <v>1142</v>
      </c>
      <c r="B1157" s="39" t="s">
        <v>76</v>
      </c>
      <c r="C1157" s="31" t="s">
        <v>74</v>
      </c>
      <c r="D1157" s="46" t="s">
        <v>1274</v>
      </c>
      <c r="E1157" s="34" t="s">
        <v>1275</v>
      </c>
      <c r="F1157" s="34" t="s">
        <v>1276</v>
      </c>
      <c r="G1157" s="34" t="s">
        <v>1277</v>
      </c>
      <c r="H1157" s="34" t="s">
        <v>1278</v>
      </c>
      <c r="I1157" s="34" t="s">
        <v>1993</v>
      </c>
      <c r="J1157" s="34" t="s">
        <v>49</v>
      </c>
      <c r="K1157" s="34" t="s">
        <v>270</v>
      </c>
      <c r="L1157" s="32" t="s">
        <v>271</v>
      </c>
      <c r="M1157" s="36">
        <v>1</v>
      </c>
      <c r="N1157" s="42">
        <v>446429</v>
      </c>
      <c r="O1157" s="42">
        <v>446429</v>
      </c>
      <c r="P1157" s="31" t="s">
        <v>273</v>
      </c>
      <c r="Q1157" s="31" t="s">
        <v>274</v>
      </c>
      <c r="R1157" s="32" t="s">
        <v>275</v>
      </c>
      <c r="S1157" s="37">
        <v>0</v>
      </c>
      <c r="T1157" s="78" t="s">
        <v>108</v>
      </c>
      <c r="U1157" s="80">
        <v>23</v>
      </c>
    </row>
    <row r="1158" spans="1:21" ht="51" customHeight="1">
      <c r="A1158" s="69">
        <v>1143</v>
      </c>
      <c r="B1158" s="39" t="s">
        <v>76</v>
      </c>
      <c r="C1158" s="31" t="s">
        <v>74</v>
      </c>
      <c r="D1158" s="31" t="s">
        <v>1279</v>
      </c>
      <c r="E1158" s="34" t="s">
        <v>1280</v>
      </c>
      <c r="F1158" s="34" t="s">
        <v>1281</v>
      </c>
      <c r="G1158" s="34" t="s">
        <v>1280</v>
      </c>
      <c r="H1158" s="34" t="s">
        <v>1281</v>
      </c>
      <c r="I1158" s="34" t="s">
        <v>1280</v>
      </c>
      <c r="J1158" s="34" t="s">
        <v>1281</v>
      </c>
      <c r="K1158" s="34" t="s">
        <v>270</v>
      </c>
      <c r="L1158" s="32" t="s">
        <v>271</v>
      </c>
      <c r="M1158" s="36">
        <v>1</v>
      </c>
      <c r="N1158" s="42">
        <v>3125000</v>
      </c>
      <c r="O1158" s="42">
        <v>3125000</v>
      </c>
      <c r="P1158" s="31" t="s">
        <v>296</v>
      </c>
      <c r="Q1158" s="31" t="s">
        <v>666</v>
      </c>
      <c r="R1158" s="32" t="s">
        <v>275</v>
      </c>
      <c r="S1158" s="37">
        <v>0</v>
      </c>
      <c r="T1158" s="78" t="s">
        <v>108</v>
      </c>
      <c r="U1158" s="80">
        <v>23</v>
      </c>
    </row>
    <row r="1159" spans="1:21" ht="51" customHeight="1">
      <c r="A1159" s="31">
        <v>1144</v>
      </c>
      <c r="B1159" s="39" t="s">
        <v>76</v>
      </c>
      <c r="C1159" s="31" t="s">
        <v>74</v>
      </c>
      <c r="D1159" s="31" t="s">
        <v>1282</v>
      </c>
      <c r="E1159" s="34" t="s">
        <v>1283</v>
      </c>
      <c r="F1159" s="34" t="s">
        <v>1284</v>
      </c>
      <c r="G1159" s="34" t="s">
        <v>1285</v>
      </c>
      <c r="H1159" s="34" t="s">
        <v>1286</v>
      </c>
      <c r="I1159" s="34" t="s">
        <v>1287</v>
      </c>
      <c r="J1159" s="34" t="s">
        <v>50</v>
      </c>
      <c r="K1159" s="34" t="s">
        <v>270</v>
      </c>
      <c r="L1159" s="32" t="s">
        <v>271</v>
      </c>
      <c r="M1159" s="36">
        <v>1</v>
      </c>
      <c r="N1159" s="42">
        <v>2789643</v>
      </c>
      <c r="O1159" s="42">
        <v>2789643</v>
      </c>
      <c r="P1159" s="31" t="s">
        <v>296</v>
      </c>
      <c r="Q1159" s="31" t="s">
        <v>274</v>
      </c>
      <c r="R1159" s="32" t="s">
        <v>275</v>
      </c>
      <c r="S1159" s="37">
        <v>0</v>
      </c>
      <c r="T1159" s="78" t="s">
        <v>108</v>
      </c>
      <c r="U1159" s="80">
        <v>23</v>
      </c>
    </row>
    <row r="1160" spans="1:21" ht="51" customHeight="1">
      <c r="A1160" s="69">
        <v>1145</v>
      </c>
      <c r="B1160" s="39" t="s">
        <v>76</v>
      </c>
      <c r="C1160" s="31" t="s">
        <v>74</v>
      </c>
      <c r="D1160" s="31" t="s">
        <v>1288</v>
      </c>
      <c r="E1160" s="34" t="s">
        <v>1101</v>
      </c>
      <c r="F1160" s="34" t="s">
        <v>1102</v>
      </c>
      <c r="G1160" s="34" t="s">
        <v>1289</v>
      </c>
      <c r="H1160" s="34" t="s">
        <v>1290</v>
      </c>
      <c r="I1160" s="34" t="s">
        <v>1291</v>
      </c>
      <c r="J1160" s="34" t="s">
        <v>27</v>
      </c>
      <c r="K1160" s="34" t="s">
        <v>270</v>
      </c>
      <c r="L1160" s="32" t="s">
        <v>271</v>
      </c>
      <c r="M1160" s="36">
        <v>1</v>
      </c>
      <c r="N1160" s="42">
        <v>625000</v>
      </c>
      <c r="O1160" s="42">
        <v>625000</v>
      </c>
      <c r="P1160" s="31" t="s">
        <v>273</v>
      </c>
      <c r="Q1160" s="31" t="s">
        <v>274</v>
      </c>
      <c r="R1160" s="32" t="s">
        <v>275</v>
      </c>
      <c r="S1160" s="37">
        <v>0</v>
      </c>
      <c r="T1160" s="78" t="s">
        <v>108</v>
      </c>
      <c r="U1160" s="80">
        <v>23</v>
      </c>
    </row>
    <row r="1161" spans="1:21" ht="51" customHeight="1">
      <c r="A1161" s="31">
        <v>1146</v>
      </c>
      <c r="B1161" s="39" t="s">
        <v>76</v>
      </c>
      <c r="C1161" s="31" t="s">
        <v>292</v>
      </c>
      <c r="D1161" s="31" t="s">
        <v>1292</v>
      </c>
      <c r="E1161" s="31" t="s">
        <v>1293</v>
      </c>
      <c r="F1161" s="31" t="s">
        <v>1294</v>
      </c>
      <c r="G1161" s="31" t="s">
        <v>1295</v>
      </c>
      <c r="H1161" s="35" t="s">
        <v>1296</v>
      </c>
      <c r="I1161" s="31" t="s">
        <v>1295</v>
      </c>
      <c r="J1161" s="35" t="s">
        <v>1296</v>
      </c>
      <c r="K1161" s="33" t="s">
        <v>270</v>
      </c>
      <c r="L1161" s="47" t="s">
        <v>292</v>
      </c>
      <c r="M1161" s="75">
        <v>1</v>
      </c>
      <c r="N1161" s="42">
        <v>3750000</v>
      </c>
      <c r="O1161" s="42">
        <v>3750000</v>
      </c>
      <c r="P1161" s="31" t="s">
        <v>283</v>
      </c>
      <c r="Q1161" s="31" t="s">
        <v>1297</v>
      </c>
      <c r="R1161" s="32" t="s">
        <v>275</v>
      </c>
      <c r="S1161" s="37">
        <v>50</v>
      </c>
      <c r="T1161" s="78" t="s">
        <v>108</v>
      </c>
      <c r="U1161" s="80">
        <v>23</v>
      </c>
    </row>
    <row r="1162" spans="1:21" ht="63.75" customHeight="1">
      <c r="A1162" s="69">
        <v>1147</v>
      </c>
      <c r="B1162" s="39" t="s">
        <v>76</v>
      </c>
      <c r="C1162" s="35" t="s">
        <v>74</v>
      </c>
      <c r="D1162" s="46" t="s">
        <v>696</v>
      </c>
      <c r="E1162" s="33" t="s">
        <v>697</v>
      </c>
      <c r="F1162" s="33" t="s">
        <v>152</v>
      </c>
      <c r="G1162" s="33" t="s">
        <v>698</v>
      </c>
      <c r="H1162" s="33" t="s">
        <v>699</v>
      </c>
      <c r="I1162" s="33" t="s">
        <v>697</v>
      </c>
      <c r="J1162" s="33" t="s">
        <v>152</v>
      </c>
      <c r="K1162" s="33" t="s">
        <v>270</v>
      </c>
      <c r="L1162" s="32" t="s">
        <v>271</v>
      </c>
      <c r="M1162" s="37">
        <v>1</v>
      </c>
      <c r="N1162" s="42">
        <v>255357</v>
      </c>
      <c r="O1162" s="42">
        <v>255357</v>
      </c>
      <c r="P1162" s="31" t="s">
        <v>296</v>
      </c>
      <c r="Q1162" s="31" t="s">
        <v>274</v>
      </c>
      <c r="R1162" s="32" t="s">
        <v>275</v>
      </c>
      <c r="S1162" s="37">
        <v>0</v>
      </c>
      <c r="T1162" s="78" t="s">
        <v>103</v>
      </c>
      <c r="U1162" s="16">
        <v>23</v>
      </c>
    </row>
    <row r="1163" spans="1:21" ht="51" customHeight="1">
      <c r="A1163" s="31">
        <v>1148</v>
      </c>
      <c r="B1163" s="39" t="s">
        <v>76</v>
      </c>
      <c r="C1163" s="31" t="s">
        <v>74</v>
      </c>
      <c r="D1163" s="31" t="s">
        <v>1298</v>
      </c>
      <c r="E1163" s="34" t="s">
        <v>1299</v>
      </c>
      <c r="F1163" s="34" t="s">
        <v>1300</v>
      </c>
      <c r="G1163" s="34" t="s">
        <v>1299</v>
      </c>
      <c r="H1163" s="34" t="s">
        <v>1301</v>
      </c>
      <c r="I1163" s="34" t="s">
        <v>1302</v>
      </c>
      <c r="J1163" s="34" t="s">
        <v>1303</v>
      </c>
      <c r="K1163" s="34" t="s">
        <v>270</v>
      </c>
      <c r="L1163" s="32" t="s">
        <v>271</v>
      </c>
      <c r="M1163" s="37">
        <v>1</v>
      </c>
      <c r="N1163" s="42">
        <v>2812500</v>
      </c>
      <c r="O1163" s="42">
        <v>2812500</v>
      </c>
      <c r="P1163" s="31" t="s">
        <v>296</v>
      </c>
      <c r="Q1163" s="31" t="s">
        <v>356</v>
      </c>
      <c r="R1163" s="32" t="s">
        <v>275</v>
      </c>
      <c r="S1163" s="37">
        <v>0</v>
      </c>
      <c r="T1163" s="78" t="s">
        <v>108</v>
      </c>
      <c r="U1163" s="80">
        <v>23</v>
      </c>
    </row>
    <row r="1164" spans="1:21" ht="51" customHeight="1">
      <c r="A1164" s="69">
        <v>1149</v>
      </c>
      <c r="B1164" s="39" t="s">
        <v>76</v>
      </c>
      <c r="C1164" s="31" t="s">
        <v>74</v>
      </c>
      <c r="D1164" s="31" t="s">
        <v>1298</v>
      </c>
      <c r="E1164" s="34" t="s">
        <v>1299</v>
      </c>
      <c r="F1164" s="34" t="s">
        <v>1300</v>
      </c>
      <c r="G1164" s="34" t="s">
        <v>1299</v>
      </c>
      <c r="H1164" s="34" t="s">
        <v>1301</v>
      </c>
      <c r="I1164" s="34" t="s">
        <v>1302</v>
      </c>
      <c r="J1164" s="34" t="s">
        <v>1303</v>
      </c>
      <c r="K1164" s="34" t="s">
        <v>272</v>
      </c>
      <c r="L1164" s="32" t="s">
        <v>271</v>
      </c>
      <c r="M1164" s="37">
        <v>1</v>
      </c>
      <c r="N1164" s="42">
        <v>14062500</v>
      </c>
      <c r="O1164" s="42">
        <v>14062500</v>
      </c>
      <c r="P1164" s="31" t="s">
        <v>296</v>
      </c>
      <c r="Q1164" s="31" t="s">
        <v>274</v>
      </c>
      <c r="R1164" s="32" t="s">
        <v>275</v>
      </c>
      <c r="S1164" s="37">
        <v>0</v>
      </c>
      <c r="T1164" s="78" t="s">
        <v>108</v>
      </c>
      <c r="U1164" s="80">
        <v>23</v>
      </c>
    </row>
    <row r="1165" spans="1:21" ht="51" customHeight="1">
      <c r="A1165" s="31">
        <v>1150</v>
      </c>
      <c r="B1165" s="39" t="s">
        <v>76</v>
      </c>
      <c r="C1165" s="31" t="s">
        <v>74</v>
      </c>
      <c r="D1165" s="31" t="s">
        <v>1253</v>
      </c>
      <c r="E1165" s="34" t="s">
        <v>1254</v>
      </c>
      <c r="F1165" s="34" t="s">
        <v>1255</v>
      </c>
      <c r="G1165" s="34" t="s">
        <v>1254</v>
      </c>
      <c r="H1165" s="34" t="s">
        <v>1255</v>
      </c>
      <c r="I1165" s="34" t="s">
        <v>1256</v>
      </c>
      <c r="J1165" s="34" t="s">
        <v>25</v>
      </c>
      <c r="K1165" s="34" t="s">
        <v>270</v>
      </c>
      <c r="L1165" s="32" t="s">
        <v>271</v>
      </c>
      <c r="M1165" s="36">
        <v>1</v>
      </c>
      <c r="N1165" s="42">
        <v>1964286</v>
      </c>
      <c r="O1165" s="42">
        <v>1964286</v>
      </c>
      <c r="P1165" s="31" t="s">
        <v>296</v>
      </c>
      <c r="Q1165" s="31" t="s">
        <v>274</v>
      </c>
      <c r="R1165" s="36" t="s">
        <v>1935</v>
      </c>
      <c r="S1165" s="37">
        <v>0</v>
      </c>
      <c r="T1165" s="78" t="s">
        <v>176</v>
      </c>
      <c r="U1165" s="16">
        <v>23</v>
      </c>
    </row>
    <row r="1166" spans="1:21" ht="76.5">
      <c r="A1166" s="69">
        <v>1151</v>
      </c>
      <c r="B1166" s="39" t="s">
        <v>76</v>
      </c>
      <c r="C1166" s="119" t="s">
        <v>74</v>
      </c>
      <c r="D1166" s="61" t="s">
        <v>1773</v>
      </c>
      <c r="E1166" s="31" t="s">
        <v>1774</v>
      </c>
      <c r="F1166" s="33" t="s">
        <v>316</v>
      </c>
      <c r="G1166" s="31" t="s">
        <v>1775</v>
      </c>
      <c r="H1166" s="33" t="s">
        <v>1776</v>
      </c>
      <c r="I1166" s="31" t="s">
        <v>1777</v>
      </c>
      <c r="J1166" s="31" t="s">
        <v>1778</v>
      </c>
      <c r="K1166" s="33" t="s">
        <v>270</v>
      </c>
      <c r="L1166" s="31" t="s">
        <v>271</v>
      </c>
      <c r="M1166" s="31">
        <v>1</v>
      </c>
      <c r="N1166" s="42">
        <f>O1166/M1166</f>
        <v>428000</v>
      </c>
      <c r="O1166" s="42">
        <f>267857+160143</f>
        <v>428000</v>
      </c>
      <c r="P1166" s="31" t="s">
        <v>273</v>
      </c>
      <c r="Q1166" s="31" t="s">
        <v>274</v>
      </c>
      <c r="R1166" s="32" t="s">
        <v>248</v>
      </c>
      <c r="S1166" s="37">
        <v>30</v>
      </c>
      <c r="T1166" s="78" t="s">
        <v>174</v>
      </c>
      <c r="U1166" s="80">
        <v>23</v>
      </c>
    </row>
    <row r="1167" spans="1:21" ht="51">
      <c r="A1167" s="31">
        <v>1152</v>
      </c>
      <c r="B1167" s="39" t="s">
        <v>76</v>
      </c>
      <c r="C1167" s="31" t="s">
        <v>74</v>
      </c>
      <c r="D1167" s="31" t="s">
        <v>1288</v>
      </c>
      <c r="E1167" s="34" t="s">
        <v>1101</v>
      </c>
      <c r="F1167" s="34" t="s">
        <v>1102</v>
      </c>
      <c r="G1167" s="34" t="s">
        <v>1289</v>
      </c>
      <c r="H1167" s="34" t="s">
        <v>1290</v>
      </c>
      <c r="I1167" s="34" t="s">
        <v>1291</v>
      </c>
      <c r="J1167" s="34" t="s">
        <v>27</v>
      </c>
      <c r="K1167" s="34" t="s">
        <v>270</v>
      </c>
      <c r="L1167" s="32" t="s">
        <v>271</v>
      </c>
      <c r="M1167" s="36">
        <v>1</v>
      </c>
      <c r="N1167" s="42">
        <f>O1167/M1167</f>
        <v>0</v>
      </c>
      <c r="O1167" s="42">
        <f>267857-267857</f>
        <v>0</v>
      </c>
      <c r="P1167" s="31" t="s">
        <v>426</v>
      </c>
      <c r="Q1167" s="31" t="s">
        <v>274</v>
      </c>
      <c r="R1167" s="32" t="s">
        <v>250</v>
      </c>
      <c r="S1167" s="37">
        <v>0</v>
      </c>
      <c r="T1167" s="78" t="s">
        <v>179</v>
      </c>
      <c r="U1167" s="16">
        <v>23</v>
      </c>
    </row>
    <row r="1168" spans="1:21" ht="51">
      <c r="A1168" s="69">
        <v>1153</v>
      </c>
      <c r="B1168" s="39" t="s">
        <v>76</v>
      </c>
      <c r="C1168" s="31" t="s">
        <v>74</v>
      </c>
      <c r="D1168" s="31" t="s">
        <v>1288</v>
      </c>
      <c r="E1168" s="34" t="s">
        <v>1101</v>
      </c>
      <c r="F1168" s="34" t="s">
        <v>1102</v>
      </c>
      <c r="G1168" s="34" t="s">
        <v>1289</v>
      </c>
      <c r="H1168" s="34" t="s">
        <v>1290</v>
      </c>
      <c r="I1168" s="34" t="s">
        <v>1291</v>
      </c>
      <c r="J1168" s="34" t="s">
        <v>27</v>
      </c>
      <c r="K1168" s="34" t="s">
        <v>270</v>
      </c>
      <c r="L1168" s="32" t="s">
        <v>271</v>
      </c>
      <c r="M1168" s="36">
        <v>1</v>
      </c>
      <c r="N1168" s="42">
        <f>O1168/M1168</f>
        <v>0</v>
      </c>
      <c r="O1168" s="42">
        <f>267857-267857</f>
        <v>0</v>
      </c>
      <c r="P1168" s="31" t="s">
        <v>426</v>
      </c>
      <c r="Q1168" s="31" t="s">
        <v>274</v>
      </c>
      <c r="R1168" s="32" t="s">
        <v>249</v>
      </c>
      <c r="S1168" s="37">
        <v>0</v>
      </c>
      <c r="T1168" s="78" t="s">
        <v>180</v>
      </c>
      <c r="U1168" s="16">
        <v>23</v>
      </c>
    </row>
    <row r="1169" spans="1:21" ht="51">
      <c r="A1169" s="31">
        <v>1154</v>
      </c>
      <c r="B1169" s="39" t="s">
        <v>76</v>
      </c>
      <c r="C1169" s="31" t="s">
        <v>74</v>
      </c>
      <c r="D1169" s="31" t="s">
        <v>1288</v>
      </c>
      <c r="E1169" s="34" t="s">
        <v>1101</v>
      </c>
      <c r="F1169" s="34" t="s">
        <v>1102</v>
      </c>
      <c r="G1169" s="34" t="s">
        <v>1289</v>
      </c>
      <c r="H1169" s="34" t="s">
        <v>1290</v>
      </c>
      <c r="I1169" s="34" t="s">
        <v>1291</v>
      </c>
      <c r="J1169" s="34" t="s">
        <v>27</v>
      </c>
      <c r="K1169" s="34" t="s">
        <v>270</v>
      </c>
      <c r="L1169" s="32" t="s">
        <v>271</v>
      </c>
      <c r="M1169" s="36">
        <v>1</v>
      </c>
      <c r="N1169" s="42">
        <f>O1169/M1169</f>
        <v>0</v>
      </c>
      <c r="O1169" s="42">
        <f>267857-267857</f>
        <v>0</v>
      </c>
      <c r="P1169" s="31" t="s">
        <v>426</v>
      </c>
      <c r="Q1169" s="31" t="s">
        <v>274</v>
      </c>
      <c r="R1169" s="36" t="s">
        <v>1935</v>
      </c>
      <c r="S1169" s="37">
        <v>0</v>
      </c>
      <c r="T1169" s="78" t="s">
        <v>176</v>
      </c>
      <c r="U1169" s="16">
        <v>23</v>
      </c>
    </row>
    <row r="1170" spans="1:21" ht="51">
      <c r="A1170" s="69">
        <v>1155</v>
      </c>
      <c r="B1170" s="39" t="s">
        <v>76</v>
      </c>
      <c r="C1170" s="31" t="s">
        <v>74</v>
      </c>
      <c r="D1170" s="31" t="s">
        <v>1288</v>
      </c>
      <c r="E1170" s="34" t="s">
        <v>1101</v>
      </c>
      <c r="F1170" s="34" t="s">
        <v>1102</v>
      </c>
      <c r="G1170" s="34" t="s">
        <v>1289</v>
      </c>
      <c r="H1170" s="34" t="s">
        <v>1290</v>
      </c>
      <c r="I1170" s="34" t="s">
        <v>1291</v>
      </c>
      <c r="J1170" s="34" t="s">
        <v>27</v>
      </c>
      <c r="K1170" s="34" t="s">
        <v>270</v>
      </c>
      <c r="L1170" s="32" t="s">
        <v>271</v>
      </c>
      <c r="M1170" s="36">
        <v>1</v>
      </c>
      <c r="N1170" s="42">
        <v>267857</v>
      </c>
      <c r="O1170" s="42">
        <v>267857</v>
      </c>
      <c r="P1170" s="31" t="s">
        <v>273</v>
      </c>
      <c r="Q1170" s="31" t="s">
        <v>274</v>
      </c>
      <c r="R1170" s="32" t="s">
        <v>251</v>
      </c>
      <c r="S1170" s="37">
        <v>30</v>
      </c>
      <c r="T1170" s="78" t="s">
        <v>181</v>
      </c>
      <c r="U1170" s="16">
        <v>23</v>
      </c>
    </row>
    <row r="1171" spans="1:21" ht="51">
      <c r="A1171" s="31">
        <v>1156</v>
      </c>
      <c r="B1171" s="39" t="s">
        <v>76</v>
      </c>
      <c r="C1171" s="31" t="s">
        <v>74</v>
      </c>
      <c r="D1171" s="31" t="s">
        <v>1288</v>
      </c>
      <c r="E1171" s="34" t="s">
        <v>1101</v>
      </c>
      <c r="F1171" s="34" t="s">
        <v>1102</v>
      </c>
      <c r="G1171" s="34" t="s">
        <v>1289</v>
      </c>
      <c r="H1171" s="34" t="s">
        <v>1290</v>
      </c>
      <c r="I1171" s="34" t="s">
        <v>1291</v>
      </c>
      <c r="J1171" s="34" t="s">
        <v>27</v>
      </c>
      <c r="K1171" s="34" t="s">
        <v>270</v>
      </c>
      <c r="L1171" s="32" t="s">
        <v>271</v>
      </c>
      <c r="M1171" s="36">
        <v>1</v>
      </c>
      <c r="N1171" s="42">
        <f t="shared" ref="N1171:N1176" si="0">O1171/M1171</f>
        <v>0</v>
      </c>
      <c r="O1171" s="42">
        <f t="shared" ref="O1171:O1176" si="1">267857-267857</f>
        <v>0</v>
      </c>
      <c r="P1171" s="31" t="s">
        <v>426</v>
      </c>
      <c r="Q1171" s="31" t="s">
        <v>274</v>
      </c>
      <c r="R1171" s="36" t="s">
        <v>252</v>
      </c>
      <c r="S1171" s="37">
        <v>0</v>
      </c>
      <c r="T1171" s="78" t="s">
        <v>96</v>
      </c>
      <c r="U1171" s="16">
        <v>23</v>
      </c>
    </row>
    <row r="1172" spans="1:21" ht="51">
      <c r="A1172" s="69">
        <v>1157</v>
      </c>
      <c r="B1172" s="39" t="s">
        <v>76</v>
      </c>
      <c r="C1172" s="31" t="s">
        <v>74</v>
      </c>
      <c r="D1172" s="31" t="s">
        <v>1288</v>
      </c>
      <c r="E1172" s="34" t="s">
        <v>1101</v>
      </c>
      <c r="F1172" s="34" t="s">
        <v>1102</v>
      </c>
      <c r="G1172" s="34" t="s">
        <v>1289</v>
      </c>
      <c r="H1172" s="34" t="s">
        <v>1290</v>
      </c>
      <c r="I1172" s="34" t="s">
        <v>1291</v>
      </c>
      <c r="J1172" s="34" t="s">
        <v>27</v>
      </c>
      <c r="K1172" s="34" t="s">
        <v>270</v>
      </c>
      <c r="L1172" s="32" t="s">
        <v>271</v>
      </c>
      <c r="M1172" s="36">
        <v>1</v>
      </c>
      <c r="N1172" s="42">
        <f t="shared" si="0"/>
        <v>0</v>
      </c>
      <c r="O1172" s="42">
        <f t="shared" si="1"/>
        <v>0</v>
      </c>
      <c r="P1172" s="31" t="s">
        <v>426</v>
      </c>
      <c r="Q1172" s="31" t="s">
        <v>274</v>
      </c>
      <c r="R1172" s="32" t="s">
        <v>254</v>
      </c>
      <c r="S1172" s="37">
        <v>0</v>
      </c>
      <c r="T1172" s="78" t="s">
        <v>182</v>
      </c>
      <c r="U1172" s="16">
        <v>23</v>
      </c>
    </row>
    <row r="1173" spans="1:21" ht="51">
      <c r="A1173" s="31">
        <v>1158</v>
      </c>
      <c r="B1173" s="39" t="s">
        <v>76</v>
      </c>
      <c r="C1173" s="31" t="s">
        <v>74</v>
      </c>
      <c r="D1173" s="31" t="s">
        <v>1288</v>
      </c>
      <c r="E1173" s="34" t="s">
        <v>1101</v>
      </c>
      <c r="F1173" s="34" t="s">
        <v>1102</v>
      </c>
      <c r="G1173" s="34" t="s">
        <v>1289</v>
      </c>
      <c r="H1173" s="34" t="s">
        <v>1290</v>
      </c>
      <c r="I1173" s="34" t="s">
        <v>1291</v>
      </c>
      <c r="J1173" s="34" t="s">
        <v>27</v>
      </c>
      <c r="K1173" s="34" t="s">
        <v>270</v>
      </c>
      <c r="L1173" s="32" t="s">
        <v>271</v>
      </c>
      <c r="M1173" s="36">
        <v>1</v>
      </c>
      <c r="N1173" s="42">
        <f t="shared" si="0"/>
        <v>0</v>
      </c>
      <c r="O1173" s="42">
        <f t="shared" si="1"/>
        <v>0</v>
      </c>
      <c r="P1173" s="31" t="s">
        <v>426</v>
      </c>
      <c r="Q1173" s="31" t="s">
        <v>274</v>
      </c>
      <c r="R1173" s="32" t="s">
        <v>255</v>
      </c>
      <c r="S1173" s="37">
        <v>0</v>
      </c>
      <c r="T1173" s="78" t="s">
        <v>97</v>
      </c>
      <c r="U1173" s="16">
        <v>23</v>
      </c>
    </row>
    <row r="1174" spans="1:21" ht="51">
      <c r="A1174" s="69">
        <v>1159</v>
      </c>
      <c r="B1174" s="39" t="s">
        <v>76</v>
      </c>
      <c r="C1174" s="31" t="s">
        <v>74</v>
      </c>
      <c r="D1174" s="31" t="s">
        <v>1288</v>
      </c>
      <c r="E1174" s="34" t="s">
        <v>1101</v>
      </c>
      <c r="F1174" s="34" t="s">
        <v>1102</v>
      </c>
      <c r="G1174" s="34" t="s">
        <v>1289</v>
      </c>
      <c r="H1174" s="34" t="s">
        <v>1290</v>
      </c>
      <c r="I1174" s="34" t="s">
        <v>1291</v>
      </c>
      <c r="J1174" s="34" t="s">
        <v>27</v>
      </c>
      <c r="K1174" s="34" t="s">
        <v>270</v>
      </c>
      <c r="L1174" s="32" t="s">
        <v>271</v>
      </c>
      <c r="M1174" s="36">
        <v>1</v>
      </c>
      <c r="N1174" s="42">
        <f t="shared" si="0"/>
        <v>0</v>
      </c>
      <c r="O1174" s="42">
        <f t="shared" si="1"/>
        <v>0</v>
      </c>
      <c r="P1174" s="31" t="s">
        <v>426</v>
      </c>
      <c r="Q1174" s="31" t="s">
        <v>274</v>
      </c>
      <c r="R1174" s="32" t="s">
        <v>256</v>
      </c>
      <c r="S1174" s="37">
        <v>0</v>
      </c>
      <c r="T1174" s="78" t="s">
        <v>183</v>
      </c>
      <c r="U1174" s="16">
        <v>23</v>
      </c>
    </row>
    <row r="1175" spans="1:21" ht="51">
      <c r="A1175" s="31">
        <v>1160</v>
      </c>
      <c r="B1175" s="39" t="s">
        <v>76</v>
      </c>
      <c r="C1175" s="31" t="s">
        <v>74</v>
      </c>
      <c r="D1175" s="31" t="s">
        <v>1288</v>
      </c>
      <c r="E1175" s="34" t="s">
        <v>1101</v>
      </c>
      <c r="F1175" s="34" t="s">
        <v>1102</v>
      </c>
      <c r="G1175" s="34" t="s">
        <v>1289</v>
      </c>
      <c r="H1175" s="34" t="s">
        <v>1290</v>
      </c>
      <c r="I1175" s="34" t="s">
        <v>1291</v>
      </c>
      <c r="J1175" s="34" t="s">
        <v>27</v>
      </c>
      <c r="K1175" s="34" t="s">
        <v>270</v>
      </c>
      <c r="L1175" s="32" t="s">
        <v>271</v>
      </c>
      <c r="M1175" s="36">
        <v>1</v>
      </c>
      <c r="N1175" s="42">
        <f t="shared" si="0"/>
        <v>0</v>
      </c>
      <c r="O1175" s="42">
        <f t="shared" si="1"/>
        <v>0</v>
      </c>
      <c r="P1175" s="31" t="s">
        <v>426</v>
      </c>
      <c r="Q1175" s="31" t="s">
        <v>274</v>
      </c>
      <c r="R1175" s="32" t="s">
        <v>259</v>
      </c>
      <c r="S1175" s="37">
        <v>0</v>
      </c>
      <c r="T1175" s="78" t="s">
        <v>184</v>
      </c>
      <c r="U1175" s="16">
        <v>23</v>
      </c>
    </row>
    <row r="1176" spans="1:21" ht="51">
      <c r="A1176" s="69">
        <v>1161</v>
      </c>
      <c r="B1176" s="39" t="s">
        <v>76</v>
      </c>
      <c r="C1176" s="31" t="s">
        <v>74</v>
      </c>
      <c r="D1176" s="31" t="s">
        <v>1288</v>
      </c>
      <c r="E1176" s="34" t="s">
        <v>1101</v>
      </c>
      <c r="F1176" s="34" t="s">
        <v>1102</v>
      </c>
      <c r="G1176" s="34" t="s">
        <v>1289</v>
      </c>
      <c r="H1176" s="34" t="s">
        <v>1290</v>
      </c>
      <c r="I1176" s="34" t="s">
        <v>1291</v>
      </c>
      <c r="J1176" s="34" t="s">
        <v>27</v>
      </c>
      <c r="K1176" s="34" t="s">
        <v>270</v>
      </c>
      <c r="L1176" s="32" t="s">
        <v>271</v>
      </c>
      <c r="M1176" s="36">
        <v>1</v>
      </c>
      <c r="N1176" s="42">
        <f t="shared" si="0"/>
        <v>0</v>
      </c>
      <c r="O1176" s="42">
        <f t="shared" si="1"/>
        <v>0</v>
      </c>
      <c r="P1176" s="31" t="s">
        <v>426</v>
      </c>
      <c r="Q1176" s="31" t="s">
        <v>274</v>
      </c>
      <c r="R1176" s="32" t="s">
        <v>257</v>
      </c>
      <c r="S1176" s="37">
        <v>0</v>
      </c>
      <c r="T1176" s="78" t="s">
        <v>185</v>
      </c>
      <c r="U1176" s="16">
        <v>23</v>
      </c>
    </row>
    <row r="1177" spans="1:21" ht="51">
      <c r="A1177" s="31">
        <v>1162</v>
      </c>
      <c r="B1177" s="39" t="s">
        <v>76</v>
      </c>
      <c r="C1177" s="31" t="s">
        <v>74</v>
      </c>
      <c r="D1177" s="31" t="s">
        <v>1288</v>
      </c>
      <c r="E1177" s="34" t="s">
        <v>1101</v>
      </c>
      <c r="F1177" s="34" t="s">
        <v>1102</v>
      </c>
      <c r="G1177" s="34" t="s">
        <v>1289</v>
      </c>
      <c r="H1177" s="34" t="s">
        <v>1290</v>
      </c>
      <c r="I1177" s="34" t="s">
        <v>1291</v>
      </c>
      <c r="J1177" s="34" t="s">
        <v>27</v>
      </c>
      <c r="K1177" s="34" t="s">
        <v>270</v>
      </c>
      <c r="L1177" s="32" t="s">
        <v>271</v>
      </c>
      <c r="M1177" s="36">
        <v>1</v>
      </c>
      <c r="N1177" s="42">
        <v>267857</v>
      </c>
      <c r="O1177" s="42">
        <v>267857</v>
      </c>
      <c r="P1177" s="31" t="s">
        <v>426</v>
      </c>
      <c r="Q1177" s="31" t="s">
        <v>274</v>
      </c>
      <c r="R1177" s="32" t="s">
        <v>260</v>
      </c>
      <c r="S1177" s="37">
        <v>0</v>
      </c>
      <c r="T1177" s="78" t="s">
        <v>178</v>
      </c>
      <c r="U1177" s="16">
        <v>23</v>
      </c>
    </row>
    <row r="1178" spans="1:21" ht="51">
      <c r="A1178" s="69">
        <v>1163</v>
      </c>
      <c r="B1178" s="39" t="s">
        <v>76</v>
      </c>
      <c r="C1178" s="31" t="s">
        <v>74</v>
      </c>
      <c r="D1178" s="31" t="s">
        <v>1288</v>
      </c>
      <c r="E1178" s="34" t="s">
        <v>1101</v>
      </c>
      <c r="F1178" s="34" t="s">
        <v>1102</v>
      </c>
      <c r="G1178" s="34" t="s">
        <v>1289</v>
      </c>
      <c r="H1178" s="34" t="s">
        <v>1290</v>
      </c>
      <c r="I1178" s="34" t="s">
        <v>1291</v>
      </c>
      <c r="J1178" s="34" t="s">
        <v>27</v>
      </c>
      <c r="K1178" s="34" t="s">
        <v>270</v>
      </c>
      <c r="L1178" s="32" t="s">
        <v>271</v>
      </c>
      <c r="M1178" s="36">
        <v>1</v>
      </c>
      <c r="N1178" s="42">
        <f>O1178/M1178</f>
        <v>0</v>
      </c>
      <c r="O1178" s="42">
        <f>267857-267857</f>
        <v>0</v>
      </c>
      <c r="P1178" s="31" t="s">
        <v>426</v>
      </c>
      <c r="Q1178" s="31" t="s">
        <v>274</v>
      </c>
      <c r="R1178" s="32" t="s">
        <v>258</v>
      </c>
      <c r="S1178" s="37">
        <v>0</v>
      </c>
      <c r="T1178" s="78" t="s">
        <v>177</v>
      </c>
      <c r="U1178" s="16">
        <v>23</v>
      </c>
    </row>
    <row r="1179" spans="1:21" ht="51">
      <c r="A1179" s="31">
        <v>1164</v>
      </c>
      <c r="B1179" s="39" t="s">
        <v>76</v>
      </c>
      <c r="C1179" s="31" t="s">
        <v>74</v>
      </c>
      <c r="D1179" s="31" t="s">
        <v>1288</v>
      </c>
      <c r="E1179" s="34" t="s">
        <v>1101</v>
      </c>
      <c r="F1179" s="34" t="s">
        <v>1102</v>
      </c>
      <c r="G1179" s="34" t="s">
        <v>1289</v>
      </c>
      <c r="H1179" s="34" t="s">
        <v>1290</v>
      </c>
      <c r="I1179" s="34" t="s">
        <v>1291</v>
      </c>
      <c r="J1179" s="34" t="s">
        <v>27</v>
      </c>
      <c r="K1179" s="34" t="s">
        <v>270</v>
      </c>
      <c r="L1179" s="32" t="s">
        <v>271</v>
      </c>
      <c r="M1179" s="36">
        <v>1</v>
      </c>
      <c r="N1179" s="42">
        <f>O1179/M1179</f>
        <v>0</v>
      </c>
      <c r="O1179" s="42">
        <f>267857-267857</f>
        <v>0</v>
      </c>
      <c r="P1179" s="31" t="s">
        <v>426</v>
      </c>
      <c r="Q1179" s="31" t="s">
        <v>274</v>
      </c>
      <c r="R1179" s="32" t="s">
        <v>261</v>
      </c>
      <c r="S1179" s="37">
        <v>0</v>
      </c>
      <c r="T1179" s="78" t="s">
        <v>98</v>
      </c>
      <c r="U1179" s="16">
        <v>23</v>
      </c>
    </row>
    <row r="1180" spans="1:21" ht="51">
      <c r="A1180" s="69">
        <v>1165</v>
      </c>
      <c r="B1180" s="39" t="s">
        <v>76</v>
      </c>
      <c r="C1180" s="31" t="s">
        <v>74</v>
      </c>
      <c r="D1180" s="31" t="s">
        <v>1288</v>
      </c>
      <c r="E1180" s="34" t="s">
        <v>1101</v>
      </c>
      <c r="F1180" s="34" t="s">
        <v>1102</v>
      </c>
      <c r="G1180" s="34" t="s">
        <v>1289</v>
      </c>
      <c r="H1180" s="34" t="s">
        <v>1290</v>
      </c>
      <c r="I1180" s="34" t="s">
        <v>1291</v>
      </c>
      <c r="J1180" s="34" t="s">
        <v>27</v>
      </c>
      <c r="K1180" s="34" t="s">
        <v>270</v>
      </c>
      <c r="L1180" s="32" t="s">
        <v>271</v>
      </c>
      <c r="M1180" s="36">
        <v>1</v>
      </c>
      <c r="N1180" s="42">
        <f>O1180/M1180</f>
        <v>0</v>
      </c>
      <c r="O1180" s="42">
        <f>267857-267857</f>
        <v>0</v>
      </c>
      <c r="P1180" s="31" t="s">
        <v>426</v>
      </c>
      <c r="Q1180" s="31" t="s">
        <v>274</v>
      </c>
      <c r="R1180" s="32" t="s">
        <v>262</v>
      </c>
      <c r="S1180" s="37">
        <v>0</v>
      </c>
      <c r="T1180" s="78" t="s">
        <v>99</v>
      </c>
      <c r="U1180" s="16">
        <v>23</v>
      </c>
    </row>
    <row r="1181" spans="1:21" ht="204">
      <c r="A1181" s="31">
        <v>1166</v>
      </c>
      <c r="B1181" s="39" t="s">
        <v>76</v>
      </c>
      <c r="C1181" s="31" t="s">
        <v>74</v>
      </c>
      <c r="D1181" s="35" t="s">
        <v>1936</v>
      </c>
      <c r="E1181" s="34" t="s">
        <v>1937</v>
      </c>
      <c r="F1181" s="34" t="s">
        <v>1938</v>
      </c>
      <c r="G1181" s="34" t="s">
        <v>1939</v>
      </c>
      <c r="H1181" s="34" t="s">
        <v>1940</v>
      </c>
      <c r="I1181" s="33" t="s">
        <v>1941</v>
      </c>
      <c r="J1181" s="33" t="s">
        <v>22</v>
      </c>
      <c r="K1181" s="33" t="s">
        <v>281</v>
      </c>
      <c r="L1181" s="32" t="s">
        <v>271</v>
      </c>
      <c r="M1181" s="36">
        <v>1</v>
      </c>
      <c r="N1181" s="42">
        <v>4464286</v>
      </c>
      <c r="O1181" s="42">
        <v>4464286</v>
      </c>
      <c r="P1181" s="31" t="s">
        <v>414</v>
      </c>
      <c r="Q1181" s="31" t="s">
        <v>274</v>
      </c>
      <c r="R1181" s="32" t="s">
        <v>275</v>
      </c>
      <c r="S1181" s="37">
        <v>100</v>
      </c>
      <c r="T1181" s="78" t="s">
        <v>154</v>
      </c>
      <c r="U1181" s="80">
        <v>24</v>
      </c>
    </row>
    <row r="1182" spans="1:21" ht="63.75" customHeight="1">
      <c r="A1182" s="69">
        <v>1167</v>
      </c>
      <c r="B1182" s="39" t="s">
        <v>76</v>
      </c>
      <c r="C1182" s="31" t="s">
        <v>74</v>
      </c>
      <c r="D1182" s="46" t="s">
        <v>1304</v>
      </c>
      <c r="E1182" s="33" t="s">
        <v>1306</v>
      </c>
      <c r="F1182" s="33" t="s">
        <v>1305</v>
      </c>
      <c r="G1182" s="33" t="s">
        <v>1306</v>
      </c>
      <c r="H1182" s="33" t="s">
        <v>1305</v>
      </c>
      <c r="I1182" s="33" t="s">
        <v>2032</v>
      </c>
      <c r="J1182" s="33" t="s">
        <v>2031</v>
      </c>
      <c r="K1182" s="34" t="s">
        <v>270</v>
      </c>
      <c r="L1182" s="32" t="s">
        <v>271</v>
      </c>
      <c r="M1182" s="37">
        <v>1</v>
      </c>
      <c r="N1182" s="42">
        <v>5677976</v>
      </c>
      <c r="O1182" s="42">
        <v>5677976</v>
      </c>
      <c r="P1182" s="31" t="s">
        <v>296</v>
      </c>
      <c r="Q1182" s="31" t="s">
        <v>356</v>
      </c>
      <c r="R1182" s="32" t="s">
        <v>275</v>
      </c>
      <c r="S1182" s="37">
        <v>0</v>
      </c>
      <c r="T1182" s="78" t="s">
        <v>108</v>
      </c>
      <c r="U1182" s="80">
        <v>25</v>
      </c>
    </row>
    <row r="1183" spans="1:21" ht="63.75" customHeight="1">
      <c r="A1183" s="31">
        <v>1168</v>
      </c>
      <c r="B1183" s="39" t="s">
        <v>76</v>
      </c>
      <c r="C1183" s="31" t="s">
        <v>74</v>
      </c>
      <c r="D1183" s="46" t="s">
        <v>1304</v>
      </c>
      <c r="E1183" s="33" t="s">
        <v>1306</v>
      </c>
      <c r="F1183" s="33" t="s">
        <v>1305</v>
      </c>
      <c r="G1183" s="33" t="s">
        <v>1306</v>
      </c>
      <c r="H1183" s="33" t="s">
        <v>1305</v>
      </c>
      <c r="I1183" s="33" t="s">
        <v>2032</v>
      </c>
      <c r="J1183" s="33" t="s">
        <v>2031</v>
      </c>
      <c r="K1183" s="34" t="s">
        <v>272</v>
      </c>
      <c r="L1183" s="32" t="s">
        <v>271</v>
      </c>
      <c r="M1183" s="37">
        <v>1</v>
      </c>
      <c r="N1183" s="42">
        <f>O1183/M1183</f>
        <v>28389880</v>
      </c>
      <c r="O1183" s="42">
        <f>28389880</f>
        <v>28389880</v>
      </c>
      <c r="P1183" s="31" t="s">
        <v>296</v>
      </c>
      <c r="Q1183" s="31" t="s">
        <v>274</v>
      </c>
      <c r="R1183" s="32" t="s">
        <v>275</v>
      </c>
      <c r="S1183" s="37">
        <v>0</v>
      </c>
      <c r="T1183" s="78" t="s">
        <v>108</v>
      </c>
      <c r="U1183" s="80">
        <v>25</v>
      </c>
    </row>
    <row r="1184" spans="1:21" ht="76.5" customHeight="1">
      <c r="A1184" s="69">
        <v>1169</v>
      </c>
      <c r="B1184" s="39" t="s">
        <v>76</v>
      </c>
      <c r="C1184" s="35" t="s">
        <v>74</v>
      </c>
      <c r="D1184" s="46" t="s">
        <v>459</v>
      </c>
      <c r="E1184" s="33" t="s">
        <v>460</v>
      </c>
      <c r="F1184" s="33" t="s">
        <v>461</v>
      </c>
      <c r="G1184" s="33" t="s">
        <v>462</v>
      </c>
      <c r="H1184" s="33" t="s">
        <v>463</v>
      </c>
      <c r="I1184" s="33" t="s">
        <v>464</v>
      </c>
      <c r="J1184" s="33" t="s">
        <v>234</v>
      </c>
      <c r="K1184" s="33" t="s">
        <v>270</v>
      </c>
      <c r="L1184" s="32" t="s">
        <v>271</v>
      </c>
      <c r="M1184" s="37">
        <v>1</v>
      </c>
      <c r="N1184" s="42">
        <v>2750000</v>
      </c>
      <c r="O1184" s="42">
        <v>2750000</v>
      </c>
      <c r="P1184" s="31" t="s">
        <v>296</v>
      </c>
      <c r="Q1184" s="31" t="s">
        <v>356</v>
      </c>
      <c r="R1184" s="32" t="s">
        <v>275</v>
      </c>
      <c r="S1184" s="37">
        <v>0</v>
      </c>
      <c r="T1184" s="78" t="s">
        <v>128</v>
      </c>
      <c r="U1184" s="16">
        <v>25</v>
      </c>
    </row>
    <row r="1185" spans="1:21" ht="76.5" customHeight="1">
      <c r="A1185" s="31">
        <v>1170</v>
      </c>
      <c r="B1185" s="39" t="s">
        <v>76</v>
      </c>
      <c r="C1185" s="35" t="s">
        <v>74</v>
      </c>
      <c r="D1185" s="46" t="s">
        <v>459</v>
      </c>
      <c r="E1185" s="33" t="s">
        <v>460</v>
      </c>
      <c r="F1185" s="33" t="s">
        <v>461</v>
      </c>
      <c r="G1185" s="33" t="s">
        <v>462</v>
      </c>
      <c r="H1185" s="33" t="s">
        <v>463</v>
      </c>
      <c r="I1185" s="33" t="s">
        <v>464</v>
      </c>
      <c r="J1185" s="33" t="s">
        <v>234</v>
      </c>
      <c r="K1185" s="33" t="s">
        <v>272</v>
      </c>
      <c r="L1185" s="32" t="s">
        <v>271</v>
      </c>
      <c r="M1185" s="37">
        <v>1</v>
      </c>
      <c r="N1185" s="42">
        <v>13750000</v>
      </c>
      <c r="O1185" s="42">
        <v>13750000</v>
      </c>
      <c r="P1185" s="31" t="s">
        <v>296</v>
      </c>
      <c r="Q1185" s="31" t="s">
        <v>274</v>
      </c>
      <c r="R1185" s="32" t="s">
        <v>275</v>
      </c>
      <c r="S1185" s="37">
        <v>0</v>
      </c>
      <c r="T1185" s="78" t="s">
        <v>128</v>
      </c>
      <c r="U1185" s="16">
        <v>25</v>
      </c>
    </row>
    <row r="1186" spans="1:21" ht="79.5" customHeight="1">
      <c r="A1186" s="69">
        <v>1171</v>
      </c>
      <c r="B1186" s="39" t="s">
        <v>76</v>
      </c>
      <c r="C1186" s="31" t="s">
        <v>74</v>
      </c>
      <c r="D1186" s="32" t="s">
        <v>459</v>
      </c>
      <c r="E1186" s="33" t="s">
        <v>460</v>
      </c>
      <c r="F1186" s="33" t="s">
        <v>461</v>
      </c>
      <c r="G1186" s="33" t="s">
        <v>462</v>
      </c>
      <c r="H1186" s="33" t="s">
        <v>463</v>
      </c>
      <c r="I1186" s="33" t="s">
        <v>1782</v>
      </c>
      <c r="J1186" s="33" t="s">
        <v>1783</v>
      </c>
      <c r="K1186" s="34" t="s">
        <v>270</v>
      </c>
      <c r="L1186" s="32" t="s">
        <v>271</v>
      </c>
      <c r="M1186" s="36">
        <v>1</v>
      </c>
      <c r="N1186" s="42">
        <v>2160000</v>
      </c>
      <c r="O1186" s="42">
        <v>2160000</v>
      </c>
      <c r="P1186" s="31" t="s">
        <v>296</v>
      </c>
      <c r="Q1186" s="31" t="s">
        <v>274</v>
      </c>
      <c r="R1186" s="32" t="s">
        <v>249</v>
      </c>
      <c r="S1186" s="37">
        <v>0</v>
      </c>
      <c r="T1186" s="78" t="s">
        <v>180</v>
      </c>
      <c r="U1186" s="16">
        <v>25</v>
      </c>
    </row>
    <row r="1187" spans="1:21" ht="63.75" customHeight="1">
      <c r="A1187" s="31">
        <v>1172</v>
      </c>
      <c r="B1187" s="39" t="s">
        <v>76</v>
      </c>
      <c r="C1187" s="31" t="s">
        <v>74</v>
      </c>
      <c r="D1187" s="32" t="s">
        <v>459</v>
      </c>
      <c r="E1187" s="33" t="s">
        <v>460</v>
      </c>
      <c r="F1187" s="33" t="s">
        <v>461</v>
      </c>
      <c r="G1187" s="33" t="s">
        <v>462</v>
      </c>
      <c r="H1187" s="102" t="s">
        <v>463</v>
      </c>
      <c r="I1187" s="102" t="s">
        <v>1782</v>
      </c>
      <c r="J1187" s="33" t="s">
        <v>1783</v>
      </c>
      <c r="K1187" s="34" t="s">
        <v>270</v>
      </c>
      <c r="L1187" s="32" t="s">
        <v>271</v>
      </c>
      <c r="M1187" s="36">
        <v>1</v>
      </c>
      <c r="N1187" s="42">
        <v>2160000</v>
      </c>
      <c r="O1187" s="42">
        <v>2160000</v>
      </c>
      <c r="P1187" s="31" t="s">
        <v>296</v>
      </c>
      <c r="Q1187" s="31" t="s">
        <v>274</v>
      </c>
      <c r="R1187" s="32" t="s">
        <v>254</v>
      </c>
      <c r="S1187" s="37">
        <v>0</v>
      </c>
      <c r="T1187" s="78" t="s">
        <v>182</v>
      </c>
      <c r="U1187" s="16">
        <v>25</v>
      </c>
    </row>
    <row r="1188" spans="1:21" ht="63.75" customHeight="1">
      <c r="A1188" s="69">
        <v>1173</v>
      </c>
      <c r="B1188" s="39" t="s">
        <v>76</v>
      </c>
      <c r="C1188" s="31" t="s">
        <v>74</v>
      </c>
      <c r="D1188" s="32" t="s">
        <v>459</v>
      </c>
      <c r="E1188" s="33" t="s">
        <v>460</v>
      </c>
      <c r="F1188" s="33" t="s">
        <v>461</v>
      </c>
      <c r="G1188" s="33" t="s">
        <v>462</v>
      </c>
      <c r="H1188" s="102" t="s">
        <v>463</v>
      </c>
      <c r="I1188" s="102" t="s">
        <v>1782</v>
      </c>
      <c r="J1188" s="33" t="s">
        <v>1783</v>
      </c>
      <c r="K1188" s="34" t="s">
        <v>270</v>
      </c>
      <c r="L1188" s="32" t="s">
        <v>271</v>
      </c>
      <c r="M1188" s="36">
        <v>1</v>
      </c>
      <c r="N1188" s="42">
        <v>2160000</v>
      </c>
      <c r="O1188" s="42">
        <v>2160000</v>
      </c>
      <c r="P1188" s="31" t="s">
        <v>296</v>
      </c>
      <c r="Q1188" s="31" t="s">
        <v>274</v>
      </c>
      <c r="R1188" s="32" t="s">
        <v>261</v>
      </c>
      <c r="S1188" s="37">
        <v>0</v>
      </c>
      <c r="T1188" s="78" t="s">
        <v>98</v>
      </c>
      <c r="U1188" s="16">
        <v>25</v>
      </c>
    </row>
    <row r="1189" spans="1:21" ht="63.75" customHeight="1">
      <c r="A1189" s="31">
        <v>1174</v>
      </c>
      <c r="B1189" s="39" t="s">
        <v>76</v>
      </c>
      <c r="C1189" s="31" t="s">
        <v>74</v>
      </c>
      <c r="D1189" s="32" t="s">
        <v>459</v>
      </c>
      <c r="E1189" s="33" t="s">
        <v>460</v>
      </c>
      <c r="F1189" s="33" t="s">
        <v>461</v>
      </c>
      <c r="G1189" s="33" t="s">
        <v>462</v>
      </c>
      <c r="H1189" s="102" t="s">
        <v>463</v>
      </c>
      <c r="I1189" s="102" t="s">
        <v>1782</v>
      </c>
      <c r="J1189" s="33" t="s">
        <v>1783</v>
      </c>
      <c r="K1189" s="34" t="s">
        <v>270</v>
      </c>
      <c r="L1189" s="32" t="s">
        <v>271</v>
      </c>
      <c r="M1189" s="36">
        <v>1</v>
      </c>
      <c r="N1189" s="42">
        <v>2160000</v>
      </c>
      <c r="O1189" s="42">
        <v>2160000</v>
      </c>
      <c r="P1189" s="31" t="s">
        <v>296</v>
      </c>
      <c r="Q1189" s="31" t="s">
        <v>274</v>
      </c>
      <c r="R1189" s="32" t="s">
        <v>262</v>
      </c>
      <c r="S1189" s="37">
        <v>0</v>
      </c>
      <c r="T1189" s="78" t="s">
        <v>99</v>
      </c>
      <c r="U1189" s="16">
        <v>25</v>
      </c>
    </row>
    <row r="1190" spans="1:21" ht="63.75" customHeight="1">
      <c r="A1190" s="69">
        <v>1175</v>
      </c>
      <c r="B1190" s="39" t="s">
        <v>76</v>
      </c>
      <c r="C1190" s="31" t="s">
        <v>74</v>
      </c>
      <c r="D1190" s="32" t="s">
        <v>459</v>
      </c>
      <c r="E1190" s="33" t="s">
        <v>460</v>
      </c>
      <c r="F1190" s="33" t="s">
        <v>461</v>
      </c>
      <c r="G1190" s="33" t="s">
        <v>462</v>
      </c>
      <c r="H1190" s="102" t="s">
        <v>463</v>
      </c>
      <c r="I1190" s="102" t="s">
        <v>1782</v>
      </c>
      <c r="J1190" s="33" t="s">
        <v>1783</v>
      </c>
      <c r="K1190" s="34" t="s">
        <v>270</v>
      </c>
      <c r="L1190" s="32" t="s">
        <v>271</v>
      </c>
      <c r="M1190" s="36">
        <v>1</v>
      </c>
      <c r="N1190" s="42">
        <v>2160000</v>
      </c>
      <c r="O1190" s="42">
        <v>2160000</v>
      </c>
      <c r="P1190" s="31" t="s">
        <v>296</v>
      </c>
      <c r="Q1190" s="31" t="s">
        <v>274</v>
      </c>
      <c r="R1190" s="32" t="s">
        <v>250</v>
      </c>
      <c r="S1190" s="37">
        <v>0</v>
      </c>
      <c r="T1190" s="78" t="s">
        <v>179</v>
      </c>
      <c r="U1190" s="16">
        <v>25</v>
      </c>
    </row>
    <row r="1191" spans="1:21" ht="63.75" customHeight="1">
      <c r="A1191" s="31">
        <v>1176</v>
      </c>
      <c r="B1191" s="39" t="s">
        <v>76</v>
      </c>
      <c r="C1191" s="31" t="s">
        <v>74</v>
      </c>
      <c r="D1191" s="32" t="s">
        <v>459</v>
      </c>
      <c r="E1191" s="33" t="s">
        <v>460</v>
      </c>
      <c r="F1191" s="33" t="s">
        <v>461</v>
      </c>
      <c r="G1191" s="33" t="s">
        <v>462</v>
      </c>
      <c r="H1191" s="102" t="s">
        <v>463</v>
      </c>
      <c r="I1191" s="102" t="s">
        <v>1782</v>
      </c>
      <c r="J1191" s="33" t="s">
        <v>1783</v>
      </c>
      <c r="K1191" s="34" t="s">
        <v>270</v>
      </c>
      <c r="L1191" s="32" t="s">
        <v>271</v>
      </c>
      <c r="M1191" s="36">
        <v>1</v>
      </c>
      <c r="N1191" s="42">
        <v>2160000</v>
      </c>
      <c r="O1191" s="42">
        <v>2160000</v>
      </c>
      <c r="P1191" s="31" t="s">
        <v>296</v>
      </c>
      <c r="Q1191" s="31" t="s">
        <v>274</v>
      </c>
      <c r="R1191" s="36" t="s">
        <v>1935</v>
      </c>
      <c r="S1191" s="37">
        <v>0</v>
      </c>
      <c r="T1191" s="78" t="s">
        <v>176</v>
      </c>
      <c r="U1191" s="16">
        <v>25</v>
      </c>
    </row>
    <row r="1192" spans="1:21" ht="63.75" customHeight="1">
      <c r="A1192" s="69">
        <v>1177</v>
      </c>
      <c r="B1192" s="39" t="s">
        <v>76</v>
      </c>
      <c r="C1192" s="31" t="s">
        <v>74</v>
      </c>
      <c r="D1192" s="32" t="s">
        <v>459</v>
      </c>
      <c r="E1192" s="33" t="s">
        <v>460</v>
      </c>
      <c r="F1192" s="33" t="s">
        <v>461</v>
      </c>
      <c r="G1192" s="33" t="s">
        <v>462</v>
      </c>
      <c r="H1192" s="102" t="s">
        <v>463</v>
      </c>
      <c r="I1192" s="102" t="s">
        <v>1782</v>
      </c>
      <c r="J1192" s="33" t="s">
        <v>1783</v>
      </c>
      <c r="K1192" s="34" t="s">
        <v>270</v>
      </c>
      <c r="L1192" s="32" t="s">
        <v>271</v>
      </c>
      <c r="M1192" s="36">
        <v>1</v>
      </c>
      <c r="N1192" s="42">
        <v>2160000</v>
      </c>
      <c r="O1192" s="42">
        <v>2160000</v>
      </c>
      <c r="P1192" s="31" t="s">
        <v>296</v>
      </c>
      <c r="Q1192" s="31" t="s">
        <v>274</v>
      </c>
      <c r="R1192" s="36" t="s">
        <v>252</v>
      </c>
      <c r="S1192" s="37">
        <v>0</v>
      </c>
      <c r="T1192" s="78" t="s">
        <v>96</v>
      </c>
      <c r="U1192" s="16">
        <v>25</v>
      </c>
    </row>
    <row r="1193" spans="1:21" ht="63.75" customHeight="1">
      <c r="A1193" s="31">
        <v>1178</v>
      </c>
      <c r="B1193" s="39" t="s">
        <v>76</v>
      </c>
      <c r="C1193" s="31" t="s">
        <v>74</v>
      </c>
      <c r="D1193" s="32" t="s">
        <v>459</v>
      </c>
      <c r="E1193" s="33" t="s">
        <v>460</v>
      </c>
      <c r="F1193" s="33" t="s">
        <v>461</v>
      </c>
      <c r="G1193" s="33" t="s">
        <v>462</v>
      </c>
      <c r="H1193" s="102" t="s">
        <v>463</v>
      </c>
      <c r="I1193" s="102" t="s">
        <v>1782</v>
      </c>
      <c r="J1193" s="33" t="s">
        <v>1783</v>
      </c>
      <c r="K1193" s="34" t="s">
        <v>270</v>
      </c>
      <c r="L1193" s="32" t="s">
        <v>271</v>
      </c>
      <c r="M1193" s="36">
        <v>1</v>
      </c>
      <c r="N1193" s="42">
        <v>2160000</v>
      </c>
      <c r="O1193" s="42">
        <v>2160000</v>
      </c>
      <c r="P1193" s="31" t="s">
        <v>296</v>
      </c>
      <c r="Q1193" s="31" t="s">
        <v>274</v>
      </c>
      <c r="R1193" s="32" t="s">
        <v>255</v>
      </c>
      <c r="S1193" s="37">
        <v>0</v>
      </c>
      <c r="T1193" s="78" t="s">
        <v>97</v>
      </c>
      <c r="U1193" s="16">
        <v>25</v>
      </c>
    </row>
    <row r="1194" spans="1:21" ht="63.75" customHeight="1">
      <c r="A1194" s="69">
        <v>1179</v>
      </c>
      <c r="B1194" s="39" t="s">
        <v>76</v>
      </c>
      <c r="C1194" s="31" t="s">
        <v>74</v>
      </c>
      <c r="D1194" s="32" t="s">
        <v>459</v>
      </c>
      <c r="E1194" s="33" t="s">
        <v>460</v>
      </c>
      <c r="F1194" s="33" t="s">
        <v>461</v>
      </c>
      <c r="G1194" s="33" t="s">
        <v>462</v>
      </c>
      <c r="H1194" s="102" t="s">
        <v>463</v>
      </c>
      <c r="I1194" s="102" t="s">
        <v>1782</v>
      </c>
      <c r="J1194" s="33" t="s">
        <v>1783</v>
      </c>
      <c r="K1194" s="34" t="s">
        <v>270</v>
      </c>
      <c r="L1194" s="32" t="s">
        <v>271</v>
      </c>
      <c r="M1194" s="36">
        <v>1</v>
      </c>
      <c r="N1194" s="42">
        <v>2160000</v>
      </c>
      <c r="O1194" s="42">
        <v>2160000</v>
      </c>
      <c r="P1194" s="31" t="s">
        <v>426</v>
      </c>
      <c r="Q1194" s="31" t="s">
        <v>274</v>
      </c>
      <c r="R1194" s="32" t="s">
        <v>259</v>
      </c>
      <c r="S1194" s="37">
        <v>0</v>
      </c>
      <c r="T1194" s="78" t="s">
        <v>184</v>
      </c>
      <c r="U1194" s="16">
        <v>25</v>
      </c>
    </row>
    <row r="1195" spans="1:21" ht="63.75" customHeight="1">
      <c r="A1195" s="31">
        <v>1180</v>
      </c>
      <c r="B1195" s="39" t="s">
        <v>76</v>
      </c>
      <c r="C1195" s="31" t="s">
        <v>74</v>
      </c>
      <c r="D1195" s="32" t="s">
        <v>459</v>
      </c>
      <c r="E1195" s="33" t="s">
        <v>460</v>
      </c>
      <c r="F1195" s="33" t="s">
        <v>461</v>
      </c>
      <c r="G1195" s="33" t="s">
        <v>462</v>
      </c>
      <c r="H1195" s="102" t="s">
        <v>463</v>
      </c>
      <c r="I1195" s="102" t="s">
        <v>1782</v>
      </c>
      <c r="J1195" s="33" t="s">
        <v>1783</v>
      </c>
      <c r="K1195" s="34" t="s">
        <v>270</v>
      </c>
      <c r="L1195" s="32" t="s">
        <v>271</v>
      </c>
      <c r="M1195" s="36">
        <v>1</v>
      </c>
      <c r="N1195" s="42">
        <v>2160000</v>
      </c>
      <c r="O1195" s="42">
        <v>2160000</v>
      </c>
      <c r="P1195" s="31" t="s">
        <v>296</v>
      </c>
      <c r="Q1195" s="31" t="s">
        <v>274</v>
      </c>
      <c r="R1195" s="32" t="s">
        <v>260</v>
      </c>
      <c r="S1195" s="37">
        <v>0</v>
      </c>
      <c r="T1195" s="78" t="s">
        <v>178</v>
      </c>
      <c r="U1195" s="16">
        <v>25</v>
      </c>
    </row>
    <row r="1196" spans="1:21" ht="63.75" customHeight="1">
      <c r="A1196" s="69">
        <v>1181</v>
      </c>
      <c r="B1196" s="39" t="s">
        <v>76</v>
      </c>
      <c r="C1196" s="31" t="s">
        <v>74</v>
      </c>
      <c r="D1196" s="32" t="s">
        <v>459</v>
      </c>
      <c r="E1196" s="33" t="s">
        <v>460</v>
      </c>
      <c r="F1196" s="33" t="s">
        <v>461</v>
      </c>
      <c r="G1196" s="33" t="s">
        <v>462</v>
      </c>
      <c r="H1196" s="102" t="s">
        <v>463</v>
      </c>
      <c r="I1196" s="102" t="s">
        <v>1782</v>
      </c>
      <c r="J1196" s="33" t="s">
        <v>1783</v>
      </c>
      <c r="K1196" s="34" t="s">
        <v>270</v>
      </c>
      <c r="L1196" s="32" t="s">
        <v>271</v>
      </c>
      <c r="M1196" s="36">
        <v>1</v>
      </c>
      <c r="N1196" s="42">
        <v>2160000</v>
      </c>
      <c r="O1196" s="42">
        <v>2160000</v>
      </c>
      <c r="P1196" s="31" t="s">
        <v>296</v>
      </c>
      <c r="Q1196" s="31" t="s">
        <v>274</v>
      </c>
      <c r="R1196" s="32" t="s">
        <v>257</v>
      </c>
      <c r="S1196" s="37">
        <v>0</v>
      </c>
      <c r="T1196" s="78" t="s">
        <v>185</v>
      </c>
      <c r="U1196" s="16">
        <v>25</v>
      </c>
    </row>
    <row r="1197" spans="1:21" ht="51">
      <c r="A1197" s="31">
        <v>1182</v>
      </c>
      <c r="B1197" s="39" t="s">
        <v>76</v>
      </c>
      <c r="C1197" s="31" t="s">
        <v>74</v>
      </c>
      <c r="D1197" s="39" t="s">
        <v>1709</v>
      </c>
      <c r="E1197" s="34" t="s">
        <v>1710</v>
      </c>
      <c r="F1197" s="34" t="s">
        <v>1711</v>
      </c>
      <c r="G1197" s="34" t="s">
        <v>1710</v>
      </c>
      <c r="H1197" s="103" t="s">
        <v>1711</v>
      </c>
      <c r="I1197" s="103" t="s">
        <v>1712</v>
      </c>
      <c r="J1197" s="34" t="s">
        <v>38</v>
      </c>
      <c r="K1197" s="34" t="s">
        <v>270</v>
      </c>
      <c r="L1197" s="32" t="s">
        <v>271</v>
      </c>
      <c r="M1197" s="36">
        <v>1</v>
      </c>
      <c r="N1197" s="42">
        <v>1961714</v>
      </c>
      <c r="O1197" s="42">
        <v>1961714</v>
      </c>
      <c r="P1197" s="31" t="s">
        <v>296</v>
      </c>
      <c r="Q1197" s="31" t="s">
        <v>274</v>
      </c>
      <c r="R1197" s="32" t="s">
        <v>248</v>
      </c>
      <c r="S1197" s="37">
        <v>0</v>
      </c>
      <c r="T1197" s="78" t="s">
        <v>174</v>
      </c>
      <c r="U1197" s="80">
        <v>25</v>
      </c>
    </row>
    <row r="1198" spans="1:21" ht="51">
      <c r="A1198" s="69">
        <v>1183</v>
      </c>
      <c r="B1198" s="39" t="s">
        <v>76</v>
      </c>
      <c r="C1198" s="31" t="s">
        <v>74</v>
      </c>
      <c r="D1198" s="39" t="s">
        <v>1709</v>
      </c>
      <c r="E1198" s="34" t="s">
        <v>1710</v>
      </c>
      <c r="F1198" s="34" t="s">
        <v>1711</v>
      </c>
      <c r="G1198" s="34" t="s">
        <v>1710</v>
      </c>
      <c r="H1198" s="103" t="s">
        <v>1711</v>
      </c>
      <c r="I1198" s="103" t="s">
        <v>1712</v>
      </c>
      <c r="J1198" s="34" t="s">
        <v>38</v>
      </c>
      <c r="K1198" s="34" t="s">
        <v>270</v>
      </c>
      <c r="L1198" s="32" t="s">
        <v>271</v>
      </c>
      <c r="M1198" s="36">
        <v>1</v>
      </c>
      <c r="N1198" s="42">
        <v>1961714</v>
      </c>
      <c r="O1198" s="42">
        <v>1961714</v>
      </c>
      <c r="P1198" s="31" t="s">
        <v>296</v>
      </c>
      <c r="Q1198" s="31" t="s">
        <v>274</v>
      </c>
      <c r="R1198" s="32" t="s">
        <v>250</v>
      </c>
      <c r="S1198" s="37">
        <v>0</v>
      </c>
      <c r="T1198" s="78" t="s">
        <v>179</v>
      </c>
      <c r="U1198" s="16">
        <v>25</v>
      </c>
    </row>
    <row r="1199" spans="1:21" ht="51">
      <c r="A1199" s="31">
        <v>1184</v>
      </c>
      <c r="B1199" s="39" t="s">
        <v>76</v>
      </c>
      <c r="C1199" s="31" t="s">
        <v>74</v>
      </c>
      <c r="D1199" s="39" t="s">
        <v>1709</v>
      </c>
      <c r="E1199" s="34" t="s">
        <v>1710</v>
      </c>
      <c r="F1199" s="34" t="s">
        <v>1711</v>
      </c>
      <c r="G1199" s="34" t="s">
        <v>1710</v>
      </c>
      <c r="H1199" s="103" t="s">
        <v>1711</v>
      </c>
      <c r="I1199" s="103" t="s">
        <v>1712</v>
      </c>
      <c r="J1199" s="34" t="s">
        <v>38</v>
      </c>
      <c r="K1199" s="34" t="s">
        <v>270</v>
      </c>
      <c r="L1199" s="32" t="s">
        <v>271</v>
      </c>
      <c r="M1199" s="36">
        <v>1</v>
      </c>
      <c r="N1199" s="42">
        <v>1961714</v>
      </c>
      <c r="O1199" s="42">
        <v>1961714</v>
      </c>
      <c r="P1199" s="31" t="s">
        <v>296</v>
      </c>
      <c r="Q1199" s="31" t="s">
        <v>274</v>
      </c>
      <c r="R1199" s="32" t="s">
        <v>249</v>
      </c>
      <c r="S1199" s="37">
        <v>0</v>
      </c>
      <c r="T1199" s="78" t="s">
        <v>180</v>
      </c>
      <c r="U1199" s="16">
        <v>25</v>
      </c>
    </row>
    <row r="1200" spans="1:21" ht="51">
      <c r="A1200" s="69">
        <v>1185</v>
      </c>
      <c r="B1200" s="39" t="s">
        <v>76</v>
      </c>
      <c r="C1200" s="31" t="s">
        <v>74</v>
      </c>
      <c r="D1200" s="39" t="s">
        <v>1709</v>
      </c>
      <c r="E1200" s="34" t="s">
        <v>1710</v>
      </c>
      <c r="F1200" s="34" t="s">
        <v>1711</v>
      </c>
      <c r="G1200" s="34" t="s">
        <v>1710</v>
      </c>
      <c r="H1200" s="103" t="s">
        <v>1711</v>
      </c>
      <c r="I1200" s="103" t="s">
        <v>1712</v>
      </c>
      <c r="J1200" s="34" t="s">
        <v>38</v>
      </c>
      <c r="K1200" s="34" t="s">
        <v>270</v>
      </c>
      <c r="L1200" s="32" t="s">
        <v>271</v>
      </c>
      <c r="M1200" s="36">
        <v>1</v>
      </c>
      <c r="N1200" s="42">
        <v>2400000</v>
      </c>
      <c r="O1200" s="42">
        <v>2400000</v>
      </c>
      <c r="P1200" s="31" t="s">
        <v>296</v>
      </c>
      <c r="Q1200" s="31" t="s">
        <v>274</v>
      </c>
      <c r="R1200" s="32" t="s">
        <v>247</v>
      </c>
      <c r="S1200" s="37">
        <v>0</v>
      </c>
      <c r="T1200" s="78" t="s">
        <v>175</v>
      </c>
      <c r="U1200" s="16">
        <v>25</v>
      </c>
    </row>
    <row r="1201" spans="1:21" ht="51">
      <c r="A1201" s="31">
        <v>1186</v>
      </c>
      <c r="B1201" s="39" t="s">
        <v>76</v>
      </c>
      <c r="C1201" s="31" t="s">
        <v>74</v>
      </c>
      <c r="D1201" s="39" t="s">
        <v>1709</v>
      </c>
      <c r="E1201" s="34" t="s">
        <v>1710</v>
      </c>
      <c r="F1201" s="34" t="s">
        <v>1711</v>
      </c>
      <c r="G1201" s="34" t="s">
        <v>1710</v>
      </c>
      <c r="H1201" s="103" t="s">
        <v>1711</v>
      </c>
      <c r="I1201" s="103" t="s">
        <v>1712</v>
      </c>
      <c r="J1201" s="34" t="s">
        <v>38</v>
      </c>
      <c r="K1201" s="34" t="s">
        <v>270</v>
      </c>
      <c r="L1201" s="32" t="s">
        <v>271</v>
      </c>
      <c r="M1201" s="36">
        <v>1</v>
      </c>
      <c r="N1201" s="42">
        <v>2400000</v>
      </c>
      <c r="O1201" s="42">
        <v>2400000</v>
      </c>
      <c r="P1201" s="31" t="s">
        <v>296</v>
      </c>
      <c r="Q1201" s="31" t="s">
        <v>274</v>
      </c>
      <c r="R1201" s="36" t="s">
        <v>1935</v>
      </c>
      <c r="S1201" s="37">
        <v>0</v>
      </c>
      <c r="T1201" s="78" t="s">
        <v>176</v>
      </c>
      <c r="U1201" s="16">
        <v>25</v>
      </c>
    </row>
    <row r="1202" spans="1:21" ht="51">
      <c r="A1202" s="69">
        <v>1187</v>
      </c>
      <c r="B1202" s="39" t="s">
        <v>76</v>
      </c>
      <c r="C1202" s="31" t="s">
        <v>74</v>
      </c>
      <c r="D1202" s="39" t="s">
        <v>1709</v>
      </c>
      <c r="E1202" s="34" t="s">
        <v>1710</v>
      </c>
      <c r="F1202" s="34" t="s">
        <v>1711</v>
      </c>
      <c r="G1202" s="34" t="s">
        <v>1710</v>
      </c>
      <c r="H1202" s="103" t="s">
        <v>1711</v>
      </c>
      <c r="I1202" s="103" t="s">
        <v>1712</v>
      </c>
      <c r="J1202" s="34" t="s">
        <v>38</v>
      </c>
      <c r="K1202" s="34" t="s">
        <v>270</v>
      </c>
      <c r="L1202" s="32" t="s">
        <v>271</v>
      </c>
      <c r="M1202" s="36">
        <v>1</v>
      </c>
      <c r="N1202" s="42">
        <v>1961714</v>
      </c>
      <c r="O1202" s="42">
        <v>1961714</v>
      </c>
      <c r="P1202" s="31" t="s">
        <v>296</v>
      </c>
      <c r="Q1202" s="31" t="s">
        <v>274</v>
      </c>
      <c r="R1202" s="32" t="s">
        <v>251</v>
      </c>
      <c r="S1202" s="37">
        <v>0</v>
      </c>
      <c r="T1202" s="78" t="s">
        <v>181</v>
      </c>
      <c r="U1202" s="16">
        <v>25</v>
      </c>
    </row>
    <row r="1203" spans="1:21" ht="51">
      <c r="A1203" s="31">
        <v>1188</v>
      </c>
      <c r="B1203" s="39" t="s">
        <v>76</v>
      </c>
      <c r="C1203" s="31" t="s">
        <v>74</v>
      </c>
      <c r="D1203" s="39" t="s">
        <v>1709</v>
      </c>
      <c r="E1203" s="34" t="s">
        <v>1710</v>
      </c>
      <c r="F1203" s="34" t="s">
        <v>1711</v>
      </c>
      <c r="G1203" s="34" t="s">
        <v>1710</v>
      </c>
      <c r="H1203" s="103" t="s">
        <v>1711</v>
      </c>
      <c r="I1203" s="103" t="s">
        <v>1712</v>
      </c>
      <c r="J1203" s="34" t="s">
        <v>38</v>
      </c>
      <c r="K1203" s="34" t="s">
        <v>270</v>
      </c>
      <c r="L1203" s="32" t="s">
        <v>271</v>
      </c>
      <c r="M1203" s="36">
        <v>1</v>
      </c>
      <c r="N1203" s="42">
        <v>1961714</v>
      </c>
      <c r="O1203" s="42">
        <v>1961714</v>
      </c>
      <c r="P1203" s="31" t="s">
        <v>296</v>
      </c>
      <c r="Q1203" s="31" t="s">
        <v>274</v>
      </c>
      <c r="R1203" s="36" t="s">
        <v>252</v>
      </c>
      <c r="S1203" s="37">
        <v>0</v>
      </c>
      <c r="T1203" s="78" t="s">
        <v>96</v>
      </c>
      <c r="U1203" s="16">
        <v>25</v>
      </c>
    </row>
    <row r="1204" spans="1:21" ht="51">
      <c r="A1204" s="69">
        <v>1189</v>
      </c>
      <c r="B1204" s="39" t="s">
        <v>76</v>
      </c>
      <c r="C1204" s="31" t="s">
        <v>74</v>
      </c>
      <c r="D1204" s="39" t="s">
        <v>1709</v>
      </c>
      <c r="E1204" s="34" t="s">
        <v>1710</v>
      </c>
      <c r="F1204" s="34" t="s">
        <v>1711</v>
      </c>
      <c r="G1204" s="34" t="s">
        <v>1710</v>
      </c>
      <c r="H1204" s="103" t="s">
        <v>1711</v>
      </c>
      <c r="I1204" s="103" t="s">
        <v>1712</v>
      </c>
      <c r="J1204" s="34" t="s">
        <v>38</v>
      </c>
      <c r="K1204" s="34" t="s">
        <v>270</v>
      </c>
      <c r="L1204" s="32" t="s">
        <v>271</v>
      </c>
      <c r="M1204" s="36">
        <v>1</v>
      </c>
      <c r="N1204" s="42">
        <v>1961714</v>
      </c>
      <c r="O1204" s="42">
        <v>1961714</v>
      </c>
      <c r="P1204" s="31" t="s">
        <v>296</v>
      </c>
      <c r="Q1204" s="31" t="s">
        <v>274</v>
      </c>
      <c r="R1204" s="32" t="s">
        <v>254</v>
      </c>
      <c r="S1204" s="37">
        <v>0</v>
      </c>
      <c r="T1204" s="78" t="s">
        <v>182</v>
      </c>
      <c r="U1204" s="16">
        <v>25</v>
      </c>
    </row>
    <row r="1205" spans="1:21" ht="51">
      <c r="A1205" s="31">
        <v>1190</v>
      </c>
      <c r="B1205" s="39" t="s">
        <v>76</v>
      </c>
      <c r="C1205" s="31" t="s">
        <v>74</v>
      </c>
      <c r="D1205" s="39" t="s">
        <v>1709</v>
      </c>
      <c r="E1205" s="34" t="s">
        <v>1710</v>
      </c>
      <c r="F1205" s="34" t="s">
        <v>1711</v>
      </c>
      <c r="G1205" s="34" t="s">
        <v>1710</v>
      </c>
      <c r="H1205" s="34" t="s">
        <v>1711</v>
      </c>
      <c r="I1205" s="34" t="s">
        <v>1712</v>
      </c>
      <c r="J1205" s="34" t="s">
        <v>38</v>
      </c>
      <c r="K1205" s="34" t="s">
        <v>270</v>
      </c>
      <c r="L1205" s="32" t="s">
        <v>271</v>
      </c>
      <c r="M1205" s="36">
        <v>1</v>
      </c>
      <c r="N1205" s="42">
        <v>1961714</v>
      </c>
      <c r="O1205" s="42">
        <v>1961714</v>
      </c>
      <c r="P1205" s="31" t="s">
        <v>296</v>
      </c>
      <c r="Q1205" s="31" t="s">
        <v>274</v>
      </c>
      <c r="R1205" s="32" t="s">
        <v>255</v>
      </c>
      <c r="S1205" s="37">
        <v>0</v>
      </c>
      <c r="T1205" s="78" t="s">
        <v>97</v>
      </c>
      <c r="U1205" s="16">
        <v>25</v>
      </c>
    </row>
    <row r="1206" spans="1:21" ht="51">
      <c r="A1206" s="69">
        <v>1191</v>
      </c>
      <c r="B1206" s="39" t="s">
        <v>76</v>
      </c>
      <c r="C1206" s="31" t="s">
        <v>74</v>
      </c>
      <c r="D1206" s="39" t="s">
        <v>1709</v>
      </c>
      <c r="E1206" s="34" t="s">
        <v>1710</v>
      </c>
      <c r="F1206" s="34" t="s">
        <v>1711</v>
      </c>
      <c r="G1206" s="34" t="s">
        <v>1710</v>
      </c>
      <c r="H1206" s="34" t="s">
        <v>1711</v>
      </c>
      <c r="I1206" s="34" t="s">
        <v>1712</v>
      </c>
      <c r="J1206" s="34" t="s">
        <v>38</v>
      </c>
      <c r="K1206" s="34" t="s">
        <v>270</v>
      </c>
      <c r="L1206" s="32" t="s">
        <v>271</v>
      </c>
      <c r="M1206" s="36">
        <v>1</v>
      </c>
      <c r="N1206" s="42">
        <v>1961714</v>
      </c>
      <c r="O1206" s="42">
        <v>1961714</v>
      </c>
      <c r="P1206" s="31" t="s">
        <v>296</v>
      </c>
      <c r="Q1206" s="31" t="s">
        <v>274</v>
      </c>
      <c r="R1206" s="32" t="s">
        <v>256</v>
      </c>
      <c r="S1206" s="37">
        <v>0</v>
      </c>
      <c r="T1206" s="78" t="s">
        <v>183</v>
      </c>
      <c r="U1206" s="16">
        <v>25</v>
      </c>
    </row>
    <row r="1207" spans="1:21" ht="51">
      <c r="A1207" s="31">
        <v>1192</v>
      </c>
      <c r="B1207" s="39" t="s">
        <v>76</v>
      </c>
      <c r="C1207" s="31" t="s">
        <v>74</v>
      </c>
      <c r="D1207" s="39" t="s">
        <v>1709</v>
      </c>
      <c r="E1207" s="34" t="s">
        <v>1710</v>
      </c>
      <c r="F1207" s="34" t="s">
        <v>1711</v>
      </c>
      <c r="G1207" s="34" t="s">
        <v>1710</v>
      </c>
      <c r="H1207" s="34" t="s">
        <v>1711</v>
      </c>
      <c r="I1207" s="34" t="s">
        <v>1712</v>
      </c>
      <c r="J1207" s="34" t="s">
        <v>38</v>
      </c>
      <c r="K1207" s="34" t="s">
        <v>270</v>
      </c>
      <c r="L1207" s="32" t="s">
        <v>271</v>
      </c>
      <c r="M1207" s="36">
        <v>1</v>
      </c>
      <c r="N1207" s="42">
        <v>1961714</v>
      </c>
      <c r="O1207" s="42">
        <v>1961714</v>
      </c>
      <c r="P1207" s="31" t="s">
        <v>296</v>
      </c>
      <c r="Q1207" s="31" t="s">
        <v>274</v>
      </c>
      <c r="R1207" s="32" t="s">
        <v>259</v>
      </c>
      <c r="S1207" s="37">
        <v>0</v>
      </c>
      <c r="T1207" s="78" t="s">
        <v>184</v>
      </c>
      <c r="U1207" s="16">
        <v>25</v>
      </c>
    </row>
    <row r="1208" spans="1:21" ht="51">
      <c r="A1208" s="69">
        <v>1193</v>
      </c>
      <c r="B1208" s="39" t="s">
        <v>76</v>
      </c>
      <c r="C1208" s="31" t="s">
        <v>74</v>
      </c>
      <c r="D1208" s="39" t="s">
        <v>1709</v>
      </c>
      <c r="E1208" s="34" t="s">
        <v>1710</v>
      </c>
      <c r="F1208" s="34" t="s">
        <v>1711</v>
      </c>
      <c r="G1208" s="34" t="s">
        <v>1710</v>
      </c>
      <c r="H1208" s="34" t="s">
        <v>1711</v>
      </c>
      <c r="I1208" s="34" t="s">
        <v>1712</v>
      </c>
      <c r="J1208" s="34" t="s">
        <v>38</v>
      </c>
      <c r="K1208" s="34" t="s">
        <v>270</v>
      </c>
      <c r="L1208" s="32" t="s">
        <v>271</v>
      </c>
      <c r="M1208" s="36">
        <v>1</v>
      </c>
      <c r="N1208" s="42">
        <v>1961714</v>
      </c>
      <c r="O1208" s="42">
        <v>1961714</v>
      </c>
      <c r="P1208" s="31" t="s">
        <v>296</v>
      </c>
      <c r="Q1208" s="31" t="s">
        <v>274</v>
      </c>
      <c r="R1208" s="32" t="s">
        <v>257</v>
      </c>
      <c r="S1208" s="37">
        <v>0</v>
      </c>
      <c r="T1208" s="78" t="s">
        <v>185</v>
      </c>
      <c r="U1208" s="16">
        <v>25</v>
      </c>
    </row>
    <row r="1209" spans="1:21" ht="51">
      <c r="A1209" s="31">
        <v>1194</v>
      </c>
      <c r="B1209" s="39" t="s">
        <v>76</v>
      </c>
      <c r="C1209" s="31" t="s">
        <v>74</v>
      </c>
      <c r="D1209" s="39" t="s">
        <v>1709</v>
      </c>
      <c r="E1209" s="34" t="s">
        <v>1710</v>
      </c>
      <c r="F1209" s="34" t="s">
        <v>1711</v>
      </c>
      <c r="G1209" s="34" t="s">
        <v>1710</v>
      </c>
      <c r="H1209" s="34" t="s">
        <v>1711</v>
      </c>
      <c r="I1209" s="34" t="s">
        <v>1712</v>
      </c>
      <c r="J1209" s="34" t="s">
        <v>38</v>
      </c>
      <c r="K1209" s="34" t="s">
        <v>270</v>
      </c>
      <c r="L1209" s="32" t="s">
        <v>271</v>
      </c>
      <c r="M1209" s="36">
        <v>1</v>
      </c>
      <c r="N1209" s="42">
        <v>1961714</v>
      </c>
      <c r="O1209" s="42">
        <v>1961714</v>
      </c>
      <c r="P1209" s="31" t="s">
        <v>296</v>
      </c>
      <c r="Q1209" s="31" t="s">
        <v>274</v>
      </c>
      <c r="R1209" s="32" t="s">
        <v>258</v>
      </c>
      <c r="S1209" s="37">
        <v>0</v>
      </c>
      <c r="T1209" s="78" t="s">
        <v>177</v>
      </c>
      <c r="U1209" s="16">
        <v>25</v>
      </c>
    </row>
    <row r="1210" spans="1:21" ht="51">
      <c r="A1210" s="69">
        <v>1195</v>
      </c>
      <c r="B1210" s="39" t="s">
        <v>76</v>
      </c>
      <c r="C1210" s="31" t="s">
        <v>74</v>
      </c>
      <c r="D1210" s="39" t="s">
        <v>1709</v>
      </c>
      <c r="E1210" s="34" t="s">
        <v>1710</v>
      </c>
      <c r="F1210" s="34" t="s">
        <v>1711</v>
      </c>
      <c r="G1210" s="34" t="s">
        <v>1710</v>
      </c>
      <c r="H1210" s="34" t="s">
        <v>1711</v>
      </c>
      <c r="I1210" s="34" t="s">
        <v>1712</v>
      </c>
      <c r="J1210" s="34" t="s">
        <v>38</v>
      </c>
      <c r="K1210" s="34" t="s">
        <v>270</v>
      </c>
      <c r="L1210" s="32" t="s">
        <v>271</v>
      </c>
      <c r="M1210" s="36">
        <v>1</v>
      </c>
      <c r="N1210" s="42">
        <v>1961714</v>
      </c>
      <c r="O1210" s="42">
        <v>1961714</v>
      </c>
      <c r="P1210" s="31" t="s">
        <v>296</v>
      </c>
      <c r="Q1210" s="31" t="s">
        <v>274</v>
      </c>
      <c r="R1210" s="32" t="s">
        <v>260</v>
      </c>
      <c r="S1210" s="37">
        <v>0</v>
      </c>
      <c r="T1210" s="78" t="s">
        <v>178</v>
      </c>
      <c r="U1210" s="16">
        <v>25</v>
      </c>
    </row>
    <row r="1211" spans="1:21" ht="51">
      <c r="A1211" s="31">
        <v>1196</v>
      </c>
      <c r="B1211" s="39" t="s">
        <v>76</v>
      </c>
      <c r="C1211" s="31" t="s">
        <v>74</v>
      </c>
      <c r="D1211" s="39" t="s">
        <v>1709</v>
      </c>
      <c r="E1211" s="34" t="s">
        <v>1710</v>
      </c>
      <c r="F1211" s="34" t="s">
        <v>1711</v>
      </c>
      <c r="G1211" s="34" t="s">
        <v>1710</v>
      </c>
      <c r="H1211" s="34" t="s">
        <v>1711</v>
      </c>
      <c r="I1211" s="34" t="s">
        <v>1712</v>
      </c>
      <c r="J1211" s="34" t="s">
        <v>38</v>
      </c>
      <c r="K1211" s="34" t="s">
        <v>270</v>
      </c>
      <c r="L1211" s="32" t="s">
        <v>271</v>
      </c>
      <c r="M1211" s="36">
        <v>1</v>
      </c>
      <c r="N1211" s="42">
        <v>1961714</v>
      </c>
      <c r="O1211" s="42">
        <v>1961714</v>
      </c>
      <c r="P1211" s="31" t="s">
        <v>296</v>
      </c>
      <c r="Q1211" s="31" t="s">
        <v>274</v>
      </c>
      <c r="R1211" s="32" t="s">
        <v>261</v>
      </c>
      <c r="S1211" s="37">
        <v>0</v>
      </c>
      <c r="T1211" s="78" t="s">
        <v>98</v>
      </c>
      <c r="U1211" s="16">
        <v>25</v>
      </c>
    </row>
    <row r="1212" spans="1:21" ht="51">
      <c r="A1212" s="69">
        <v>1197</v>
      </c>
      <c r="B1212" s="39" t="s">
        <v>76</v>
      </c>
      <c r="C1212" s="31" t="s">
        <v>74</v>
      </c>
      <c r="D1212" s="39" t="s">
        <v>1709</v>
      </c>
      <c r="E1212" s="34" t="s">
        <v>1710</v>
      </c>
      <c r="F1212" s="34" t="s">
        <v>1711</v>
      </c>
      <c r="G1212" s="34" t="s">
        <v>1710</v>
      </c>
      <c r="H1212" s="34" t="s">
        <v>1711</v>
      </c>
      <c r="I1212" s="34" t="s">
        <v>1712</v>
      </c>
      <c r="J1212" s="34" t="s">
        <v>38</v>
      </c>
      <c r="K1212" s="34" t="s">
        <v>270</v>
      </c>
      <c r="L1212" s="32" t="s">
        <v>271</v>
      </c>
      <c r="M1212" s="36">
        <v>1</v>
      </c>
      <c r="N1212" s="42">
        <v>1961714</v>
      </c>
      <c r="O1212" s="42">
        <v>1961714</v>
      </c>
      <c r="P1212" s="31" t="s">
        <v>296</v>
      </c>
      <c r="Q1212" s="31" t="s">
        <v>274</v>
      </c>
      <c r="R1212" s="32" t="s">
        <v>262</v>
      </c>
      <c r="S1212" s="37">
        <v>0</v>
      </c>
      <c r="T1212" s="78" t="s">
        <v>99</v>
      </c>
      <c r="U1212" s="16">
        <v>25</v>
      </c>
    </row>
    <row r="1213" spans="1:21" ht="76.5" customHeight="1">
      <c r="A1213" s="31">
        <v>1198</v>
      </c>
      <c r="B1213" s="39" t="s">
        <v>76</v>
      </c>
      <c r="C1213" s="31" t="s">
        <v>74</v>
      </c>
      <c r="D1213" s="32" t="s">
        <v>1855</v>
      </c>
      <c r="E1213" s="34" t="s">
        <v>1856</v>
      </c>
      <c r="F1213" s="34" t="s">
        <v>1857</v>
      </c>
      <c r="G1213" s="34" t="s">
        <v>1856</v>
      </c>
      <c r="H1213" s="34" t="s">
        <v>1857</v>
      </c>
      <c r="I1213" s="34" t="s">
        <v>1858</v>
      </c>
      <c r="J1213" s="34" t="s">
        <v>29</v>
      </c>
      <c r="K1213" s="34" t="s">
        <v>270</v>
      </c>
      <c r="L1213" s="32" t="s">
        <v>271</v>
      </c>
      <c r="M1213" s="36">
        <v>1</v>
      </c>
      <c r="N1213" s="42">
        <v>2309785</v>
      </c>
      <c r="O1213" s="42">
        <v>2309785</v>
      </c>
      <c r="P1213" s="31" t="s">
        <v>296</v>
      </c>
      <c r="Q1213" s="31" t="s">
        <v>274</v>
      </c>
      <c r="R1213" s="32" t="s">
        <v>251</v>
      </c>
      <c r="S1213" s="37">
        <v>0</v>
      </c>
      <c r="T1213" s="78" t="s">
        <v>181</v>
      </c>
      <c r="U1213" s="16">
        <v>26</v>
      </c>
    </row>
    <row r="1214" spans="1:21" ht="76.5" customHeight="1">
      <c r="A1214" s="69">
        <v>1199</v>
      </c>
      <c r="B1214" s="39" t="s">
        <v>76</v>
      </c>
      <c r="C1214" s="31" t="s">
        <v>74</v>
      </c>
      <c r="D1214" s="32" t="s">
        <v>1855</v>
      </c>
      <c r="E1214" s="34" t="s">
        <v>1856</v>
      </c>
      <c r="F1214" s="34" t="s">
        <v>1857</v>
      </c>
      <c r="G1214" s="34" t="s">
        <v>1856</v>
      </c>
      <c r="H1214" s="34" t="s">
        <v>1857</v>
      </c>
      <c r="I1214" s="34" t="s">
        <v>1858</v>
      </c>
      <c r="J1214" s="34" t="s">
        <v>29</v>
      </c>
      <c r="K1214" s="34" t="s">
        <v>272</v>
      </c>
      <c r="L1214" s="32" t="s">
        <v>271</v>
      </c>
      <c r="M1214" s="36">
        <v>1</v>
      </c>
      <c r="N1214" s="42">
        <v>8288495</v>
      </c>
      <c r="O1214" s="42">
        <v>8288495</v>
      </c>
      <c r="P1214" s="31" t="s">
        <v>296</v>
      </c>
      <c r="Q1214" s="31" t="s">
        <v>274</v>
      </c>
      <c r="R1214" s="32" t="s">
        <v>254</v>
      </c>
      <c r="S1214" s="37">
        <v>0</v>
      </c>
      <c r="T1214" s="78" t="s">
        <v>182</v>
      </c>
      <c r="U1214" s="16">
        <v>26</v>
      </c>
    </row>
    <row r="1215" spans="1:21" ht="51">
      <c r="A1215" s="31">
        <v>1200</v>
      </c>
      <c r="B1215" s="39" t="s">
        <v>76</v>
      </c>
      <c r="C1215" s="35" t="s">
        <v>74</v>
      </c>
      <c r="D1215" s="35" t="s">
        <v>435</v>
      </c>
      <c r="E1215" s="33" t="s">
        <v>436</v>
      </c>
      <c r="F1215" s="33" t="s">
        <v>24</v>
      </c>
      <c r="G1215" s="33" t="s">
        <v>438</v>
      </c>
      <c r="H1215" s="33" t="s">
        <v>439</v>
      </c>
      <c r="I1215" s="33" t="s">
        <v>436</v>
      </c>
      <c r="J1215" s="34" t="s">
        <v>24</v>
      </c>
      <c r="K1215" s="34" t="s">
        <v>270</v>
      </c>
      <c r="L1215" s="32" t="s">
        <v>271</v>
      </c>
      <c r="M1215" s="36">
        <v>1</v>
      </c>
      <c r="N1215" s="42">
        <v>1928571</v>
      </c>
      <c r="O1215" s="42">
        <v>1928571</v>
      </c>
      <c r="P1215" s="31" t="s">
        <v>296</v>
      </c>
      <c r="Q1215" s="31" t="s">
        <v>274</v>
      </c>
      <c r="R1215" s="32" t="s">
        <v>248</v>
      </c>
      <c r="S1215" s="37">
        <v>0</v>
      </c>
      <c r="T1215" s="78" t="s">
        <v>174</v>
      </c>
      <c r="U1215" s="80">
        <v>26</v>
      </c>
    </row>
    <row r="1216" spans="1:21" ht="51">
      <c r="A1216" s="69">
        <v>1201</v>
      </c>
      <c r="B1216" s="39" t="s">
        <v>76</v>
      </c>
      <c r="C1216" s="35" t="s">
        <v>74</v>
      </c>
      <c r="D1216" s="35" t="s">
        <v>435</v>
      </c>
      <c r="E1216" s="33" t="s">
        <v>436</v>
      </c>
      <c r="F1216" s="33" t="s">
        <v>24</v>
      </c>
      <c r="G1216" s="33" t="s">
        <v>438</v>
      </c>
      <c r="H1216" s="33" t="s">
        <v>439</v>
      </c>
      <c r="I1216" s="33" t="s">
        <v>436</v>
      </c>
      <c r="J1216" s="34" t="s">
        <v>24</v>
      </c>
      <c r="K1216" s="34" t="s">
        <v>270</v>
      </c>
      <c r="L1216" s="32" t="s">
        <v>271</v>
      </c>
      <c r="M1216" s="36">
        <v>1</v>
      </c>
      <c r="N1216" s="42">
        <v>1928571</v>
      </c>
      <c r="O1216" s="42">
        <v>1928571</v>
      </c>
      <c r="P1216" s="31" t="s">
        <v>296</v>
      </c>
      <c r="Q1216" s="31" t="s">
        <v>274</v>
      </c>
      <c r="R1216" s="32" t="s">
        <v>249</v>
      </c>
      <c r="S1216" s="37">
        <v>0</v>
      </c>
      <c r="T1216" s="78" t="s">
        <v>180</v>
      </c>
      <c r="U1216" s="16">
        <v>26</v>
      </c>
    </row>
    <row r="1217" spans="1:21" ht="51">
      <c r="A1217" s="31">
        <v>1202</v>
      </c>
      <c r="B1217" s="39" t="s">
        <v>76</v>
      </c>
      <c r="C1217" s="35" t="s">
        <v>74</v>
      </c>
      <c r="D1217" s="35" t="s">
        <v>435</v>
      </c>
      <c r="E1217" s="33" t="s">
        <v>436</v>
      </c>
      <c r="F1217" s="33" t="s">
        <v>24</v>
      </c>
      <c r="G1217" s="33" t="s">
        <v>438</v>
      </c>
      <c r="H1217" s="33" t="s">
        <v>439</v>
      </c>
      <c r="I1217" s="33" t="s">
        <v>436</v>
      </c>
      <c r="J1217" s="34" t="s">
        <v>24</v>
      </c>
      <c r="K1217" s="34" t="s">
        <v>270</v>
      </c>
      <c r="L1217" s="32" t="s">
        <v>271</v>
      </c>
      <c r="M1217" s="36">
        <v>1</v>
      </c>
      <c r="N1217" s="42">
        <v>1928571</v>
      </c>
      <c r="O1217" s="42">
        <v>1928571</v>
      </c>
      <c r="P1217" s="31" t="s">
        <v>296</v>
      </c>
      <c r="Q1217" s="31" t="s">
        <v>274</v>
      </c>
      <c r="R1217" s="32" t="s">
        <v>257</v>
      </c>
      <c r="S1217" s="37">
        <v>0</v>
      </c>
      <c r="T1217" s="78" t="s">
        <v>185</v>
      </c>
      <c r="U1217" s="16">
        <v>26</v>
      </c>
    </row>
    <row r="1218" spans="1:21" ht="51">
      <c r="A1218" s="69">
        <v>1203</v>
      </c>
      <c r="B1218" s="39" t="s">
        <v>76</v>
      </c>
      <c r="C1218" s="35" t="s">
        <v>74</v>
      </c>
      <c r="D1218" s="35" t="s">
        <v>435</v>
      </c>
      <c r="E1218" s="33" t="s">
        <v>436</v>
      </c>
      <c r="F1218" s="33" t="s">
        <v>24</v>
      </c>
      <c r="G1218" s="33" t="s">
        <v>438</v>
      </c>
      <c r="H1218" s="33" t="s">
        <v>439</v>
      </c>
      <c r="I1218" s="33" t="s">
        <v>436</v>
      </c>
      <c r="J1218" s="34" t="s">
        <v>24</v>
      </c>
      <c r="K1218" s="34" t="s">
        <v>270</v>
      </c>
      <c r="L1218" s="32" t="s">
        <v>271</v>
      </c>
      <c r="M1218" s="36">
        <v>1</v>
      </c>
      <c r="N1218" s="42">
        <v>1928571</v>
      </c>
      <c r="O1218" s="42">
        <v>1928571</v>
      </c>
      <c r="P1218" s="31" t="s">
        <v>296</v>
      </c>
      <c r="Q1218" s="31" t="s">
        <v>274</v>
      </c>
      <c r="R1218" s="36" t="s">
        <v>252</v>
      </c>
      <c r="S1218" s="37">
        <v>0</v>
      </c>
      <c r="T1218" s="78" t="s">
        <v>96</v>
      </c>
      <c r="U1218" s="16">
        <v>26</v>
      </c>
    </row>
    <row r="1219" spans="1:21" ht="51">
      <c r="A1219" s="31">
        <v>1204</v>
      </c>
      <c r="B1219" s="39" t="s">
        <v>76</v>
      </c>
      <c r="C1219" s="35" t="s">
        <v>74</v>
      </c>
      <c r="D1219" s="35" t="s">
        <v>435</v>
      </c>
      <c r="E1219" s="33" t="s">
        <v>436</v>
      </c>
      <c r="F1219" s="33" t="s">
        <v>24</v>
      </c>
      <c r="G1219" s="33" t="s">
        <v>438</v>
      </c>
      <c r="H1219" s="33" t="s">
        <v>439</v>
      </c>
      <c r="I1219" s="33" t="s">
        <v>436</v>
      </c>
      <c r="J1219" s="34" t="s">
        <v>24</v>
      </c>
      <c r="K1219" s="34" t="s">
        <v>270</v>
      </c>
      <c r="L1219" s="32" t="s">
        <v>271</v>
      </c>
      <c r="M1219" s="36">
        <v>1</v>
      </c>
      <c r="N1219" s="42">
        <v>1928571</v>
      </c>
      <c r="O1219" s="42">
        <v>1928571</v>
      </c>
      <c r="P1219" s="31" t="s">
        <v>296</v>
      </c>
      <c r="Q1219" s="31" t="s">
        <v>274</v>
      </c>
      <c r="R1219" s="32" t="s">
        <v>255</v>
      </c>
      <c r="S1219" s="37">
        <v>0</v>
      </c>
      <c r="T1219" s="78" t="s">
        <v>97</v>
      </c>
      <c r="U1219" s="16">
        <v>26</v>
      </c>
    </row>
    <row r="1220" spans="1:21" ht="51">
      <c r="A1220" s="69">
        <v>1205</v>
      </c>
      <c r="B1220" s="39" t="s">
        <v>76</v>
      </c>
      <c r="C1220" s="35" t="s">
        <v>74</v>
      </c>
      <c r="D1220" s="35" t="s">
        <v>435</v>
      </c>
      <c r="E1220" s="33" t="s">
        <v>436</v>
      </c>
      <c r="F1220" s="33" t="s">
        <v>24</v>
      </c>
      <c r="G1220" s="33" t="s">
        <v>438</v>
      </c>
      <c r="H1220" s="33" t="s">
        <v>439</v>
      </c>
      <c r="I1220" s="33" t="s">
        <v>436</v>
      </c>
      <c r="J1220" s="34" t="s">
        <v>24</v>
      </c>
      <c r="K1220" s="34" t="s">
        <v>270</v>
      </c>
      <c r="L1220" s="32" t="s">
        <v>271</v>
      </c>
      <c r="M1220" s="36">
        <v>1</v>
      </c>
      <c r="N1220" s="42">
        <v>1928571</v>
      </c>
      <c r="O1220" s="42">
        <v>1928571</v>
      </c>
      <c r="P1220" s="31" t="s">
        <v>296</v>
      </c>
      <c r="Q1220" s="31" t="s">
        <v>274</v>
      </c>
      <c r="R1220" s="32" t="s">
        <v>256</v>
      </c>
      <c r="S1220" s="37">
        <v>0</v>
      </c>
      <c r="T1220" s="78" t="s">
        <v>183</v>
      </c>
      <c r="U1220" s="16">
        <v>26</v>
      </c>
    </row>
    <row r="1221" spans="1:21" ht="51">
      <c r="A1221" s="31">
        <v>1206</v>
      </c>
      <c r="B1221" s="39" t="s">
        <v>76</v>
      </c>
      <c r="C1221" s="35" t="s">
        <v>74</v>
      </c>
      <c r="D1221" s="35" t="s">
        <v>435</v>
      </c>
      <c r="E1221" s="33" t="s">
        <v>436</v>
      </c>
      <c r="F1221" s="33" t="s">
        <v>24</v>
      </c>
      <c r="G1221" s="33" t="s">
        <v>438</v>
      </c>
      <c r="H1221" s="33" t="s">
        <v>439</v>
      </c>
      <c r="I1221" s="33" t="s">
        <v>436</v>
      </c>
      <c r="J1221" s="34" t="s">
        <v>24</v>
      </c>
      <c r="K1221" s="34" t="s">
        <v>270</v>
      </c>
      <c r="L1221" s="32" t="s">
        <v>271</v>
      </c>
      <c r="M1221" s="36">
        <v>1</v>
      </c>
      <c r="N1221" s="42">
        <v>1928571</v>
      </c>
      <c r="O1221" s="42">
        <v>1928571</v>
      </c>
      <c r="P1221" s="31" t="s">
        <v>296</v>
      </c>
      <c r="Q1221" s="31" t="s">
        <v>274</v>
      </c>
      <c r="R1221" s="32" t="s">
        <v>258</v>
      </c>
      <c r="S1221" s="37">
        <v>0</v>
      </c>
      <c r="T1221" s="78" t="s">
        <v>177</v>
      </c>
      <c r="U1221" s="16">
        <v>26</v>
      </c>
    </row>
    <row r="1222" spans="1:21" ht="51">
      <c r="A1222" s="69">
        <v>1207</v>
      </c>
      <c r="B1222" s="39" t="s">
        <v>76</v>
      </c>
      <c r="C1222" s="35" t="s">
        <v>74</v>
      </c>
      <c r="D1222" s="35" t="s">
        <v>435</v>
      </c>
      <c r="E1222" s="33" t="s">
        <v>436</v>
      </c>
      <c r="F1222" s="33" t="s">
        <v>24</v>
      </c>
      <c r="G1222" s="33" t="s">
        <v>438</v>
      </c>
      <c r="H1222" s="33" t="s">
        <v>439</v>
      </c>
      <c r="I1222" s="33" t="s">
        <v>436</v>
      </c>
      <c r="J1222" s="34" t="s">
        <v>24</v>
      </c>
      <c r="K1222" s="34" t="s">
        <v>270</v>
      </c>
      <c r="L1222" s="32" t="s">
        <v>271</v>
      </c>
      <c r="M1222" s="36">
        <v>1</v>
      </c>
      <c r="N1222" s="42">
        <v>1928571</v>
      </c>
      <c r="O1222" s="42">
        <v>1928571</v>
      </c>
      <c r="P1222" s="31" t="s">
        <v>296</v>
      </c>
      <c r="Q1222" s="31" t="s">
        <v>274</v>
      </c>
      <c r="R1222" s="32" t="s">
        <v>260</v>
      </c>
      <c r="S1222" s="37">
        <v>0</v>
      </c>
      <c r="T1222" s="78" t="s">
        <v>178</v>
      </c>
      <c r="U1222" s="16">
        <v>26</v>
      </c>
    </row>
    <row r="1223" spans="1:21" ht="51">
      <c r="A1223" s="31">
        <v>1208</v>
      </c>
      <c r="B1223" s="39" t="s">
        <v>76</v>
      </c>
      <c r="C1223" s="35" t="s">
        <v>74</v>
      </c>
      <c r="D1223" s="35" t="s">
        <v>435</v>
      </c>
      <c r="E1223" s="33" t="s">
        <v>436</v>
      </c>
      <c r="F1223" s="33" t="s">
        <v>24</v>
      </c>
      <c r="G1223" s="33" t="s">
        <v>438</v>
      </c>
      <c r="H1223" s="33" t="s">
        <v>439</v>
      </c>
      <c r="I1223" s="33" t="s">
        <v>436</v>
      </c>
      <c r="J1223" s="34" t="s">
        <v>24</v>
      </c>
      <c r="K1223" s="34" t="s">
        <v>270</v>
      </c>
      <c r="L1223" s="32" t="s">
        <v>271</v>
      </c>
      <c r="M1223" s="36">
        <v>1</v>
      </c>
      <c r="N1223" s="42">
        <v>1928571</v>
      </c>
      <c r="O1223" s="42">
        <v>1928571</v>
      </c>
      <c r="P1223" s="31" t="s">
        <v>296</v>
      </c>
      <c r="Q1223" s="31" t="s">
        <v>274</v>
      </c>
      <c r="R1223" s="32" t="s">
        <v>261</v>
      </c>
      <c r="S1223" s="37">
        <v>0</v>
      </c>
      <c r="T1223" s="78" t="s">
        <v>98</v>
      </c>
      <c r="U1223" s="16">
        <v>26</v>
      </c>
    </row>
    <row r="1224" spans="1:21" ht="51">
      <c r="A1224" s="69">
        <v>1209</v>
      </c>
      <c r="B1224" s="39" t="s">
        <v>76</v>
      </c>
      <c r="C1224" s="35" t="s">
        <v>74</v>
      </c>
      <c r="D1224" s="35" t="s">
        <v>435</v>
      </c>
      <c r="E1224" s="33" t="s">
        <v>436</v>
      </c>
      <c r="F1224" s="33" t="s">
        <v>24</v>
      </c>
      <c r="G1224" s="33" t="s">
        <v>438</v>
      </c>
      <c r="H1224" s="33" t="s">
        <v>439</v>
      </c>
      <c r="I1224" s="33" t="s">
        <v>436</v>
      </c>
      <c r="J1224" s="34" t="s">
        <v>24</v>
      </c>
      <c r="K1224" s="34" t="s">
        <v>270</v>
      </c>
      <c r="L1224" s="32" t="s">
        <v>271</v>
      </c>
      <c r="M1224" s="36">
        <v>1</v>
      </c>
      <c r="N1224" s="42">
        <v>1928571</v>
      </c>
      <c r="O1224" s="42">
        <v>1928571</v>
      </c>
      <c r="P1224" s="31" t="s">
        <v>296</v>
      </c>
      <c r="Q1224" s="31" t="s">
        <v>274</v>
      </c>
      <c r="R1224" s="32" t="s">
        <v>262</v>
      </c>
      <c r="S1224" s="37">
        <v>0</v>
      </c>
      <c r="T1224" s="78" t="s">
        <v>99</v>
      </c>
      <c r="U1224" s="16">
        <v>26</v>
      </c>
    </row>
    <row r="1225" spans="1:21" ht="51">
      <c r="A1225" s="31">
        <v>1210</v>
      </c>
      <c r="B1225" s="39" t="s">
        <v>76</v>
      </c>
      <c r="C1225" s="35" t="s">
        <v>74</v>
      </c>
      <c r="D1225" s="35" t="s">
        <v>435</v>
      </c>
      <c r="E1225" s="33" t="s">
        <v>436</v>
      </c>
      <c r="F1225" s="33" t="s">
        <v>24</v>
      </c>
      <c r="G1225" s="33" t="s">
        <v>438</v>
      </c>
      <c r="H1225" s="33" t="s">
        <v>439</v>
      </c>
      <c r="I1225" s="33" t="s">
        <v>436</v>
      </c>
      <c r="J1225" s="34" t="s">
        <v>24</v>
      </c>
      <c r="K1225" s="34" t="s">
        <v>270</v>
      </c>
      <c r="L1225" s="32" t="s">
        <v>271</v>
      </c>
      <c r="M1225" s="36">
        <v>1</v>
      </c>
      <c r="N1225" s="42">
        <v>1928571</v>
      </c>
      <c r="O1225" s="42">
        <v>1928571</v>
      </c>
      <c r="P1225" s="31" t="s">
        <v>296</v>
      </c>
      <c r="Q1225" s="31" t="s">
        <v>274</v>
      </c>
      <c r="R1225" s="32" t="s">
        <v>259</v>
      </c>
      <c r="S1225" s="37">
        <v>0</v>
      </c>
      <c r="T1225" s="78" t="s">
        <v>184</v>
      </c>
      <c r="U1225" s="16">
        <v>26</v>
      </c>
    </row>
    <row r="1226" spans="1:21" ht="51">
      <c r="A1226" s="69">
        <v>1211</v>
      </c>
      <c r="B1226" s="39" t="s">
        <v>76</v>
      </c>
      <c r="C1226" s="35" t="s">
        <v>74</v>
      </c>
      <c r="D1226" s="35" t="s">
        <v>435</v>
      </c>
      <c r="E1226" s="33" t="s">
        <v>436</v>
      </c>
      <c r="F1226" s="33" t="s">
        <v>24</v>
      </c>
      <c r="G1226" s="33" t="s">
        <v>438</v>
      </c>
      <c r="H1226" s="33" t="s">
        <v>439</v>
      </c>
      <c r="I1226" s="33" t="s">
        <v>436</v>
      </c>
      <c r="J1226" s="34" t="s">
        <v>24</v>
      </c>
      <c r="K1226" s="34" t="s">
        <v>270</v>
      </c>
      <c r="L1226" s="32" t="s">
        <v>271</v>
      </c>
      <c r="M1226" s="36">
        <v>1</v>
      </c>
      <c r="N1226" s="42">
        <f>O1226/M1226</f>
        <v>0</v>
      </c>
      <c r="O1226" s="42">
        <f>1928571-1928571</f>
        <v>0</v>
      </c>
      <c r="P1226" s="31" t="s">
        <v>296</v>
      </c>
      <c r="Q1226" s="31" t="s">
        <v>274</v>
      </c>
      <c r="R1226" s="32" t="s">
        <v>250</v>
      </c>
      <c r="S1226" s="37">
        <v>0</v>
      </c>
      <c r="T1226" s="78" t="s">
        <v>179</v>
      </c>
      <c r="U1226" s="16">
        <v>26</v>
      </c>
    </row>
    <row r="1227" spans="1:21" ht="51">
      <c r="A1227" s="31">
        <v>1212</v>
      </c>
      <c r="B1227" s="39" t="s">
        <v>76</v>
      </c>
      <c r="C1227" s="35" t="s">
        <v>74</v>
      </c>
      <c r="D1227" s="35" t="s">
        <v>435</v>
      </c>
      <c r="E1227" s="33" t="s">
        <v>436</v>
      </c>
      <c r="F1227" s="33" t="s">
        <v>24</v>
      </c>
      <c r="G1227" s="33" t="s">
        <v>438</v>
      </c>
      <c r="H1227" s="33" t="s">
        <v>439</v>
      </c>
      <c r="I1227" s="33" t="s">
        <v>436</v>
      </c>
      <c r="J1227" s="34" t="s">
        <v>24</v>
      </c>
      <c r="K1227" s="34" t="s">
        <v>270</v>
      </c>
      <c r="L1227" s="32" t="s">
        <v>271</v>
      </c>
      <c r="M1227" s="36">
        <v>1</v>
      </c>
      <c r="N1227" s="42">
        <v>2678571</v>
      </c>
      <c r="O1227" s="42">
        <v>2678571</v>
      </c>
      <c r="P1227" s="31" t="s">
        <v>1480</v>
      </c>
      <c r="Q1227" s="31" t="s">
        <v>274</v>
      </c>
      <c r="R1227" s="32" t="s">
        <v>247</v>
      </c>
      <c r="S1227" s="37">
        <v>0</v>
      </c>
      <c r="T1227" s="78" t="s">
        <v>175</v>
      </c>
      <c r="U1227" s="16">
        <v>26</v>
      </c>
    </row>
    <row r="1228" spans="1:21" ht="51">
      <c r="A1228" s="69">
        <v>1213</v>
      </c>
      <c r="B1228" s="39" t="s">
        <v>76</v>
      </c>
      <c r="C1228" s="35" t="s">
        <v>74</v>
      </c>
      <c r="D1228" s="35" t="s">
        <v>435</v>
      </c>
      <c r="E1228" s="33" t="s">
        <v>436</v>
      </c>
      <c r="F1228" s="33" t="s">
        <v>24</v>
      </c>
      <c r="G1228" s="33" t="s">
        <v>438</v>
      </c>
      <c r="H1228" s="33" t="s">
        <v>439</v>
      </c>
      <c r="I1228" s="33" t="s">
        <v>436</v>
      </c>
      <c r="J1228" s="34" t="s">
        <v>24</v>
      </c>
      <c r="K1228" s="34" t="s">
        <v>270</v>
      </c>
      <c r="L1228" s="32" t="s">
        <v>271</v>
      </c>
      <c r="M1228" s="36">
        <v>1</v>
      </c>
      <c r="N1228" s="42">
        <v>2678571</v>
      </c>
      <c r="O1228" s="42">
        <v>2678571</v>
      </c>
      <c r="P1228" s="31" t="s">
        <v>296</v>
      </c>
      <c r="Q1228" s="31" t="s">
        <v>274</v>
      </c>
      <c r="R1228" s="36" t="s">
        <v>1935</v>
      </c>
      <c r="S1228" s="37">
        <v>0</v>
      </c>
      <c r="T1228" s="78" t="s">
        <v>176</v>
      </c>
      <c r="U1228" s="16">
        <v>26</v>
      </c>
    </row>
    <row r="1229" spans="1:21" ht="51" customHeight="1">
      <c r="A1229" s="31">
        <v>1214</v>
      </c>
      <c r="B1229" s="39" t="s">
        <v>76</v>
      </c>
      <c r="C1229" s="35" t="s">
        <v>74</v>
      </c>
      <c r="D1229" s="46" t="s">
        <v>435</v>
      </c>
      <c r="E1229" s="33" t="s">
        <v>436</v>
      </c>
      <c r="F1229" s="33" t="s">
        <v>437</v>
      </c>
      <c r="G1229" s="33" t="s">
        <v>438</v>
      </c>
      <c r="H1229" s="33" t="s">
        <v>439</v>
      </c>
      <c r="I1229" s="33" t="s">
        <v>436</v>
      </c>
      <c r="J1229" s="54" t="s">
        <v>24</v>
      </c>
      <c r="K1229" s="33" t="s">
        <v>270</v>
      </c>
      <c r="L1229" s="32" t="s">
        <v>271</v>
      </c>
      <c r="M1229" s="37">
        <v>1</v>
      </c>
      <c r="N1229" s="42">
        <f>O1229/M1229</f>
        <v>3600000</v>
      </c>
      <c r="O1229" s="42">
        <f>3214286+385714</f>
        <v>3600000</v>
      </c>
      <c r="P1229" s="31" t="s">
        <v>296</v>
      </c>
      <c r="Q1229" s="31" t="s">
        <v>274</v>
      </c>
      <c r="R1229" s="32">
        <v>751110000</v>
      </c>
      <c r="S1229" s="37">
        <v>0</v>
      </c>
      <c r="T1229" s="78" t="s">
        <v>170</v>
      </c>
      <c r="U1229" s="16">
        <v>26</v>
      </c>
    </row>
    <row r="1230" spans="1:21" ht="51" customHeight="1">
      <c r="A1230" s="69">
        <v>1215</v>
      </c>
      <c r="B1230" s="39" t="s">
        <v>76</v>
      </c>
      <c r="C1230" s="35" t="s">
        <v>74</v>
      </c>
      <c r="D1230" s="33" t="s">
        <v>1514</v>
      </c>
      <c r="E1230" s="33" t="s">
        <v>1516</v>
      </c>
      <c r="F1230" s="33" t="s">
        <v>1515</v>
      </c>
      <c r="G1230" s="33" t="s">
        <v>1516</v>
      </c>
      <c r="H1230" s="33" t="s">
        <v>1515</v>
      </c>
      <c r="I1230" s="34" t="s">
        <v>1513</v>
      </c>
      <c r="J1230" s="33" t="s">
        <v>226</v>
      </c>
      <c r="K1230" s="34" t="s">
        <v>281</v>
      </c>
      <c r="L1230" s="32" t="s">
        <v>271</v>
      </c>
      <c r="M1230" s="36">
        <v>1</v>
      </c>
      <c r="N1230" s="42">
        <v>4705714</v>
      </c>
      <c r="O1230" s="42">
        <v>4705714</v>
      </c>
      <c r="P1230" s="31" t="s">
        <v>296</v>
      </c>
      <c r="Q1230" s="31" t="s">
        <v>274</v>
      </c>
      <c r="R1230" s="32" t="s">
        <v>248</v>
      </c>
      <c r="S1230" s="37">
        <v>50</v>
      </c>
      <c r="T1230" s="78" t="s">
        <v>174</v>
      </c>
      <c r="U1230" s="80">
        <v>27</v>
      </c>
    </row>
    <row r="1231" spans="1:21" ht="51" customHeight="1">
      <c r="A1231" s="31">
        <v>1216</v>
      </c>
      <c r="B1231" s="39" t="s">
        <v>76</v>
      </c>
      <c r="C1231" s="35" t="s">
        <v>74</v>
      </c>
      <c r="D1231" s="33" t="s">
        <v>1514</v>
      </c>
      <c r="E1231" s="33" t="s">
        <v>1516</v>
      </c>
      <c r="F1231" s="33" t="s">
        <v>1515</v>
      </c>
      <c r="G1231" s="33" t="s">
        <v>1516</v>
      </c>
      <c r="H1231" s="33" t="s">
        <v>1515</v>
      </c>
      <c r="I1231" s="34" t="s">
        <v>1513</v>
      </c>
      <c r="J1231" s="33" t="s">
        <v>226</v>
      </c>
      <c r="K1231" s="34" t="s">
        <v>270</v>
      </c>
      <c r="L1231" s="32" t="s">
        <v>271</v>
      </c>
      <c r="M1231" s="36">
        <v>1</v>
      </c>
      <c r="N1231" s="42">
        <v>3125000</v>
      </c>
      <c r="O1231" s="42">
        <v>3125000</v>
      </c>
      <c r="P1231" s="31" t="s">
        <v>296</v>
      </c>
      <c r="Q1231" s="31" t="s">
        <v>274</v>
      </c>
      <c r="R1231" s="32" t="s">
        <v>247</v>
      </c>
      <c r="S1231" s="37">
        <v>30</v>
      </c>
      <c r="T1231" s="78" t="s">
        <v>175</v>
      </c>
      <c r="U1231" s="16">
        <v>27</v>
      </c>
    </row>
    <row r="1232" spans="1:21" ht="51" customHeight="1">
      <c r="A1232" s="69">
        <v>1217</v>
      </c>
      <c r="B1232" s="39" t="s">
        <v>76</v>
      </c>
      <c r="C1232" s="35" t="s">
        <v>74</v>
      </c>
      <c r="D1232" s="33" t="s">
        <v>1514</v>
      </c>
      <c r="E1232" s="33" t="s">
        <v>1516</v>
      </c>
      <c r="F1232" s="33" t="s">
        <v>1515</v>
      </c>
      <c r="G1232" s="33" t="s">
        <v>1516</v>
      </c>
      <c r="H1232" s="33" t="s">
        <v>1515</v>
      </c>
      <c r="I1232" s="34" t="s">
        <v>1513</v>
      </c>
      <c r="J1232" s="33" t="s">
        <v>226</v>
      </c>
      <c r="K1232" s="34" t="s">
        <v>270</v>
      </c>
      <c r="L1232" s="32" t="s">
        <v>271</v>
      </c>
      <c r="M1232" s="36">
        <v>1</v>
      </c>
      <c r="N1232" s="42">
        <v>1125000</v>
      </c>
      <c r="O1232" s="42">
        <v>1125000</v>
      </c>
      <c r="P1232" s="31" t="s">
        <v>414</v>
      </c>
      <c r="Q1232" s="31" t="s">
        <v>274</v>
      </c>
      <c r="R1232" s="36" t="s">
        <v>1935</v>
      </c>
      <c r="S1232" s="37">
        <v>0</v>
      </c>
      <c r="T1232" s="78" t="s">
        <v>176</v>
      </c>
      <c r="U1232" s="16">
        <v>27</v>
      </c>
    </row>
    <row r="1233" spans="1:21" ht="51" customHeight="1">
      <c r="A1233" s="31">
        <v>1218</v>
      </c>
      <c r="B1233" s="39" t="s">
        <v>76</v>
      </c>
      <c r="C1233" s="35" t="s">
        <v>74</v>
      </c>
      <c r="D1233" s="33" t="s">
        <v>1514</v>
      </c>
      <c r="E1233" s="33" t="s">
        <v>1516</v>
      </c>
      <c r="F1233" s="33" t="s">
        <v>1515</v>
      </c>
      <c r="G1233" s="33" t="s">
        <v>1516</v>
      </c>
      <c r="H1233" s="33" t="s">
        <v>1515</v>
      </c>
      <c r="I1233" s="34" t="s">
        <v>1513</v>
      </c>
      <c r="J1233" s="33" t="s">
        <v>226</v>
      </c>
      <c r="K1233" s="34" t="s">
        <v>270</v>
      </c>
      <c r="L1233" s="32" t="s">
        <v>271</v>
      </c>
      <c r="M1233" s="36">
        <v>1</v>
      </c>
      <c r="N1233" s="42">
        <v>1999107</v>
      </c>
      <c r="O1233" s="42">
        <v>1999107</v>
      </c>
      <c r="P1233" s="31" t="s">
        <v>296</v>
      </c>
      <c r="Q1233" s="31" t="s">
        <v>274</v>
      </c>
      <c r="R1233" s="32" t="s">
        <v>251</v>
      </c>
      <c r="S1233" s="37">
        <v>0</v>
      </c>
      <c r="T1233" s="78" t="s">
        <v>181</v>
      </c>
      <c r="U1233" s="16">
        <v>27</v>
      </c>
    </row>
    <row r="1234" spans="1:21" ht="51" customHeight="1">
      <c r="A1234" s="69">
        <v>1219</v>
      </c>
      <c r="B1234" s="39" t="s">
        <v>76</v>
      </c>
      <c r="C1234" s="35" t="s">
        <v>74</v>
      </c>
      <c r="D1234" s="33" t="s">
        <v>1514</v>
      </c>
      <c r="E1234" s="33" t="s">
        <v>1516</v>
      </c>
      <c r="F1234" s="33" t="s">
        <v>1515</v>
      </c>
      <c r="G1234" s="33" t="s">
        <v>1516</v>
      </c>
      <c r="H1234" s="33" t="s">
        <v>1515</v>
      </c>
      <c r="I1234" s="34" t="s">
        <v>1513</v>
      </c>
      <c r="J1234" s="33" t="s">
        <v>226</v>
      </c>
      <c r="K1234" s="34" t="s">
        <v>270</v>
      </c>
      <c r="L1234" s="32" t="s">
        <v>271</v>
      </c>
      <c r="M1234" s="36">
        <v>1</v>
      </c>
      <c r="N1234" s="42">
        <v>353571</v>
      </c>
      <c r="O1234" s="42">
        <v>353571</v>
      </c>
      <c r="P1234" s="31" t="s">
        <v>1480</v>
      </c>
      <c r="Q1234" s="31" t="s">
        <v>274</v>
      </c>
      <c r="R1234" s="32" t="s">
        <v>255</v>
      </c>
      <c r="S1234" s="37">
        <v>0</v>
      </c>
      <c r="T1234" s="78" t="s">
        <v>97</v>
      </c>
      <c r="U1234" s="16">
        <v>27</v>
      </c>
    </row>
    <row r="1235" spans="1:21" ht="51" customHeight="1">
      <c r="A1235" s="31">
        <v>1220</v>
      </c>
      <c r="B1235" s="39" t="s">
        <v>76</v>
      </c>
      <c r="C1235" s="35" t="s">
        <v>74</v>
      </c>
      <c r="D1235" s="33" t="s">
        <v>1514</v>
      </c>
      <c r="E1235" s="33" t="s">
        <v>1516</v>
      </c>
      <c r="F1235" s="33" t="s">
        <v>1515</v>
      </c>
      <c r="G1235" s="33" t="s">
        <v>1516</v>
      </c>
      <c r="H1235" s="33" t="s">
        <v>1515</v>
      </c>
      <c r="I1235" s="34" t="s">
        <v>1513</v>
      </c>
      <c r="J1235" s="33" t="s">
        <v>226</v>
      </c>
      <c r="K1235" s="34" t="s">
        <v>270</v>
      </c>
      <c r="L1235" s="32" t="s">
        <v>271</v>
      </c>
      <c r="M1235" s="36">
        <v>1</v>
      </c>
      <c r="N1235" s="42">
        <v>750000</v>
      </c>
      <c r="O1235" s="42">
        <v>750000</v>
      </c>
      <c r="P1235" s="31" t="s">
        <v>296</v>
      </c>
      <c r="Q1235" s="31" t="s">
        <v>274</v>
      </c>
      <c r="R1235" s="32" t="s">
        <v>256</v>
      </c>
      <c r="S1235" s="37">
        <v>0</v>
      </c>
      <c r="T1235" s="78" t="s">
        <v>183</v>
      </c>
      <c r="U1235" s="16">
        <v>27</v>
      </c>
    </row>
    <row r="1236" spans="1:21" ht="51" customHeight="1">
      <c r="A1236" s="69">
        <v>1221</v>
      </c>
      <c r="B1236" s="39" t="s">
        <v>76</v>
      </c>
      <c r="C1236" s="35" t="s">
        <v>74</v>
      </c>
      <c r="D1236" s="33" t="s">
        <v>1514</v>
      </c>
      <c r="E1236" s="33" t="s">
        <v>1516</v>
      </c>
      <c r="F1236" s="33" t="s">
        <v>1515</v>
      </c>
      <c r="G1236" s="33" t="s">
        <v>1516</v>
      </c>
      <c r="H1236" s="33" t="s">
        <v>1515</v>
      </c>
      <c r="I1236" s="34" t="s">
        <v>1513</v>
      </c>
      <c r="J1236" s="33" t="s">
        <v>226</v>
      </c>
      <c r="K1236" s="34" t="s">
        <v>270</v>
      </c>
      <c r="L1236" s="32" t="s">
        <v>271</v>
      </c>
      <c r="M1236" s="36">
        <v>1</v>
      </c>
      <c r="N1236" s="42">
        <v>642857</v>
      </c>
      <c r="O1236" s="42">
        <v>642857</v>
      </c>
      <c r="P1236" s="31" t="s">
        <v>426</v>
      </c>
      <c r="Q1236" s="31" t="s">
        <v>274</v>
      </c>
      <c r="R1236" s="32" t="s">
        <v>259</v>
      </c>
      <c r="S1236" s="37">
        <v>0</v>
      </c>
      <c r="T1236" s="78" t="s">
        <v>184</v>
      </c>
      <c r="U1236" s="16">
        <v>27</v>
      </c>
    </row>
    <row r="1237" spans="1:21" ht="51" customHeight="1">
      <c r="A1237" s="31">
        <v>1222</v>
      </c>
      <c r="B1237" s="39" t="s">
        <v>76</v>
      </c>
      <c r="C1237" s="35" t="s">
        <v>74</v>
      </c>
      <c r="D1237" s="33" t="s">
        <v>1514</v>
      </c>
      <c r="E1237" s="33" t="s">
        <v>1516</v>
      </c>
      <c r="F1237" s="33" t="s">
        <v>1515</v>
      </c>
      <c r="G1237" s="33" t="s">
        <v>1516</v>
      </c>
      <c r="H1237" s="33" t="s">
        <v>1515</v>
      </c>
      <c r="I1237" s="34" t="s">
        <v>1513</v>
      </c>
      <c r="J1237" s="33" t="s">
        <v>226</v>
      </c>
      <c r="K1237" s="34" t="s">
        <v>270</v>
      </c>
      <c r="L1237" s="32" t="s">
        <v>271</v>
      </c>
      <c r="M1237" s="36">
        <v>1</v>
      </c>
      <c r="N1237" s="42">
        <v>720000</v>
      </c>
      <c r="O1237" s="42">
        <v>720000</v>
      </c>
      <c r="P1237" s="31" t="s">
        <v>296</v>
      </c>
      <c r="Q1237" s="31" t="s">
        <v>274</v>
      </c>
      <c r="R1237" s="32" t="s">
        <v>258</v>
      </c>
      <c r="S1237" s="37">
        <v>0</v>
      </c>
      <c r="T1237" s="78" t="s">
        <v>177</v>
      </c>
      <c r="U1237" s="16">
        <v>27</v>
      </c>
    </row>
    <row r="1238" spans="1:21" ht="51" customHeight="1">
      <c r="A1238" s="69">
        <v>1223</v>
      </c>
      <c r="B1238" s="39" t="s">
        <v>76</v>
      </c>
      <c r="C1238" s="35" t="s">
        <v>74</v>
      </c>
      <c r="D1238" s="33" t="s">
        <v>1514</v>
      </c>
      <c r="E1238" s="33" t="s">
        <v>1516</v>
      </c>
      <c r="F1238" s="33" t="s">
        <v>1515</v>
      </c>
      <c r="G1238" s="33" t="s">
        <v>1516</v>
      </c>
      <c r="H1238" s="33" t="s">
        <v>1515</v>
      </c>
      <c r="I1238" s="34" t="s">
        <v>1513</v>
      </c>
      <c r="J1238" s="33" t="s">
        <v>226</v>
      </c>
      <c r="K1238" s="34" t="s">
        <v>270</v>
      </c>
      <c r="L1238" s="32" t="s">
        <v>271</v>
      </c>
      <c r="M1238" s="36">
        <v>1</v>
      </c>
      <c r="N1238" s="42">
        <v>3000000</v>
      </c>
      <c r="O1238" s="42">
        <v>3000000</v>
      </c>
      <c r="P1238" s="31" t="s">
        <v>296</v>
      </c>
      <c r="Q1238" s="31" t="s">
        <v>274</v>
      </c>
      <c r="R1238" s="32" t="s">
        <v>260</v>
      </c>
      <c r="S1238" s="37">
        <v>0</v>
      </c>
      <c r="T1238" s="78" t="s">
        <v>178</v>
      </c>
      <c r="U1238" s="16">
        <v>27</v>
      </c>
    </row>
    <row r="1239" spans="1:21" ht="51" customHeight="1">
      <c r="A1239" s="31">
        <v>1224</v>
      </c>
      <c r="B1239" s="39" t="s">
        <v>76</v>
      </c>
      <c r="C1239" s="35" t="s">
        <v>74</v>
      </c>
      <c r="D1239" s="33" t="s">
        <v>1514</v>
      </c>
      <c r="E1239" s="33" t="s">
        <v>1516</v>
      </c>
      <c r="F1239" s="33" t="s">
        <v>1515</v>
      </c>
      <c r="G1239" s="33" t="s">
        <v>1516</v>
      </c>
      <c r="H1239" s="33" t="s">
        <v>1515</v>
      </c>
      <c r="I1239" s="34" t="s">
        <v>1513</v>
      </c>
      <c r="J1239" s="33" t="s">
        <v>226</v>
      </c>
      <c r="K1239" s="34" t="s">
        <v>270</v>
      </c>
      <c r="L1239" s="32" t="s">
        <v>271</v>
      </c>
      <c r="M1239" s="36">
        <v>1</v>
      </c>
      <c r="N1239" s="42">
        <v>1651339</v>
      </c>
      <c r="O1239" s="42">
        <v>1651339</v>
      </c>
      <c r="P1239" s="31" t="s">
        <v>296</v>
      </c>
      <c r="Q1239" s="31" t="s">
        <v>274</v>
      </c>
      <c r="R1239" s="32" t="s">
        <v>261</v>
      </c>
      <c r="S1239" s="37">
        <v>0</v>
      </c>
      <c r="T1239" s="78" t="s">
        <v>98</v>
      </c>
      <c r="U1239" s="16">
        <v>27</v>
      </c>
    </row>
    <row r="1240" spans="1:21" ht="51" customHeight="1">
      <c r="A1240" s="69">
        <v>1225</v>
      </c>
      <c r="B1240" s="39" t="s">
        <v>76</v>
      </c>
      <c r="C1240" s="35" t="s">
        <v>74</v>
      </c>
      <c r="D1240" s="33" t="s">
        <v>1514</v>
      </c>
      <c r="E1240" s="33" t="s">
        <v>1516</v>
      </c>
      <c r="F1240" s="33" t="s">
        <v>1515</v>
      </c>
      <c r="G1240" s="33" t="s">
        <v>1516</v>
      </c>
      <c r="H1240" s="33" t="s">
        <v>1515</v>
      </c>
      <c r="I1240" s="34" t="s">
        <v>1513</v>
      </c>
      <c r="J1240" s="33" t="s">
        <v>226</v>
      </c>
      <c r="K1240" s="34" t="s">
        <v>270</v>
      </c>
      <c r="L1240" s="32" t="s">
        <v>271</v>
      </c>
      <c r="M1240" s="36">
        <v>1</v>
      </c>
      <c r="N1240" s="42">
        <v>2880000</v>
      </c>
      <c r="O1240" s="42">
        <v>2880000</v>
      </c>
      <c r="P1240" s="31" t="s">
        <v>296</v>
      </c>
      <c r="Q1240" s="31" t="s">
        <v>274</v>
      </c>
      <c r="R1240" s="32" t="s">
        <v>1517</v>
      </c>
      <c r="S1240" s="37">
        <v>0</v>
      </c>
      <c r="T1240" s="78" t="s">
        <v>772</v>
      </c>
      <c r="U1240" s="16">
        <v>27</v>
      </c>
    </row>
    <row r="1241" spans="1:21" ht="114.75" customHeight="1">
      <c r="A1241" s="31">
        <v>1226</v>
      </c>
      <c r="B1241" s="39" t="s">
        <v>76</v>
      </c>
      <c r="C1241" s="31" t="s">
        <v>74</v>
      </c>
      <c r="D1241" s="32" t="s">
        <v>1518</v>
      </c>
      <c r="E1241" s="34" t="s">
        <v>1519</v>
      </c>
      <c r="F1241" s="34" t="s">
        <v>1520</v>
      </c>
      <c r="G1241" s="34" t="s">
        <v>1519</v>
      </c>
      <c r="H1241" s="34" t="s">
        <v>1521</v>
      </c>
      <c r="I1241" s="34" t="s">
        <v>2009</v>
      </c>
      <c r="J1241" s="34" t="s">
        <v>1522</v>
      </c>
      <c r="K1241" s="34" t="s">
        <v>270</v>
      </c>
      <c r="L1241" s="32" t="s">
        <v>271</v>
      </c>
      <c r="M1241" s="36">
        <v>1</v>
      </c>
      <c r="N1241" s="42">
        <v>456429</v>
      </c>
      <c r="O1241" s="42">
        <v>456429</v>
      </c>
      <c r="P1241" s="31" t="s">
        <v>296</v>
      </c>
      <c r="Q1241" s="31" t="s">
        <v>274</v>
      </c>
      <c r="R1241" s="32" t="s">
        <v>248</v>
      </c>
      <c r="S1241" s="37">
        <v>0</v>
      </c>
      <c r="T1241" s="78" t="s">
        <v>174</v>
      </c>
      <c r="U1241" s="80">
        <v>28</v>
      </c>
    </row>
    <row r="1242" spans="1:21" ht="114.75" customHeight="1">
      <c r="A1242" s="69">
        <v>1227</v>
      </c>
      <c r="B1242" s="39" t="s">
        <v>76</v>
      </c>
      <c r="C1242" s="31" t="s">
        <v>74</v>
      </c>
      <c r="D1242" s="32" t="s">
        <v>1518</v>
      </c>
      <c r="E1242" s="34" t="s">
        <v>1519</v>
      </c>
      <c r="F1242" s="34" t="s">
        <v>1520</v>
      </c>
      <c r="G1242" s="34" t="s">
        <v>1519</v>
      </c>
      <c r="H1242" s="34" t="s">
        <v>1521</v>
      </c>
      <c r="I1242" s="34" t="s">
        <v>2009</v>
      </c>
      <c r="J1242" s="34" t="s">
        <v>1522</v>
      </c>
      <c r="K1242" s="34" t="s">
        <v>270</v>
      </c>
      <c r="L1242" s="32" t="s">
        <v>271</v>
      </c>
      <c r="M1242" s="36">
        <v>1</v>
      </c>
      <c r="N1242" s="42">
        <v>187500</v>
      </c>
      <c r="O1242" s="42">
        <v>187500</v>
      </c>
      <c r="P1242" s="31" t="s">
        <v>426</v>
      </c>
      <c r="Q1242" s="31" t="s">
        <v>274</v>
      </c>
      <c r="R1242" s="32" t="s">
        <v>250</v>
      </c>
      <c r="S1242" s="37">
        <v>0</v>
      </c>
      <c r="T1242" s="78" t="s">
        <v>179</v>
      </c>
      <c r="U1242" s="16">
        <v>28</v>
      </c>
    </row>
    <row r="1243" spans="1:21" ht="114.75" customHeight="1">
      <c r="A1243" s="31">
        <v>1228</v>
      </c>
      <c r="B1243" s="39" t="s">
        <v>76</v>
      </c>
      <c r="C1243" s="31" t="s">
        <v>74</v>
      </c>
      <c r="D1243" s="32" t="s">
        <v>1518</v>
      </c>
      <c r="E1243" s="34" t="s">
        <v>1519</v>
      </c>
      <c r="F1243" s="34" t="s">
        <v>1520</v>
      </c>
      <c r="G1243" s="34" t="s">
        <v>1519</v>
      </c>
      <c r="H1243" s="34" t="s">
        <v>1521</v>
      </c>
      <c r="I1243" s="34" t="s">
        <v>2009</v>
      </c>
      <c r="J1243" s="34" t="s">
        <v>1522</v>
      </c>
      <c r="K1243" s="34" t="s">
        <v>270</v>
      </c>
      <c r="L1243" s="32" t="s">
        <v>271</v>
      </c>
      <c r="M1243" s="36">
        <v>1</v>
      </c>
      <c r="N1243" s="42">
        <v>938705</v>
      </c>
      <c r="O1243" s="42">
        <v>938705</v>
      </c>
      <c r="P1243" s="31" t="s">
        <v>296</v>
      </c>
      <c r="Q1243" s="31" t="s">
        <v>274</v>
      </c>
      <c r="R1243" s="32" t="s">
        <v>249</v>
      </c>
      <c r="S1243" s="37">
        <v>0</v>
      </c>
      <c r="T1243" s="78" t="s">
        <v>180</v>
      </c>
      <c r="U1243" s="16">
        <v>28</v>
      </c>
    </row>
    <row r="1244" spans="1:21" ht="114.75" customHeight="1">
      <c r="A1244" s="69">
        <v>1229</v>
      </c>
      <c r="B1244" s="39" t="s">
        <v>76</v>
      </c>
      <c r="C1244" s="31" t="s">
        <v>74</v>
      </c>
      <c r="D1244" s="32" t="s">
        <v>1518</v>
      </c>
      <c r="E1244" s="34" t="s">
        <v>1519</v>
      </c>
      <c r="F1244" s="34" t="s">
        <v>1520</v>
      </c>
      <c r="G1244" s="34" t="s">
        <v>1519</v>
      </c>
      <c r="H1244" s="34" t="s">
        <v>1521</v>
      </c>
      <c r="I1244" s="34" t="s">
        <v>2009</v>
      </c>
      <c r="J1244" s="34" t="s">
        <v>1522</v>
      </c>
      <c r="K1244" s="34" t="s">
        <v>270</v>
      </c>
      <c r="L1244" s="32" t="s">
        <v>271</v>
      </c>
      <c r="M1244" s="36">
        <v>1</v>
      </c>
      <c r="N1244" s="42">
        <f>O1244/M1244</f>
        <v>3700000</v>
      </c>
      <c r="O1244" s="42">
        <f>5357143-1657143</f>
        <v>3700000</v>
      </c>
      <c r="P1244" s="31" t="s">
        <v>296</v>
      </c>
      <c r="Q1244" s="31" t="s">
        <v>274</v>
      </c>
      <c r="R1244" s="32" t="s">
        <v>247</v>
      </c>
      <c r="S1244" s="37">
        <v>0</v>
      </c>
      <c r="T1244" s="78" t="s">
        <v>175</v>
      </c>
      <c r="U1244" s="16">
        <v>28</v>
      </c>
    </row>
    <row r="1245" spans="1:21" ht="114.75" customHeight="1">
      <c r="A1245" s="31">
        <v>1230</v>
      </c>
      <c r="B1245" s="39" t="s">
        <v>76</v>
      </c>
      <c r="C1245" s="31" t="s">
        <v>74</v>
      </c>
      <c r="D1245" s="32" t="s">
        <v>1518</v>
      </c>
      <c r="E1245" s="34" t="s">
        <v>1519</v>
      </c>
      <c r="F1245" s="34" t="s">
        <v>1520</v>
      </c>
      <c r="G1245" s="34" t="s">
        <v>1519</v>
      </c>
      <c r="H1245" s="34" t="s">
        <v>1521</v>
      </c>
      <c r="I1245" s="34" t="s">
        <v>2009</v>
      </c>
      <c r="J1245" s="34" t="s">
        <v>1522</v>
      </c>
      <c r="K1245" s="34" t="s">
        <v>270</v>
      </c>
      <c r="L1245" s="32" t="s">
        <v>271</v>
      </c>
      <c r="M1245" s="36">
        <v>1</v>
      </c>
      <c r="N1245" s="42">
        <v>441964</v>
      </c>
      <c r="O1245" s="42">
        <v>441964</v>
      </c>
      <c r="P1245" s="31" t="s">
        <v>273</v>
      </c>
      <c r="Q1245" s="31" t="s">
        <v>274</v>
      </c>
      <c r="R1245" s="36" t="s">
        <v>1935</v>
      </c>
      <c r="S1245" s="37">
        <v>0</v>
      </c>
      <c r="T1245" s="78" t="s">
        <v>176</v>
      </c>
      <c r="U1245" s="16">
        <v>28</v>
      </c>
    </row>
    <row r="1246" spans="1:21" ht="114.75" customHeight="1">
      <c r="A1246" s="69">
        <v>1231</v>
      </c>
      <c r="B1246" s="39" t="s">
        <v>76</v>
      </c>
      <c r="C1246" s="31" t="s">
        <v>74</v>
      </c>
      <c r="D1246" s="32" t="s">
        <v>1518</v>
      </c>
      <c r="E1246" s="34" t="s">
        <v>1519</v>
      </c>
      <c r="F1246" s="34" t="s">
        <v>1520</v>
      </c>
      <c r="G1246" s="34" t="s">
        <v>1519</v>
      </c>
      <c r="H1246" s="34" t="s">
        <v>1521</v>
      </c>
      <c r="I1246" s="34" t="s">
        <v>2009</v>
      </c>
      <c r="J1246" s="34" t="s">
        <v>1522</v>
      </c>
      <c r="K1246" s="34" t="s">
        <v>270</v>
      </c>
      <c r="L1246" s="32" t="s">
        <v>271</v>
      </c>
      <c r="M1246" s="36">
        <v>1</v>
      </c>
      <c r="N1246" s="42">
        <v>392857</v>
      </c>
      <c r="O1246" s="42">
        <v>392857</v>
      </c>
      <c r="P1246" s="31" t="s">
        <v>296</v>
      </c>
      <c r="Q1246" s="31" t="s">
        <v>274</v>
      </c>
      <c r="R1246" s="32" t="s">
        <v>251</v>
      </c>
      <c r="S1246" s="37">
        <v>0</v>
      </c>
      <c r="T1246" s="78" t="s">
        <v>181</v>
      </c>
      <c r="U1246" s="16">
        <v>28</v>
      </c>
    </row>
    <row r="1247" spans="1:21" ht="114.75" customHeight="1">
      <c r="A1247" s="31">
        <v>1232</v>
      </c>
      <c r="B1247" s="39" t="s">
        <v>76</v>
      </c>
      <c r="C1247" s="31" t="s">
        <v>74</v>
      </c>
      <c r="D1247" s="32" t="s">
        <v>1518</v>
      </c>
      <c r="E1247" s="34" t="s">
        <v>1519</v>
      </c>
      <c r="F1247" s="34" t="s">
        <v>1520</v>
      </c>
      <c r="G1247" s="34" t="s">
        <v>1519</v>
      </c>
      <c r="H1247" s="34" t="s">
        <v>1521</v>
      </c>
      <c r="I1247" s="34" t="s">
        <v>2009</v>
      </c>
      <c r="J1247" s="34" t="s">
        <v>1522</v>
      </c>
      <c r="K1247" s="34" t="s">
        <v>270</v>
      </c>
      <c r="L1247" s="32" t="s">
        <v>271</v>
      </c>
      <c r="M1247" s="36">
        <v>1</v>
      </c>
      <c r="N1247" s="42">
        <v>1339286</v>
      </c>
      <c r="O1247" s="42">
        <v>1339286</v>
      </c>
      <c r="P1247" s="31" t="s">
        <v>296</v>
      </c>
      <c r="Q1247" s="31" t="s">
        <v>274</v>
      </c>
      <c r="R1247" s="36" t="s">
        <v>252</v>
      </c>
      <c r="S1247" s="37">
        <v>0</v>
      </c>
      <c r="T1247" s="78" t="s">
        <v>96</v>
      </c>
      <c r="U1247" s="16">
        <v>28</v>
      </c>
    </row>
    <row r="1248" spans="1:21" ht="114.75" customHeight="1">
      <c r="A1248" s="69">
        <v>1233</v>
      </c>
      <c r="B1248" s="39" t="s">
        <v>76</v>
      </c>
      <c r="C1248" s="31" t="s">
        <v>74</v>
      </c>
      <c r="D1248" s="32" t="s">
        <v>1518</v>
      </c>
      <c r="E1248" s="34" t="s">
        <v>1519</v>
      </c>
      <c r="F1248" s="34" t="s">
        <v>1520</v>
      </c>
      <c r="G1248" s="34" t="s">
        <v>1519</v>
      </c>
      <c r="H1248" s="34" t="s">
        <v>1521</v>
      </c>
      <c r="I1248" s="34" t="s">
        <v>2009</v>
      </c>
      <c r="J1248" s="34" t="s">
        <v>1522</v>
      </c>
      <c r="K1248" s="34" t="s">
        <v>270</v>
      </c>
      <c r="L1248" s="32" t="s">
        <v>271</v>
      </c>
      <c r="M1248" s="36">
        <v>1</v>
      </c>
      <c r="N1248" s="42">
        <v>892857</v>
      </c>
      <c r="O1248" s="42">
        <v>892857</v>
      </c>
      <c r="P1248" s="31" t="s">
        <v>426</v>
      </c>
      <c r="Q1248" s="31" t="s">
        <v>274</v>
      </c>
      <c r="R1248" s="32" t="s">
        <v>254</v>
      </c>
      <c r="S1248" s="37">
        <v>0</v>
      </c>
      <c r="T1248" s="78" t="s">
        <v>182</v>
      </c>
      <c r="U1248" s="16">
        <v>28</v>
      </c>
    </row>
    <row r="1249" spans="1:21" ht="114.75" customHeight="1">
      <c r="A1249" s="31">
        <v>1234</v>
      </c>
      <c r="B1249" s="39" t="s">
        <v>76</v>
      </c>
      <c r="C1249" s="31" t="s">
        <v>74</v>
      </c>
      <c r="D1249" s="32" t="s">
        <v>1518</v>
      </c>
      <c r="E1249" s="34" t="s">
        <v>1519</v>
      </c>
      <c r="F1249" s="34" t="s">
        <v>1520</v>
      </c>
      <c r="G1249" s="34" t="s">
        <v>1519</v>
      </c>
      <c r="H1249" s="34" t="s">
        <v>1521</v>
      </c>
      <c r="I1249" s="34" t="s">
        <v>2009</v>
      </c>
      <c r="J1249" s="34" t="s">
        <v>1522</v>
      </c>
      <c r="K1249" s="34" t="s">
        <v>270</v>
      </c>
      <c r="L1249" s="32" t="s">
        <v>271</v>
      </c>
      <c r="M1249" s="36">
        <v>1</v>
      </c>
      <c r="N1249" s="42">
        <v>312500</v>
      </c>
      <c r="O1249" s="42">
        <v>312500</v>
      </c>
      <c r="P1249" s="31" t="s">
        <v>296</v>
      </c>
      <c r="Q1249" s="31" t="s">
        <v>274</v>
      </c>
      <c r="R1249" s="32" t="s">
        <v>255</v>
      </c>
      <c r="S1249" s="37">
        <v>0</v>
      </c>
      <c r="T1249" s="78" t="s">
        <v>97</v>
      </c>
      <c r="U1249" s="16">
        <v>28</v>
      </c>
    </row>
    <row r="1250" spans="1:21" ht="114.75" customHeight="1">
      <c r="A1250" s="69">
        <v>1235</v>
      </c>
      <c r="B1250" s="39" t="s">
        <v>76</v>
      </c>
      <c r="C1250" s="31" t="s">
        <v>74</v>
      </c>
      <c r="D1250" s="32" t="s">
        <v>1518</v>
      </c>
      <c r="E1250" s="34" t="s">
        <v>1519</v>
      </c>
      <c r="F1250" s="34" t="s">
        <v>1520</v>
      </c>
      <c r="G1250" s="34" t="s">
        <v>1519</v>
      </c>
      <c r="H1250" s="34" t="s">
        <v>1521</v>
      </c>
      <c r="I1250" s="34" t="s">
        <v>2009</v>
      </c>
      <c r="J1250" s="34" t="s">
        <v>1522</v>
      </c>
      <c r="K1250" s="34" t="s">
        <v>270</v>
      </c>
      <c r="L1250" s="32" t="s">
        <v>271</v>
      </c>
      <c r="M1250" s="36">
        <v>1</v>
      </c>
      <c r="N1250" s="42">
        <v>875000</v>
      </c>
      <c r="O1250" s="42">
        <v>875000</v>
      </c>
      <c r="P1250" s="31" t="s">
        <v>296</v>
      </c>
      <c r="Q1250" s="31" t="s">
        <v>274</v>
      </c>
      <c r="R1250" s="32" t="s">
        <v>256</v>
      </c>
      <c r="S1250" s="37">
        <v>0</v>
      </c>
      <c r="T1250" s="78" t="s">
        <v>183</v>
      </c>
      <c r="U1250" s="16">
        <v>28</v>
      </c>
    </row>
    <row r="1251" spans="1:21" ht="114.75" customHeight="1">
      <c r="A1251" s="31">
        <v>1236</v>
      </c>
      <c r="B1251" s="39" t="s">
        <v>76</v>
      </c>
      <c r="C1251" s="31" t="s">
        <v>74</v>
      </c>
      <c r="D1251" s="32" t="s">
        <v>1518</v>
      </c>
      <c r="E1251" s="34" t="s">
        <v>1519</v>
      </c>
      <c r="F1251" s="34" t="s">
        <v>1520</v>
      </c>
      <c r="G1251" s="34" t="s">
        <v>1519</v>
      </c>
      <c r="H1251" s="34" t="s">
        <v>1521</v>
      </c>
      <c r="I1251" s="34" t="s">
        <v>2009</v>
      </c>
      <c r="J1251" s="34" t="s">
        <v>1522</v>
      </c>
      <c r="K1251" s="34" t="s">
        <v>270</v>
      </c>
      <c r="L1251" s="32" t="s">
        <v>271</v>
      </c>
      <c r="M1251" s="36">
        <v>1</v>
      </c>
      <c r="N1251" s="42">
        <v>602679</v>
      </c>
      <c r="O1251" s="42">
        <v>602679</v>
      </c>
      <c r="P1251" s="31" t="s">
        <v>296</v>
      </c>
      <c r="Q1251" s="31" t="s">
        <v>274</v>
      </c>
      <c r="R1251" s="32" t="s">
        <v>259</v>
      </c>
      <c r="S1251" s="37">
        <v>0</v>
      </c>
      <c r="T1251" s="78" t="s">
        <v>184</v>
      </c>
      <c r="U1251" s="16">
        <v>28</v>
      </c>
    </row>
    <row r="1252" spans="1:21" ht="114.75" customHeight="1">
      <c r="A1252" s="69">
        <v>1237</v>
      </c>
      <c r="B1252" s="39" t="s">
        <v>76</v>
      </c>
      <c r="C1252" s="31" t="s">
        <v>74</v>
      </c>
      <c r="D1252" s="32" t="s">
        <v>1518</v>
      </c>
      <c r="E1252" s="34" t="s">
        <v>1519</v>
      </c>
      <c r="F1252" s="34" t="s">
        <v>1520</v>
      </c>
      <c r="G1252" s="34" t="s">
        <v>1519</v>
      </c>
      <c r="H1252" s="34" t="s">
        <v>1521</v>
      </c>
      <c r="I1252" s="34" t="s">
        <v>2009</v>
      </c>
      <c r="J1252" s="34" t="s">
        <v>1522</v>
      </c>
      <c r="K1252" s="34" t="s">
        <v>270</v>
      </c>
      <c r="L1252" s="32" t="s">
        <v>271</v>
      </c>
      <c r="M1252" s="36">
        <v>1</v>
      </c>
      <c r="N1252" s="42">
        <v>241071</v>
      </c>
      <c r="O1252" s="42">
        <v>241071</v>
      </c>
      <c r="P1252" s="31" t="s">
        <v>296</v>
      </c>
      <c r="Q1252" s="31" t="s">
        <v>274</v>
      </c>
      <c r="R1252" s="32" t="s">
        <v>257</v>
      </c>
      <c r="S1252" s="37">
        <v>0</v>
      </c>
      <c r="T1252" s="78" t="s">
        <v>185</v>
      </c>
      <c r="U1252" s="16">
        <v>28</v>
      </c>
    </row>
    <row r="1253" spans="1:21" ht="114.75" customHeight="1">
      <c r="A1253" s="31">
        <v>1238</v>
      </c>
      <c r="B1253" s="39" t="s">
        <v>76</v>
      </c>
      <c r="C1253" s="31" t="s">
        <v>74</v>
      </c>
      <c r="D1253" s="32" t="s">
        <v>1518</v>
      </c>
      <c r="E1253" s="34" t="s">
        <v>1519</v>
      </c>
      <c r="F1253" s="34" t="s">
        <v>1520</v>
      </c>
      <c r="G1253" s="34" t="s">
        <v>1519</v>
      </c>
      <c r="H1253" s="34" t="s">
        <v>1521</v>
      </c>
      <c r="I1253" s="34" t="s">
        <v>2009</v>
      </c>
      <c r="J1253" s="34" t="s">
        <v>1522</v>
      </c>
      <c r="K1253" s="34" t="s">
        <v>270</v>
      </c>
      <c r="L1253" s="32" t="s">
        <v>271</v>
      </c>
      <c r="M1253" s="36">
        <v>1</v>
      </c>
      <c r="N1253" s="42">
        <v>470536</v>
      </c>
      <c r="O1253" s="42">
        <v>470536</v>
      </c>
      <c r="P1253" s="31" t="s">
        <v>296</v>
      </c>
      <c r="Q1253" s="31" t="s">
        <v>274</v>
      </c>
      <c r="R1253" s="32" t="s">
        <v>258</v>
      </c>
      <c r="S1253" s="37">
        <v>0</v>
      </c>
      <c r="T1253" s="78" t="s">
        <v>177</v>
      </c>
      <c r="U1253" s="16">
        <v>28</v>
      </c>
    </row>
    <row r="1254" spans="1:21" ht="114.75" customHeight="1">
      <c r="A1254" s="69">
        <v>1239</v>
      </c>
      <c r="B1254" s="39" t="s">
        <v>76</v>
      </c>
      <c r="C1254" s="31" t="s">
        <v>74</v>
      </c>
      <c r="D1254" s="32" t="s">
        <v>1518</v>
      </c>
      <c r="E1254" s="34" t="s">
        <v>1519</v>
      </c>
      <c r="F1254" s="34" t="s">
        <v>1520</v>
      </c>
      <c r="G1254" s="34" t="s">
        <v>1519</v>
      </c>
      <c r="H1254" s="34" t="s">
        <v>1521</v>
      </c>
      <c r="I1254" s="34" t="s">
        <v>2009</v>
      </c>
      <c r="J1254" s="34" t="s">
        <v>1522</v>
      </c>
      <c r="K1254" s="34" t="s">
        <v>270</v>
      </c>
      <c r="L1254" s="32" t="s">
        <v>271</v>
      </c>
      <c r="M1254" s="36">
        <v>1</v>
      </c>
      <c r="N1254" s="42">
        <v>639286</v>
      </c>
      <c r="O1254" s="42">
        <v>639286</v>
      </c>
      <c r="P1254" s="31" t="s">
        <v>296</v>
      </c>
      <c r="Q1254" s="31" t="s">
        <v>274</v>
      </c>
      <c r="R1254" s="32" t="s">
        <v>260</v>
      </c>
      <c r="S1254" s="37">
        <v>0</v>
      </c>
      <c r="T1254" s="78" t="s">
        <v>178</v>
      </c>
      <c r="U1254" s="16">
        <v>28</v>
      </c>
    </row>
    <row r="1255" spans="1:21" ht="114.75" customHeight="1">
      <c r="A1255" s="31">
        <v>1240</v>
      </c>
      <c r="B1255" s="39" t="s">
        <v>76</v>
      </c>
      <c r="C1255" s="31" t="s">
        <v>74</v>
      </c>
      <c r="D1255" s="32" t="s">
        <v>1518</v>
      </c>
      <c r="E1255" s="34" t="s">
        <v>1519</v>
      </c>
      <c r="F1255" s="34" t="s">
        <v>1520</v>
      </c>
      <c r="G1255" s="34" t="s">
        <v>1519</v>
      </c>
      <c r="H1255" s="34" t="s">
        <v>1521</v>
      </c>
      <c r="I1255" s="34" t="s">
        <v>2009</v>
      </c>
      <c r="J1255" s="34" t="s">
        <v>1522</v>
      </c>
      <c r="K1255" s="34" t="s">
        <v>270</v>
      </c>
      <c r="L1255" s="32" t="s">
        <v>271</v>
      </c>
      <c r="M1255" s="36">
        <v>1</v>
      </c>
      <c r="N1255" s="42">
        <v>240000</v>
      </c>
      <c r="O1255" s="42">
        <v>240000</v>
      </c>
      <c r="P1255" s="31" t="s">
        <v>296</v>
      </c>
      <c r="Q1255" s="31" t="s">
        <v>274</v>
      </c>
      <c r="R1255" s="32" t="s">
        <v>261</v>
      </c>
      <c r="S1255" s="37">
        <v>0</v>
      </c>
      <c r="T1255" s="78" t="s">
        <v>98</v>
      </c>
      <c r="U1255" s="16">
        <v>28</v>
      </c>
    </row>
    <row r="1256" spans="1:21" ht="114.75" customHeight="1">
      <c r="A1256" s="69">
        <v>1241</v>
      </c>
      <c r="B1256" s="39" t="s">
        <v>76</v>
      </c>
      <c r="C1256" s="31" t="s">
        <v>74</v>
      </c>
      <c r="D1256" s="32" t="s">
        <v>1518</v>
      </c>
      <c r="E1256" s="34" t="s">
        <v>1519</v>
      </c>
      <c r="F1256" s="34" t="s">
        <v>1520</v>
      </c>
      <c r="G1256" s="34" t="s">
        <v>1519</v>
      </c>
      <c r="H1256" s="34" t="s">
        <v>1521</v>
      </c>
      <c r="I1256" s="34" t="s">
        <v>2009</v>
      </c>
      <c r="J1256" s="34" t="s">
        <v>1522</v>
      </c>
      <c r="K1256" s="34" t="s">
        <v>270</v>
      </c>
      <c r="L1256" s="32" t="s">
        <v>271</v>
      </c>
      <c r="M1256" s="36">
        <v>1</v>
      </c>
      <c r="N1256" s="42">
        <v>500000</v>
      </c>
      <c r="O1256" s="42">
        <v>500000</v>
      </c>
      <c r="P1256" s="31" t="s">
        <v>296</v>
      </c>
      <c r="Q1256" s="31" t="s">
        <v>274</v>
      </c>
      <c r="R1256" s="32" t="s">
        <v>262</v>
      </c>
      <c r="S1256" s="37">
        <v>0</v>
      </c>
      <c r="T1256" s="78" t="s">
        <v>99</v>
      </c>
      <c r="U1256" s="16">
        <v>28</v>
      </c>
    </row>
    <row r="1257" spans="1:21" ht="63.75" customHeight="1">
      <c r="A1257" s="31">
        <v>1242</v>
      </c>
      <c r="B1257" s="39" t="s">
        <v>76</v>
      </c>
      <c r="C1257" s="59" t="s">
        <v>74</v>
      </c>
      <c r="D1257" s="59" t="s">
        <v>408</v>
      </c>
      <c r="E1257" s="35" t="s">
        <v>409</v>
      </c>
      <c r="F1257" s="35" t="s">
        <v>410</v>
      </c>
      <c r="G1257" s="35" t="s">
        <v>411</v>
      </c>
      <c r="H1257" s="59" t="s">
        <v>410</v>
      </c>
      <c r="I1257" s="59" t="s">
        <v>412</v>
      </c>
      <c r="J1257" s="59" t="s">
        <v>1307</v>
      </c>
      <c r="K1257" s="59" t="s">
        <v>281</v>
      </c>
      <c r="L1257" s="59" t="s">
        <v>271</v>
      </c>
      <c r="M1257" s="36">
        <v>1</v>
      </c>
      <c r="N1257" s="42">
        <v>3465000</v>
      </c>
      <c r="O1257" s="42">
        <v>3465000</v>
      </c>
      <c r="P1257" s="59" t="s">
        <v>414</v>
      </c>
      <c r="Q1257" s="59" t="s">
        <v>274</v>
      </c>
      <c r="R1257" s="32" t="s">
        <v>275</v>
      </c>
      <c r="S1257" s="59">
        <v>30</v>
      </c>
      <c r="T1257" s="78" t="s">
        <v>163</v>
      </c>
      <c r="U1257" s="80">
        <v>29</v>
      </c>
    </row>
    <row r="1258" spans="1:21" ht="74.25" customHeight="1">
      <c r="A1258" s="69">
        <v>1243</v>
      </c>
      <c r="B1258" s="39" t="s">
        <v>76</v>
      </c>
      <c r="C1258" s="59" t="s">
        <v>74</v>
      </c>
      <c r="D1258" s="59" t="s">
        <v>408</v>
      </c>
      <c r="E1258" s="35" t="s">
        <v>409</v>
      </c>
      <c r="F1258" s="35" t="s">
        <v>410</v>
      </c>
      <c r="G1258" s="35" t="s">
        <v>411</v>
      </c>
      <c r="H1258" s="59" t="s">
        <v>410</v>
      </c>
      <c r="I1258" s="59" t="s">
        <v>413</v>
      </c>
      <c r="J1258" s="59" t="s">
        <v>1308</v>
      </c>
      <c r="K1258" s="59" t="s">
        <v>281</v>
      </c>
      <c r="L1258" s="59" t="s">
        <v>271</v>
      </c>
      <c r="M1258" s="36">
        <v>1</v>
      </c>
      <c r="N1258" s="42">
        <v>3465000</v>
      </c>
      <c r="O1258" s="42">
        <v>3465000</v>
      </c>
      <c r="P1258" s="59" t="s">
        <v>414</v>
      </c>
      <c r="Q1258" s="59" t="s">
        <v>274</v>
      </c>
      <c r="R1258" s="32">
        <v>751110000</v>
      </c>
      <c r="S1258" s="59">
        <v>30</v>
      </c>
      <c r="T1258" s="78" t="s">
        <v>163</v>
      </c>
      <c r="U1258" s="80">
        <v>29</v>
      </c>
    </row>
    <row r="1259" spans="1:21" ht="114.75" customHeight="1">
      <c r="A1259" s="31">
        <v>1244</v>
      </c>
      <c r="B1259" s="39" t="s">
        <v>76</v>
      </c>
      <c r="C1259" s="59" t="s">
        <v>74</v>
      </c>
      <c r="D1259" s="59" t="s">
        <v>415</v>
      </c>
      <c r="E1259" s="35" t="s">
        <v>416</v>
      </c>
      <c r="F1259" s="35" t="s">
        <v>417</v>
      </c>
      <c r="G1259" s="35" t="s">
        <v>416</v>
      </c>
      <c r="H1259" s="59" t="s">
        <v>418</v>
      </c>
      <c r="I1259" s="59" t="s">
        <v>419</v>
      </c>
      <c r="J1259" s="59" t="s">
        <v>227</v>
      </c>
      <c r="K1259" s="33" t="s">
        <v>270</v>
      </c>
      <c r="L1259" s="59" t="s">
        <v>271</v>
      </c>
      <c r="M1259" s="36">
        <v>1</v>
      </c>
      <c r="N1259" s="42">
        <v>3412500</v>
      </c>
      <c r="O1259" s="42">
        <v>3412500</v>
      </c>
      <c r="P1259" s="59" t="s">
        <v>296</v>
      </c>
      <c r="Q1259" s="59" t="s">
        <v>274</v>
      </c>
      <c r="R1259" s="32">
        <v>751110000</v>
      </c>
      <c r="S1259" s="31">
        <v>30</v>
      </c>
      <c r="T1259" s="78" t="s">
        <v>163</v>
      </c>
      <c r="U1259" s="80">
        <v>29</v>
      </c>
    </row>
    <row r="1260" spans="1:21" ht="102">
      <c r="A1260" s="69">
        <v>1245</v>
      </c>
      <c r="B1260" s="39" t="s">
        <v>76</v>
      </c>
      <c r="C1260" s="59" t="s">
        <v>74</v>
      </c>
      <c r="D1260" s="35" t="s">
        <v>1414</v>
      </c>
      <c r="E1260" s="33" t="s">
        <v>1415</v>
      </c>
      <c r="F1260" s="33" t="s">
        <v>1416</v>
      </c>
      <c r="G1260" s="33" t="s">
        <v>1417</v>
      </c>
      <c r="H1260" s="33" t="s">
        <v>1418</v>
      </c>
      <c r="I1260" s="59" t="s">
        <v>1419</v>
      </c>
      <c r="J1260" s="59" t="s">
        <v>190</v>
      </c>
      <c r="K1260" s="59" t="s">
        <v>270</v>
      </c>
      <c r="L1260" s="59" t="s">
        <v>271</v>
      </c>
      <c r="M1260" s="36">
        <v>1</v>
      </c>
      <c r="N1260" s="42">
        <v>1980000</v>
      </c>
      <c r="O1260" s="42">
        <v>1980000</v>
      </c>
      <c r="P1260" s="31" t="s">
        <v>296</v>
      </c>
      <c r="Q1260" s="31" t="s">
        <v>274</v>
      </c>
      <c r="R1260" s="32" t="s">
        <v>260</v>
      </c>
      <c r="S1260" s="37">
        <v>0</v>
      </c>
      <c r="T1260" s="78" t="s">
        <v>178</v>
      </c>
      <c r="U1260" s="16">
        <v>29</v>
      </c>
    </row>
    <row r="1261" spans="1:21" ht="102">
      <c r="A1261" s="31">
        <v>1246</v>
      </c>
      <c r="B1261" s="39" t="s">
        <v>76</v>
      </c>
      <c r="C1261" s="59" t="s">
        <v>74</v>
      </c>
      <c r="D1261" s="59" t="s">
        <v>1414</v>
      </c>
      <c r="E1261" s="35" t="s">
        <v>1415</v>
      </c>
      <c r="F1261" s="35" t="s">
        <v>1420</v>
      </c>
      <c r="G1261" s="35" t="s">
        <v>1421</v>
      </c>
      <c r="H1261" s="59" t="s">
        <v>1418</v>
      </c>
      <c r="I1261" s="59" t="s">
        <v>1425</v>
      </c>
      <c r="J1261" s="59" t="s">
        <v>191</v>
      </c>
      <c r="K1261" s="59" t="s">
        <v>270</v>
      </c>
      <c r="L1261" s="59" t="s">
        <v>271</v>
      </c>
      <c r="M1261" s="36">
        <v>1</v>
      </c>
      <c r="N1261" s="42">
        <v>1980000</v>
      </c>
      <c r="O1261" s="42">
        <v>1980000</v>
      </c>
      <c r="P1261" s="31" t="s">
        <v>296</v>
      </c>
      <c r="Q1261" s="31" t="s">
        <v>274</v>
      </c>
      <c r="R1261" s="32" t="s">
        <v>260</v>
      </c>
      <c r="S1261" s="37">
        <v>0</v>
      </c>
      <c r="T1261" s="78" t="s">
        <v>178</v>
      </c>
      <c r="U1261" s="16">
        <v>29</v>
      </c>
    </row>
    <row r="1262" spans="1:21" ht="102">
      <c r="A1262" s="69">
        <v>1247</v>
      </c>
      <c r="B1262" s="39" t="s">
        <v>76</v>
      </c>
      <c r="C1262" s="59" t="s">
        <v>74</v>
      </c>
      <c r="D1262" s="35" t="s">
        <v>1414</v>
      </c>
      <c r="E1262" s="33" t="s">
        <v>1415</v>
      </c>
      <c r="F1262" s="33" t="s">
        <v>1416</v>
      </c>
      <c r="G1262" s="33" t="s">
        <v>1417</v>
      </c>
      <c r="H1262" s="33" t="s">
        <v>1418</v>
      </c>
      <c r="I1262" s="59" t="s">
        <v>1685</v>
      </c>
      <c r="J1262" s="59" t="s">
        <v>192</v>
      </c>
      <c r="K1262" s="33" t="s">
        <v>270</v>
      </c>
      <c r="L1262" s="33" t="s">
        <v>271</v>
      </c>
      <c r="M1262" s="36">
        <v>1</v>
      </c>
      <c r="N1262" s="42">
        <v>2100000</v>
      </c>
      <c r="O1262" s="42">
        <v>2100000</v>
      </c>
      <c r="P1262" s="31" t="s">
        <v>296</v>
      </c>
      <c r="Q1262" s="31" t="s">
        <v>274</v>
      </c>
      <c r="R1262" s="32" t="s">
        <v>260</v>
      </c>
      <c r="S1262" s="37">
        <v>0</v>
      </c>
      <c r="T1262" s="78" t="s">
        <v>178</v>
      </c>
      <c r="U1262" s="16">
        <v>29</v>
      </c>
    </row>
    <row r="1263" spans="1:21" ht="102">
      <c r="A1263" s="31">
        <v>1248</v>
      </c>
      <c r="B1263" s="39" t="s">
        <v>76</v>
      </c>
      <c r="C1263" s="59" t="s">
        <v>74</v>
      </c>
      <c r="D1263" s="35" t="s">
        <v>1414</v>
      </c>
      <c r="E1263" s="33" t="s">
        <v>1415</v>
      </c>
      <c r="F1263" s="33" t="s">
        <v>1416</v>
      </c>
      <c r="G1263" s="33" t="s">
        <v>1417</v>
      </c>
      <c r="H1263" s="33" t="s">
        <v>1418</v>
      </c>
      <c r="I1263" s="59" t="s">
        <v>1426</v>
      </c>
      <c r="J1263" s="59" t="s">
        <v>229</v>
      </c>
      <c r="K1263" s="33" t="s">
        <v>270</v>
      </c>
      <c r="L1263" s="33" t="s">
        <v>271</v>
      </c>
      <c r="M1263" s="36">
        <v>1</v>
      </c>
      <c r="N1263" s="42">
        <v>1980000</v>
      </c>
      <c r="O1263" s="42">
        <v>1980000</v>
      </c>
      <c r="P1263" s="31" t="s">
        <v>296</v>
      </c>
      <c r="Q1263" s="31" t="s">
        <v>274</v>
      </c>
      <c r="R1263" s="32" t="s">
        <v>260</v>
      </c>
      <c r="S1263" s="37">
        <v>0</v>
      </c>
      <c r="T1263" s="78" t="s">
        <v>178</v>
      </c>
      <c r="U1263" s="16">
        <v>29</v>
      </c>
    </row>
    <row r="1264" spans="1:21" ht="102">
      <c r="A1264" s="69">
        <v>1249</v>
      </c>
      <c r="B1264" s="39" t="s">
        <v>76</v>
      </c>
      <c r="C1264" s="59" t="s">
        <v>74</v>
      </c>
      <c r="D1264" s="35" t="s">
        <v>1414</v>
      </c>
      <c r="E1264" s="33" t="s">
        <v>1415</v>
      </c>
      <c r="F1264" s="33" t="s">
        <v>1416</v>
      </c>
      <c r="G1264" s="33" t="s">
        <v>1417</v>
      </c>
      <c r="H1264" s="33" t="s">
        <v>1418</v>
      </c>
      <c r="I1264" s="59" t="s">
        <v>2044</v>
      </c>
      <c r="J1264" s="59" t="s">
        <v>193</v>
      </c>
      <c r="K1264" s="33" t="s">
        <v>270</v>
      </c>
      <c r="L1264" s="33" t="s">
        <v>271</v>
      </c>
      <c r="M1264" s="36">
        <v>1</v>
      </c>
      <c r="N1264" s="42">
        <v>1980000</v>
      </c>
      <c r="O1264" s="42">
        <v>1980000</v>
      </c>
      <c r="P1264" s="31" t="s">
        <v>296</v>
      </c>
      <c r="Q1264" s="31" t="s">
        <v>274</v>
      </c>
      <c r="R1264" s="32" t="s">
        <v>260</v>
      </c>
      <c r="S1264" s="37">
        <v>0</v>
      </c>
      <c r="T1264" s="78" t="s">
        <v>178</v>
      </c>
      <c r="U1264" s="16">
        <v>29</v>
      </c>
    </row>
    <row r="1265" spans="1:21" ht="102">
      <c r="A1265" s="31">
        <v>1250</v>
      </c>
      <c r="B1265" s="39" t="s">
        <v>76</v>
      </c>
      <c r="C1265" s="59" t="s">
        <v>74</v>
      </c>
      <c r="D1265" s="35" t="s">
        <v>1414</v>
      </c>
      <c r="E1265" s="33" t="s">
        <v>1415</v>
      </c>
      <c r="F1265" s="33" t="s">
        <v>1416</v>
      </c>
      <c r="G1265" s="33" t="s">
        <v>1417</v>
      </c>
      <c r="H1265" s="33" t="s">
        <v>1418</v>
      </c>
      <c r="I1265" s="59" t="s">
        <v>1419</v>
      </c>
      <c r="J1265" s="59" t="s">
        <v>190</v>
      </c>
      <c r="K1265" s="59" t="s">
        <v>270</v>
      </c>
      <c r="L1265" s="59" t="s">
        <v>271</v>
      </c>
      <c r="M1265" s="36">
        <v>1</v>
      </c>
      <c r="N1265" s="42">
        <v>1980000</v>
      </c>
      <c r="O1265" s="42">
        <v>1980000</v>
      </c>
      <c r="P1265" s="31" t="s">
        <v>296</v>
      </c>
      <c r="Q1265" s="31" t="s">
        <v>274</v>
      </c>
      <c r="R1265" s="36" t="s">
        <v>252</v>
      </c>
      <c r="S1265" s="37">
        <v>0</v>
      </c>
      <c r="T1265" s="78" t="s">
        <v>96</v>
      </c>
      <c r="U1265" s="16">
        <v>29</v>
      </c>
    </row>
    <row r="1266" spans="1:21" ht="102">
      <c r="A1266" s="69">
        <v>1251</v>
      </c>
      <c r="B1266" s="39" t="s">
        <v>76</v>
      </c>
      <c r="C1266" s="59" t="s">
        <v>74</v>
      </c>
      <c r="D1266" s="59" t="s">
        <v>1414</v>
      </c>
      <c r="E1266" s="35" t="s">
        <v>1415</v>
      </c>
      <c r="F1266" s="35" t="s">
        <v>1420</v>
      </c>
      <c r="G1266" s="35" t="s">
        <v>1421</v>
      </c>
      <c r="H1266" s="59" t="s">
        <v>1418</v>
      </c>
      <c r="I1266" s="59" t="s">
        <v>1425</v>
      </c>
      <c r="J1266" s="59" t="s">
        <v>191</v>
      </c>
      <c r="K1266" s="59" t="s">
        <v>270</v>
      </c>
      <c r="L1266" s="59" t="s">
        <v>271</v>
      </c>
      <c r="M1266" s="36">
        <v>1</v>
      </c>
      <c r="N1266" s="42">
        <v>1980000</v>
      </c>
      <c r="O1266" s="42">
        <v>1980000</v>
      </c>
      <c r="P1266" s="31" t="s">
        <v>296</v>
      </c>
      <c r="Q1266" s="31" t="s">
        <v>274</v>
      </c>
      <c r="R1266" s="36" t="s">
        <v>252</v>
      </c>
      <c r="S1266" s="37">
        <v>0</v>
      </c>
      <c r="T1266" s="78" t="s">
        <v>96</v>
      </c>
      <c r="U1266" s="16">
        <v>29</v>
      </c>
    </row>
    <row r="1267" spans="1:21" ht="102">
      <c r="A1267" s="31">
        <v>1252</v>
      </c>
      <c r="B1267" s="39" t="s">
        <v>76</v>
      </c>
      <c r="C1267" s="59" t="s">
        <v>74</v>
      </c>
      <c r="D1267" s="35" t="s">
        <v>1414</v>
      </c>
      <c r="E1267" s="33" t="s">
        <v>1415</v>
      </c>
      <c r="F1267" s="33" t="s">
        <v>1416</v>
      </c>
      <c r="G1267" s="33" t="s">
        <v>1417</v>
      </c>
      <c r="H1267" s="33" t="s">
        <v>1418</v>
      </c>
      <c r="I1267" s="59" t="s">
        <v>1685</v>
      </c>
      <c r="J1267" s="59" t="s">
        <v>192</v>
      </c>
      <c r="K1267" s="33" t="s">
        <v>270</v>
      </c>
      <c r="L1267" s="33" t="s">
        <v>271</v>
      </c>
      <c r="M1267" s="36">
        <v>1</v>
      </c>
      <c r="N1267" s="42">
        <v>2100000</v>
      </c>
      <c r="O1267" s="42">
        <v>2100000</v>
      </c>
      <c r="P1267" s="31" t="s">
        <v>296</v>
      </c>
      <c r="Q1267" s="31" t="s">
        <v>274</v>
      </c>
      <c r="R1267" s="36" t="s">
        <v>252</v>
      </c>
      <c r="S1267" s="37">
        <v>0</v>
      </c>
      <c r="T1267" s="78" t="s">
        <v>96</v>
      </c>
      <c r="U1267" s="16">
        <v>29</v>
      </c>
    </row>
    <row r="1268" spans="1:21" ht="102">
      <c r="A1268" s="69">
        <v>1253</v>
      </c>
      <c r="B1268" s="39" t="s">
        <v>76</v>
      </c>
      <c r="C1268" s="59" t="s">
        <v>74</v>
      </c>
      <c r="D1268" s="35" t="s">
        <v>1414</v>
      </c>
      <c r="E1268" s="33" t="s">
        <v>1415</v>
      </c>
      <c r="F1268" s="33" t="s">
        <v>1416</v>
      </c>
      <c r="G1268" s="33" t="s">
        <v>1417</v>
      </c>
      <c r="H1268" s="33" t="s">
        <v>1418</v>
      </c>
      <c r="I1268" s="59" t="s">
        <v>1426</v>
      </c>
      <c r="J1268" s="59" t="s">
        <v>229</v>
      </c>
      <c r="K1268" s="33" t="s">
        <v>270</v>
      </c>
      <c r="L1268" s="33" t="s">
        <v>271</v>
      </c>
      <c r="M1268" s="36">
        <v>1</v>
      </c>
      <c r="N1268" s="42">
        <v>1980000</v>
      </c>
      <c r="O1268" s="42">
        <v>1980000</v>
      </c>
      <c r="P1268" s="31" t="s">
        <v>296</v>
      </c>
      <c r="Q1268" s="31" t="s">
        <v>274</v>
      </c>
      <c r="R1268" s="36" t="s">
        <v>252</v>
      </c>
      <c r="S1268" s="37">
        <v>0</v>
      </c>
      <c r="T1268" s="78" t="s">
        <v>96</v>
      </c>
      <c r="U1268" s="16">
        <v>29</v>
      </c>
    </row>
    <row r="1269" spans="1:21" ht="102">
      <c r="A1269" s="31">
        <v>1254</v>
      </c>
      <c r="B1269" s="39" t="s">
        <v>76</v>
      </c>
      <c r="C1269" s="59" t="s">
        <v>74</v>
      </c>
      <c r="D1269" s="59" t="s">
        <v>1414</v>
      </c>
      <c r="E1269" s="35" t="s">
        <v>1415</v>
      </c>
      <c r="F1269" s="35" t="s">
        <v>1420</v>
      </c>
      <c r="G1269" s="35" t="s">
        <v>1421</v>
      </c>
      <c r="H1269" s="59" t="s">
        <v>1418</v>
      </c>
      <c r="I1269" s="59" t="s">
        <v>1423</v>
      </c>
      <c r="J1269" s="59" t="s">
        <v>193</v>
      </c>
      <c r="K1269" s="59" t="s">
        <v>270</v>
      </c>
      <c r="L1269" s="59" t="s">
        <v>271</v>
      </c>
      <c r="M1269" s="36">
        <v>1</v>
      </c>
      <c r="N1269" s="42">
        <v>1980000</v>
      </c>
      <c r="O1269" s="42">
        <v>1980000</v>
      </c>
      <c r="P1269" s="31" t="s">
        <v>296</v>
      </c>
      <c r="Q1269" s="31" t="s">
        <v>274</v>
      </c>
      <c r="R1269" s="36" t="s">
        <v>252</v>
      </c>
      <c r="S1269" s="37">
        <v>0</v>
      </c>
      <c r="T1269" s="78" t="s">
        <v>96</v>
      </c>
      <c r="U1269" s="16">
        <v>29</v>
      </c>
    </row>
    <row r="1270" spans="1:21" ht="102">
      <c r="A1270" s="69">
        <v>1255</v>
      </c>
      <c r="B1270" s="39" t="s">
        <v>76</v>
      </c>
      <c r="C1270" s="59" t="s">
        <v>74</v>
      </c>
      <c r="D1270" s="35" t="s">
        <v>1414</v>
      </c>
      <c r="E1270" s="33" t="s">
        <v>1415</v>
      </c>
      <c r="F1270" s="33" t="s">
        <v>1416</v>
      </c>
      <c r="G1270" s="33" t="s">
        <v>1417</v>
      </c>
      <c r="H1270" s="33" t="s">
        <v>1418</v>
      </c>
      <c r="I1270" s="59" t="s">
        <v>1419</v>
      </c>
      <c r="J1270" s="59" t="s">
        <v>190</v>
      </c>
      <c r="K1270" s="59" t="s">
        <v>270</v>
      </c>
      <c r="L1270" s="59" t="s">
        <v>271</v>
      </c>
      <c r="M1270" s="36">
        <v>1</v>
      </c>
      <c r="N1270" s="42">
        <v>1980000</v>
      </c>
      <c r="O1270" s="42">
        <v>1980000</v>
      </c>
      <c r="P1270" s="31" t="s">
        <v>296</v>
      </c>
      <c r="Q1270" s="31" t="s">
        <v>274</v>
      </c>
      <c r="R1270" s="32" t="s">
        <v>253</v>
      </c>
      <c r="S1270" s="37">
        <v>0</v>
      </c>
      <c r="T1270" s="78" t="s">
        <v>773</v>
      </c>
      <c r="U1270" s="16">
        <v>29</v>
      </c>
    </row>
    <row r="1271" spans="1:21" ht="102">
      <c r="A1271" s="31">
        <v>1256</v>
      </c>
      <c r="B1271" s="39" t="s">
        <v>76</v>
      </c>
      <c r="C1271" s="59" t="s">
        <v>74</v>
      </c>
      <c r="D1271" s="59" t="s">
        <v>1414</v>
      </c>
      <c r="E1271" s="35" t="s">
        <v>1415</v>
      </c>
      <c r="F1271" s="35" t="s">
        <v>1420</v>
      </c>
      <c r="G1271" s="35" t="s">
        <v>1421</v>
      </c>
      <c r="H1271" s="59" t="s">
        <v>1418</v>
      </c>
      <c r="I1271" s="59" t="s">
        <v>1425</v>
      </c>
      <c r="J1271" s="59" t="s">
        <v>191</v>
      </c>
      <c r="K1271" s="59" t="s">
        <v>270</v>
      </c>
      <c r="L1271" s="59" t="s">
        <v>271</v>
      </c>
      <c r="M1271" s="36">
        <v>1</v>
      </c>
      <c r="N1271" s="42">
        <v>1980000</v>
      </c>
      <c r="O1271" s="42">
        <v>1980000</v>
      </c>
      <c r="P1271" s="31" t="s">
        <v>296</v>
      </c>
      <c r="Q1271" s="31" t="s">
        <v>274</v>
      </c>
      <c r="R1271" s="32" t="s">
        <v>253</v>
      </c>
      <c r="S1271" s="37">
        <v>0</v>
      </c>
      <c r="T1271" s="78" t="s">
        <v>773</v>
      </c>
      <c r="U1271" s="16">
        <v>29</v>
      </c>
    </row>
    <row r="1272" spans="1:21" ht="102">
      <c r="A1272" s="69">
        <v>1257</v>
      </c>
      <c r="B1272" s="39" t="s">
        <v>76</v>
      </c>
      <c r="C1272" s="59" t="s">
        <v>74</v>
      </c>
      <c r="D1272" s="35" t="s">
        <v>1414</v>
      </c>
      <c r="E1272" s="33" t="s">
        <v>1415</v>
      </c>
      <c r="F1272" s="33" t="s">
        <v>1416</v>
      </c>
      <c r="G1272" s="33" t="s">
        <v>1417</v>
      </c>
      <c r="H1272" s="33" t="s">
        <v>1418</v>
      </c>
      <c r="I1272" s="59" t="s">
        <v>1685</v>
      </c>
      <c r="J1272" s="59" t="s">
        <v>192</v>
      </c>
      <c r="K1272" s="33" t="s">
        <v>270</v>
      </c>
      <c r="L1272" s="33" t="s">
        <v>271</v>
      </c>
      <c r="M1272" s="36">
        <v>1</v>
      </c>
      <c r="N1272" s="42">
        <v>2100000</v>
      </c>
      <c r="O1272" s="42">
        <v>2100000</v>
      </c>
      <c r="P1272" s="31" t="s">
        <v>296</v>
      </c>
      <c r="Q1272" s="31" t="s">
        <v>274</v>
      </c>
      <c r="R1272" s="32" t="s">
        <v>253</v>
      </c>
      <c r="S1272" s="37">
        <v>0</v>
      </c>
      <c r="T1272" s="78" t="s">
        <v>773</v>
      </c>
      <c r="U1272" s="16">
        <v>29</v>
      </c>
    </row>
    <row r="1273" spans="1:21" ht="102">
      <c r="A1273" s="31">
        <v>1258</v>
      </c>
      <c r="B1273" s="39" t="s">
        <v>76</v>
      </c>
      <c r="C1273" s="59" t="s">
        <v>74</v>
      </c>
      <c r="D1273" s="35" t="s">
        <v>1414</v>
      </c>
      <c r="E1273" s="33" t="s">
        <v>1415</v>
      </c>
      <c r="F1273" s="33" t="s">
        <v>1416</v>
      </c>
      <c r="G1273" s="33" t="s">
        <v>1417</v>
      </c>
      <c r="H1273" s="33" t="s">
        <v>1418</v>
      </c>
      <c r="I1273" s="59" t="s">
        <v>1426</v>
      </c>
      <c r="J1273" s="59" t="s">
        <v>229</v>
      </c>
      <c r="K1273" s="33" t="s">
        <v>270</v>
      </c>
      <c r="L1273" s="33" t="s">
        <v>271</v>
      </c>
      <c r="M1273" s="36">
        <v>1</v>
      </c>
      <c r="N1273" s="42">
        <v>1980000</v>
      </c>
      <c r="O1273" s="42">
        <v>1980000</v>
      </c>
      <c r="P1273" s="31" t="s">
        <v>296</v>
      </c>
      <c r="Q1273" s="31" t="s">
        <v>274</v>
      </c>
      <c r="R1273" s="32" t="s">
        <v>253</v>
      </c>
      <c r="S1273" s="37">
        <v>0</v>
      </c>
      <c r="T1273" s="78" t="s">
        <v>773</v>
      </c>
      <c r="U1273" s="16">
        <v>29</v>
      </c>
    </row>
    <row r="1274" spans="1:21" ht="102">
      <c r="A1274" s="69">
        <v>1259</v>
      </c>
      <c r="B1274" s="39" t="s">
        <v>76</v>
      </c>
      <c r="C1274" s="59" t="s">
        <v>74</v>
      </c>
      <c r="D1274" s="35" t="s">
        <v>1414</v>
      </c>
      <c r="E1274" s="33" t="s">
        <v>1415</v>
      </c>
      <c r="F1274" s="33" t="s">
        <v>1416</v>
      </c>
      <c r="G1274" s="33" t="s">
        <v>1417</v>
      </c>
      <c r="H1274" s="33" t="s">
        <v>1418</v>
      </c>
      <c r="I1274" s="59" t="s">
        <v>2044</v>
      </c>
      <c r="J1274" s="59" t="s">
        <v>193</v>
      </c>
      <c r="K1274" s="33" t="s">
        <v>270</v>
      </c>
      <c r="L1274" s="33" t="s">
        <v>271</v>
      </c>
      <c r="M1274" s="36">
        <v>1</v>
      </c>
      <c r="N1274" s="42">
        <v>1980000</v>
      </c>
      <c r="O1274" s="42">
        <v>1980000</v>
      </c>
      <c r="P1274" s="31" t="s">
        <v>296</v>
      </c>
      <c r="Q1274" s="31" t="s">
        <v>274</v>
      </c>
      <c r="R1274" s="32" t="s">
        <v>253</v>
      </c>
      <c r="S1274" s="37">
        <v>0</v>
      </c>
      <c r="T1274" s="78" t="s">
        <v>773</v>
      </c>
      <c r="U1274" s="16">
        <v>29</v>
      </c>
    </row>
    <row r="1275" spans="1:21" ht="102">
      <c r="A1275" s="31">
        <v>1260</v>
      </c>
      <c r="B1275" s="39" t="s">
        <v>76</v>
      </c>
      <c r="C1275" s="59" t="s">
        <v>74</v>
      </c>
      <c r="D1275" s="35" t="s">
        <v>1414</v>
      </c>
      <c r="E1275" s="33" t="s">
        <v>1415</v>
      </c>
      <c r="F1275" s="33" t="s">
        <v>1416</v>
      </c>
      <c r="G1275" s="33" t="s">
        <v>1417</v>
      </c>
      <c r="H1275" s="33" t="s">
        <v>1418</v>
      </c>
      <c r="I1275" s="59" t="s">
        <v>1419</v>
      </c>
      <c r="J1275" s="59" t="s">
        <v>190</v>
      </c>
      <c r="K1275" s="59" t="s">
        <v>270</v>
      </c>
      <c r="L1275" s="59" t="s">
        <v>271</v>
      </c>
      <c r="M1275" s="36">
        <v>1</v>
      </c>
      <c r="N1275" s="42">
        <v>1980000</v>
      </c>
      <c r="O1275" s="42">
        <v>1980000</v>
      </c>
      <c r="P1275" s="31" t="s">
        <v>296</v>
      </c>
      <c r="Q1275" s="31" t="s">
        <v>274</v>
      </c>
      <c r="R1275" s="32" t="s">
        <v>256</v>
      </c>
      <c r="S1275" s="37">
        <v>0</v>
      </c>
      <c r="T1275" s="78" t="s">
        <v>183</v>
      </c>
      <c r="U1275" s="16">
        <v>29</v>
      </c>
    </row>
    <row r="1276" spans="1:21" ht="102">
      <c r="A1276" s="69">
        <v>1261</v>
      </c>
      <c r="B1276" s="39" t="s">
        <v>76</v>
      </c>
      <c r="C1276" s="59" t="s">
        <v>74</v>
      </c>
      <c r="D1276" s="59" t="s">
        <v>1414</v>
      </c>
      <c r="E1276" s="35" t="s">
        <v>1415</v>
      </c>
      <c r="F1276" s="35" t="s">
        <v>1420</v>
      </c>
      <c r="G1276" s="35" t="s">
        <v>1421</v>
      </c>
      <c r="H1276" s="59" t="s">
        <v>1418</v>
      </c>
      <c r="I1276" s="59" t="s">
        <v>1425</v>
      </c>
      <c r="J1276" s="59" t="s">
        <v>191</v>
      </c>
      <c r="K1276" s="59" t="s">
        <v>270</v>
      </c>
      <c r="L1276" s="59" t="s">
        <v>271</v>
      </c>
      <c r="M1276" s="36">
        <v>1</v>
      </c>
      <c r="N1276" s="42">
        <v>1980000</v>
      </c>
      <c r="O1276" s="42">
        <v>1980000</v>
      </c>
      <c r="P1276" s="31" t="s">
        <v>296</v>
      </c>
      <c r="Q1276" s="31" t="s">
        <v>274</v>
      </c>
      <c r="R1276" s="32" t="s">
        <v>256</v>
      </c>
      <c r="S1276" s="37">
        <v>0</v>
      </c>
      <c r="T1276" s="78" t="s">
        <v>183</v>
      </c>
      <c r="U1276" s="16">
        <v>29</v>
      </c>
    </row>
    <row r="1277" spans="1:21" ht="102">
      <c r="A1277" s="31">
        <v>1262</v>
      </c>
      <c r="B1277" s="39" t="s">
        <v>76</v>
      </c>
      <c r="C1277" s="59" t="s">
        <v>74</v>
      </c>
      <c r="D1277" s="35" t="s">
        <v>1414</v>
      </c>
      <c r="E1277" s="33" t="s">
        <v>1415</v>
      </c>
      <c r="F1277" s="33" t="s">
        <v>1416</v>
      </c>
      <c r="G1277" s="33" t="s">
        <v>1417</v>
      </c>
      <c r="H1277" s="33" t="s">
        <v>1418</v>
      </c>
      <c r="I1277" s="59" t="s">
        <v>1685</v>
      </c>
      <c r="J1277" s="59" t="s">
        <v>192</v>
      </c>
      <c r="K1277" s="33" t="s">
        <v>270</v>
      </c>
      <c r="L1277" s="33" t="s">
        <v>271</v>
      </c>
      <c r="M1277" s="36">
        <v>1</v>
      </c>
      <c r="N1277" s="42">
        <v>2100000</v>
      </c>
      <c r="O1277" s="42">
        <v>2100000</v>
      </c>
      <c r="P1277" s="31" t="s">
        <v>296</v>
      </c>
      <c r="Q1277" s="31" t="s">
        <v>274</v>
      </c>
      <c r="R1277" s="32" t="s">
        <v>256</v>
      </c>
      <c r="S1277" s="37">
        <v>0</v>
      </c>
      <c r="T1277" s="78" t="s">
        <v>183</v>
      </c>
      <c r="U1277" s="16">
        <v>29</v>
      </c>
    </row>
    <row r="1278" spans="1:21" ht="102">
      <c r="A1278" s="69">
        <v>1263</v>
      </c>
      <c r="B1278" s="39" t="s">
        <v>76</v>
      </c>
      <c r="C1278" s="59" t="s">
        <v>74</v>
      </c>
      <c r="D1278" s="59" t="s">
        <v>1414</v>
      </c>
      <c r="E1278" s="35" t="s">
        <v>1415</v>
      </c>
      <c r="F1278" s="35" t="s">
        <v>1420</v>
      </c>
      <c r="G1278" s="35" t="s">
        <v>1421</v>
      </c>
      <c r="H1278" s="59" t="s">
        <v>1418</v>
      </c>
      <c r="I1278" s="59" t="s">
        <v>1423</v>
      </c>
      <c r="J1278" s="59" t="s">
        <v>193</v>
      </c>
      <c r="K1278" s="59" t="s">
        <v>270</v>
      </c>
      <c r="L1278" s="59" t="s">
        <v>271</v>
      </c>
      <c r="M1278" s="36">
        <v>1</v>
      </c>
      <c r="N1278" s="42">
        <v>1980000</v>
      </c>
      <c r="O1278" s="42">
        <v>1980000</v>
      </c>
      <c r="P1278" s="31" t="s">
        <v>296</v>
      </c>
      <c r="Q1278" s="31" t="s">
        <v>274</v>
      </c>
      <c r="R1278" s="32" t="s">
        <v>256</v>
      </c>
      <c r="S1278" s="37">
        <v>0</v>
      </c>
      <c r="T1278" s="78" t="s">
        <v>183</v>
      </c>
      <c r="U1278" s="16">
        <v>29</v>
      </c>
    </row>
    <row r="1279" spans="1:21" ht="102">
      <c r="A1279" s="31">
        <v>1264</v>
      </c>
      <c r="B1279" s="39" t="s">
        <v>76</v>
      </c>
      <c r="C1279" s="59" t="s">
        <v>74</v>
      </c>
      <c r="D1279" s="35" t="s">
        <v>1414</v>
      </c>
      <c r="E1279" s="33" t="s">
        <v>1415</v>
      </c>
      <c r="F1279" s="33" t="s">
        <v>1416</v>
      </c>
      <c r="G1279" s="33" t="s">
        <v>1417</v>
      </c>
      <c r="H1279" s="33" t="s">
        <v>1418</v>
      </c>
      <c r="I1279" s="59" t="s">
        <v>1426</v>
      </c>
      <c r="J1279" s="59" t="s">
        <v>229</v>
      </c>
      <c r="K1279" s="33" t="s">
        <v>270</v>
      </c>
      <c r="L1279" s="33" t="s">
        <v>271</v>
      </c>
      <c r="M1279" s="36">
        <v>1</v>
      </c>
      <c r="N1279" s="42">
        <v>1980000</v>
      </c>
      <c r="O1279" s="42">
        <v>1980000</v>
      </c>
      <c r="P1279" s="31" t="s">
        <v>296</v>
      </c>
      <c r="Q1279" s="31" t="s">
        <v>274</v>
      </c>
      <c r="R1279" s="32" t="s">
        <v>256</v>
      </c>
      <c r="S1279" s="37">
        <v>0</v>
      </c>
      <c r="T1279" s="78" t="s">
        <v>183</v>
      </c>
      <c r="U1279" s="16">
        <v>29</v>
      </c>
    </row>
    <row r="1280" spans="1:21" ht="102">
      <c r="A1280" s="69">
        <v>1265</v>
      </c>
      <c r="B1280" s="39" t="s">
        <v>76</v>
      </c>
      <c r="C1280" s="59" t="s">
        <v>74</v>
      </c>
      <c r="D1280" s="35" t="s">
        <v>1414</v>
      </c>
      <c r="E1280" s="33" t="s">
        <v>1415</v>
      </c>
      <c r="F1280" s="33" t="s">
        <v>1416</v>
      </c>
      <c r="G1280" s="33" t="s">
        <v>1417</v>
      </c>
      <c r="H1280" s="33" t="s">
        <v>1418</v>
      </c>
      <c r="I1280" s="59" t="s">
        <v>1419</v>
      </c>
      <c r="J1280" s="59" t="s">
        <v>190</v>
      </c>
      <c r="K1280" s="59" t="s">
        <v>270</v>
      </c>
      <c r="L1280" s="59" t="s">
        <v>271</v>
      </c>
      <c r="M1280" s="36">
        <v>1</v>
      </c>
      <c r="N1280" s="42">
        <v>1980000</v>
      </c>
      <c r="O1280" s="42">
        <v>1980000</v>
      </c>
      <c r="P1280" s="31" t="s">
        <v>296</v>
      </c>
      <c r="Q1280" s="31" t="s">
        <v>274</v>
      </c>
      <c r="R1280" s="32" t="s">
        <v>262</v>
      </c>
      <c r="S1280" s="37">
        <v>0</v>
      </c>
      <c r="T1280" s="78" t="s">
        <v>99</v>
      </c>
      <c r="U1280" s="16">
        <v>29</v>
      </c>
    </row>
    <row r="1281" spans="1:21" ht="102">
      <c r="A1281" s="31">
        <v>1266</v>
      </c>
      <c r="B1281" s="39" t="s">
        <v>76</v>
      </c>
      <c r="C1281" s="59" t="s">
        <v>74</v>
      </c>
      <c r="D1281" s="59" t="s">
        <v>1414</v>
      </c>
      <c r="E1281" s="35" t="s">
        <v>1415</v>
      </c>
      <c r="F1281" s="35" t="s">
        <v>1420</v>
      </c>
      <c r="G1281" s="35" t="s">
        <v>1421</v>
      </c>
      <c r="H1281" s="59" t="s">
        <v>1418</v>
      </c>
      <c r="I1281" s="59" t="s">
        <v>1425</v>
      </c>
      <c r="J1281" s="59" t="s">
        <v>191</v>
      </c>
      <c r="K1281" s="59" t="s">
        <v>270</v>
      </c>
      <c r="L1281" s="59" t="s">
        <v>271</v>
      </c>
      <c r="M1281" s="36">
        <v>1</v>
      </c>
      <c r="N1281" s="42">
        <v>1980000</v>
      </c>
      <c r="O1281" s="42">
        <v>1980000</v>
      </c>
      <c r="P1281" s="31" t="s">
        <v>296</v>
      </c>
      <c r="Q1281" s="31" t="s">
        <v>274</v>
      </c>
      <c r="R1281" s="32" t="s">
        <v>262</v>
      </c>
      <c r="S1281" s="37">
        <v>0</v>
      </c>
      <c r="T1281" s="78" t="s">
        <v>99</v>
      </c>
      <c r="U1281" s="16">
        <v>29</v>
      </c>
    </row>
    <row r="1282" spans="1:21" ht="102">
      <c r="A1282" s="69">
        <v>1267</v>
      </c>
      <c r="B1282" s="39" t="s">
        <v>76</v>
      </c>
      <c r="C1282" s="59" t="s">
        <v>74</v>
      </c>
      <c r="D1282" s="35" t="s">
        <v>1414</v>
      </c>
      <c r="E1282" s="33" t="s">
        <v>1415</v>
      </c>
      <c r="F1282" s="33" t="s">
        <v>1416</v>
      </c>
      <c r="G1282" s="33" t="s">
        <v>1417</v>
      </c>
      <c r="H1282" s="33" t="s">
        <v>1418</v>
      </c>
      <c r="I1282" s="59" t="s">
        <v>1685</v>
      </c>
      <c r="J1282" s="59" t="s">
        <v>192</v>
      </c>
      <c r="K1282" s="33" t="s">
        <v>270</v>
      </c>
      <c r="L1282" s="33" t="s">
        <v>271</v>
      </c>
      <c r="M1282" s="36">
        <v>1</v>
      </c>
      <c r="N1282" s="42">
        <v>2100000</v>
      </c>
      <c r="O1282" s="42">
        <v>2100000</v>
      </c>
      <c r="P1282" s="31" t="s">
        <v>296</v>
      </c>
      <c r="Q1282" s="31" t="s">
        <v>274</v>
      </c>
      <c r="R1282" s="32" t="s">
        <v>262</v>
      </c>
      <c r="S1282" s="37">
        <v>0</v>
      </c>
      <c r="T1282" s="78" t="s">
        <v>99</v>
      </c>
      <c r="U1282" s="16">
        <v>29</v>
      </c>
    </row>
    <row r="1283" spans="1:21" ht="102">
      <c r="A1283" s="31">
        <v>1268</v>
      </c>
      <c r="B1283" s="39" t="s">
        <v>76</v>
      </c>
      <c r="C1283" s="59" t="s">
        <v>74</v>
      </c>
      <c r="D1283" s="35" t="s">
        <v>1414</v>
      </c>
      <c r="E1283" s="33" t="s">
        <v>1415</v>
      </c>
      <c r="F1283" s="33" t="s">
        <v>1416</v>
      </c>
      <c r="G1283" s="33" t="s">
        <v>1417</v>
      </c>
      <c r="H1283" s="33" t="s">
        <v>1418</v>
      </c>
      <c r="I1283" s="59" t="s">
        <v>1426</v>
      </c>
      <c r="J1283" s="59" t="s">
        <v>229</v>
      </c>
      <c r="K1283" s="33" t="s">
        <v>270</v>
      </c>
      <c r="L1283" s="33" t="s">
        <v>271</v>
      </c>
      <c r="M1283" s="36">
        <v>1</v>
      </c>
      <c r="N1283" s="42">
        <v>1980000</v>
      </c>
      <c r="O1283" s="42">
        <v>1980000</v>
      </c>
      <c r="P1283" s="31" t="s">
        <v>296</v>
      </c>
      <c r="Q1283" s="31" t="s">
        <v>274</v>
      </c>
      <c r="R1283" s="32" t="s">
        <v>262</v>
      </c>
      <c r="S1283" s="37">
        <v>0</v>
      </c>
      <c r="T1283" s="78" t="s">
        <v>99</v>
      </c>
      <c r="U1283" s="16">
        <v>29</v>
      </c>
    </row>
    <row r="1284" spans="1:21" ht="102">
      <c r="A1284" s="69">
        <v>1269</v>
      </c>
      <c r="B1284" s="39" t="s">
        <v>76</v>
      </c>
      <c r="C1284" s="59" t="s">
        <v>74</v>
      </c>
      <c r="D1284" s="59" t="s">
        <v>1414</v>
      </c>
      <c r="E1284" s="35" t="s">
        <v>1415</v>
      </c>
      <c r="F1284" s="35" t="s">
        <v>1420</v>
      </c>
      <c r="G1284" s="35" t="s">
        <v>1421</v>
      </c>
      <c r="H1284" s="59" t="s">
        <v>1418</v>
      </c>
      <c r="I1284" s="59" t="s">
        <v>1423</v>
      </c>
      <c r="J1284" s="59" t="s">
        <v>193</v>
      </c>
      <c r="K1284" s="59" t="s">
        <v>270</v>
      </c>
      <c r="L1284" s="59" t="s">
        <v>271</v>
      </c>
      <c r="M1284" s="36">
        <v>1</v>
      </c>
      <c r="N1284" s="42">
        <v>1980000</v>
      </c>
      <c r="O1284" s="42">
        <v>1980000</v>
      </c>
      <c r="P1284" s="31" t="s">
        <v>296</v>
      </c>
      <c r="Q1284" s="31" t="s">
        <v>274</v>
      </c>
      <c r="R1284" s="32" t="s">
        <v>262</v>
      </c>
      <c r="S1284" s="37">
        <v>0</v>
      </c>
      <c r="T1284" s="78" t="s">
        <v>99</v>
      </c>
      <c r="U1284" s="16">
        <v>29</v>
      </c>
    </row>
    <row r="1285" spans="1:21" ht="102">
      <c r="A1285" s="31">
        <v>1270</v>
      </c>
      <c r="B1285" s="39" t="s">
        <v>76</v>
      </c>
      <c r="C1285" s="59" t="s">
        <v>74</v>
      </c>
      <c r="D1285" s="35" t="s">
        <v>1414</v>
      </c>
      <c r="E1285" s="33" t="s">
        <v>1415</v>
      </c>
      <c r="F1285" s="33" t="s">
        <v>1416</v>
      </c>
      <c r="G1285" s="33" t="s">
        <v>1417</v>
      </c>
      <c r="H1285" s="33" t="s">
        <v>1418</v>
      </c>
      <c r="I1285" s="59" t="s">
        <v>1419</v>
      </c>
      <c r="J1285" s="59" t="s">
        <v>190</v>
      </c>
      <c r="K1285" s="59" t="s">
        <v>270</v>
      </c>
      <c r="L1285" s="59" t="s">
        <v>271</v>
      </c>
      <c r="M1285" s="36">
        <v>1</v>
      </c>
      <c r="N1285" s="42">
        <v>1980000</v>
      </c>
      <c r="O1285" s="42">
        <v>1980000</v>
      </c>
      <c r="P1285" s="31" t="s">
        <v>296</v>
      </c>
      <c r="Q1285" s="31" t="s">
        <v>274</v>
      </c>
      <c r="R1285" s="32" t="s">
        <v>248</v>
      </c>
      <c r="S1285" s="37">
        <v>0</v>
      </c>
      <c r="T1285" s="78" t="s">
        <v>174</v>
      </c>
      <c r="U1285" s="80">
        <v>29</v>
      </c>
    </row>
    <row r="1286" spans="1:21" ht="102">
      <c r="A1286" s="69">
        <v>1271</v>
      </c>
      <c r="B1286" s="39" t="s">
        <v>76</v>
      </c>
      <c r="C1286" s="59" t="s">
        <v>74</v>
      </c>
      <c r="D1286" s="59" t="s">
        <v>1414</v>
      </c>
      <c r="E1286" s="35" t="s">
        <v>1415</v>
      </c>
      <c r="F1286" s="35" t="s">
        <v>1420</v>
      </c>
      <c r="G1286" s="35" t="s">
        <v>1421</v>
      </c>
      <c r="H1286" s="59" t="s">
        <v>1418</v>
      </c>
      <c r="I1286" s="59" t="s">
        <v>1425</v>
      </c>
      <c r="J1286" s="59" t="s">
        <v>191</v>
      </c>
      <c r="K1286" s="59" t="s">
        <v>270</v>
      </c>
      <c r="L1286" s="59" t="s">
        <v>271</v>
      </c>
      <c r="M1286" s="36">
        <v>1</v>
      </c>
      <c r="N1286" s="42">
        <v>1980000</v>
      </c>
      <c r="O1286" s="42">
        <v>1980000</v>
      </c>
      <c r="P1286" s="31" t="s">
        <v>296</v>
      </c>
      <c r="Q1286" s="31" t="s">
        <v>274</v>
      </c>
      <c r="R1286" s="32" t="s">
        <v>248</v>
      </c>
      <c r="S1286" s="37">
        <v>0</v>
      </c>
      <c r="T1286" s="78" t="s">
        <v>174</v>
      </c>
      <c r="U1286" s="80">
        <v>29</v>
      </c>
    </row>
    <row r="1287" spans="1:21" ht="102">
      <c r="A1287" s="31">
        <v>1272</v>
      </c>
      <c r="B1287" s="39" t="s">
        <v>76</v>
      </c>
      <c r="C1287" s="59" t="s">
        <v>74</v>
      </c>
      <c r="D1287" s="35" t="s">
        <v>1414</v>
      </c>
      <c r="E1287" s="33" t="s">
        <v>1415</v>
      </c>
      <c r="F1287" s="33" t="s">
        <v>1416</v>
      </c>
      <c r="G1287" s="33" t="s">
        <v>1417</v>
      </c>
      <c r="H1287" s="33" t="s">
        <v>1418</v>
      </c>
      <c r="I1287" s="59" t="s">
        <v>1685</v>
      </c>
      <c r="J1287" s="59" t="s">
        <v>192</v>
      </c>
      <c r="K1287" s="33" t="s">
        <v>270</v>
      </c>
      <c r="L1287" s="33" t="s">
        <v>271</v>
      </c>
      <c r="M1287" s="36">
        <v>1</v>
      </c>
      <c r="N1287" s="42">
        <v>2100000</v>
      </c>
      <c r="O1287" s="42">
        <v>2100000</v>
      </c>
      <c r="P1287" s="31" t="s">
        <v>296</v>
      </c>
      <c r="Q1287" s="31" t="s">
        <v>274</v>
      </c>
      <c r="R1287" s="32" t="s">
        <v>248</v>
      </c>
      <c r="S1287" s="37">
        <v>0</v>
      </c>
      <c r="T1287" s="78" t="s">
        <v>174</v>
      </c>
      <c r="U1287" s="80">
        <v>29</v>
      </c>
    </row>
    <row r="1288" spans="1:21" ht="102">
      <c r="A1288" s="69">
        <v>1273</v>
      </c>
      <c r="B1288" s="39" t="s">
        <v>76</v>
      </c>
      <c r="C1288" s="59" t="s">
        <v>74</v>
      </c>
      <c r="D1288" s="35" t="s">
        <v>1414</v>
      </c>
      <c r="E1288" s="33" t="s">
        <v>1415</v>
      </c>
      <c r="F1288" s="33" t="s">
        <v>1416</v>
      </c>
      <c r="G1288" s="33" t="s">
        <v>1417</v>
      </c>
      <c r="H1288" s="33" t="s">
        <v>1418</v>
      </c>
      <c r="I1288" s="59" t="s">
        <v>1426</v>
      </c>
      <c r="J1288" s="59" t="s">
        <v>229</v>
      </c>
      <c r="K1288" s="33" t="s">
        <v>270</v>
      </c>
      <c r="L1288" s="33" t="s">
        <v>271</v>
      </c>
      <c r="M1288" s="36">
        <v>1</v>
      </c>
      <c r="N1288" s="42">
        <v>1980000</v>
      </c>
      <c r="O1288" s="42">
        <v>1980000</v>
      </c>
      <c r="P1288" s="31" t="s">
        <v>296</v>
      </c>
      <c r="Q1288" s="31" t="s">
        <v>274</v>
      </c>
      <c r="R1288" s="32" t="s">
        <v>248</v>
      </c>
      <c r="S1288" s="37">
        <v>0</v>
      </c>
      <c r="T1288" s="78" t="s">
        <v>174</v>
      </c>
      <c r="U1288" s="80">
        <v>29</v>
      </c>
    </row>
    <row r="1289" spans="1:21" ht="102">
      <c r="A1289" s="31">
        <v>1274</v>
      </c>
      <c r="B1289" s="39" t="s">
        <v>76</v>
      </c>
      <c r="C1289" s="59" t="s">
        <v>74</v>
      </c>
      <c r="D1289" s="59" t="s">
        <v>1414</v>
      </c>
      <c r="E1289" s="35" t="s">
        <v>1415</v>
      </c>
      <c r="F1289" s="35" t="s">
        <v>1420</v>
      </c>
      <c r="G1289" s="35" t="s">
        <v>1421</v>
      </c>
      <c r="H1289" s="59" t="s">
        <v>1418</v>
      </c>
      <c r="I1289" s="59" t="s">
        <v>1423</v>
      </c>
      <c r="J1289" s="59" t="s">
        <v>193</v>
      </c>
      <c r="K1289" s="59" t="s">
        <v>270</v>
      </c>
      <c r="L1289" s="59" t="s">
        <v>271</v>
      </c>
      <c r="M1289" s="36">
        <v>1</v>
      </c>
      <c r="N1289" s="42">
        <v>1980000</v>
      </c>
      <c r="O1289" s="42">
        <v>1980000</v>
      </c>
      <c r="P1289" s="31" t="s">
        <v>296</v>
      </c>
      <c r="Q1289" s="31" t="s">
        <v>274</v>
      </c>
      <c r="R1289" s="32" t="s">
        <v>248</v>
      </c>
      <c r="S1289" s="37">
        <v>0</v>
      </c>
      <c r="T1289" s="78" t="s">
        <v>174</v>
      </c>
      <c r="U1289" s="80">
        <v>29</v>
      </c>
    </row>
    <row r="1290" spans="1:21" ht="102">
      <c r="A1290" s="69">
        <v>1275</v>
      </c>
      <c r="B1290" s="39" t="s">
        <v>76</v>
      </c>
      <c r="C1290" s="59" t="s">
        <v>74</v>
      </c>
      <c r="D1290" s="35" t="s">
        <v>1414</v>
      </c>
      <c r="E1290" s="33" t="s">
        <v>1415</v>
      </c>
      <c r="F1290" s="33" t="s">
        <v>1416</v>
      </c>
      <c r="G1290" s="33" t="s">
        <v>1417</v>
      </c>
      <c r="H1290" s="33" t="s">
        <v>1418</v>
      </c>
      <c r="I1290" s="59" t="s">
        <v>1419</v>
      </c>
      <c r="J1290" s="59" t="s">
        <v>190</v>
      </c>
      <c r="K1290" s="59" t="s">
        <v>270</v>
      </c>
      <c r="L1290" s="59" t="s">
        <v>271</v>
      </c>
      <c r="M1290" s="36">
        <v>1</v>
      </c>
      <c r="N1290" s="42">
        <v>1980000</v>
      </c>
      <c r="O1290" s="42">
        <v>1980000</v>
      </c>
      <c r="P1290" s="31" t="s">
        <v>283</v>
      </c>
      <c r="Q1290" s="31" t="s">
        <v>274</v>
      </c>
      <c r="R1290" s="32" t="s">
        <v>261</v>
      </c>
      <c r="S1290" s="37">
        <v>0</v>
      </c>
      <c r="T1290" s="78" t="s">
        <v>98</v>
      </c>
      <c r="U1290" s="16">
        <v>29</v>
      </c>
    </row>
    <row r="1291" spans="1:21" ht="102">
      <c r="A1291" s="31">
        <v>1276</v>
      </c>
      <c r="B1291" s="39" t="s">
        <v>76</v>
      </c>
      <c r="C1291" s="59" t="s">
        <v>74</v>
      </c>
      <c r="D1291" s="59" t="s">
        <v>1414</v>
      </c>
      <c r="E1291" s="35" t="s">
        <v>1415</v>
      </c>
      <c r="F1291" s="35" t="s">
        <v>1420</v>
      </c>
      <c r="G1291" s="35" t="s">
        <v>1421</v>
      </c>
      <c r="H1291" s="59" t="s">
        <v>1418</v>
      </c>
      <c r="I1291" s="59" t="s">
        <v>1425</v>
      </c>
      <c r="J1291" s="59" t="s">
        <v>191</v>
      </c>
      <c r="K1291" s="59" t="s">
        <v>270</v>
      </c>
      <c r="L1291" s="59" t="s">
        <v>271</v>
      </c>
      <c r="M1291" s="36">
        <v>1</v>
      </c>
      <c r="N1291" s="42">
        <v>1980000</v>
      </c>
      <c r="O1291" s="42">
        <v>1980000</v>
      </c>
      <c r="P1291" s="31" t="s">
        <v>296</v>
      </c>
      <c r="Q1291" s="31" t="s">
        <v>274</v>
      </c>
      <c r="R1291" s="32" t="s">
        <v>261</v>
      </c>
      <c r="S1291" s="37">
        <v>0</v>
      </c>
      <c r="T1291" s="78" t="s">
        <v>98</v>
      </c>
      <c r="U1291" s="16">
        <v>29</v>
      </c>
    </row>
    <row r="1292" spans="1:21" ht="102">
      <c r="A1292" s="69">
        <v>1277</v>
      </c>
      <c r="B1292" s="39" t="s">
        <v>76</v>
      </c>
      <c r="C1292" s="59" t="s">
        <v>74</v>
      </c>
      <c r="D1292" s="35" t="s">
        <v>1414</v>
      </c>
      <c r="E1292" s="33" t="s">
        <v>1415</v>
      </c>
      <c r="F1292" s="33" t="s">
        <v>1416</v>
      </c>
      <c r="G1292" s="33" t="s">
        <v>1417</v>
      </c>
      <c r="H1292" s="33" t="s">
        <v>1418</v>
      </c>
      <c r="I1292" s="59" t="s">
        <v>1685</v>
      </c>
      <c r="J1292" s="59" t="s">
        <v>192</v>
      </c>
      <c r="K1292" s="33" t="s">
        <v>270</v>
      </c>
      <c r="L1292" s="33" t="s">
        <v>271</v>
      </c>
      <c r="M1292" s="36">
        <v>1</v>
      </c>
      <c r="N1292" s="42">
        <v>2100000</v>
      </c>
      <c r="O1292" s="42">
        <v>2100000</v>
      </c>
      <c r="P1292" s="31" t="s">
        <v>296</v>
      </c>
      <c r="Q1292" s="31" t="s">
        <v>274</v>
      </c>
      <c r="R1292" s="32" t="s">
        <v>261</v>
      </c>
      <c r="S1292" s="37">
        <v>0</v>
      </c>
      <c r="T1292" s="78" t="s">
        <v>98</v>
      </c>
      <c r="U1292" s="16">
        <v>29</v>
      </c>
    </row>
    <row r="1293" spans="1:21" ht="102">
      <c r="A1293" s="31">
        <v>1278</v>
      </c>
      <c r="B1293" s="39" t="s">
        <v>76</v>
      </c>
      <c r="C1293" s="59" t="s">
        <v>74</v>
      </c>
      <c r="D1293" s="35" t="s">
        <v>1414</v>
      </c>
      <c r="E1293" s="33" t="s">
        <v>1415</v>
      </c>
      <c r="F1293" s="33" t="s">
        <v>1416</v>
      </c>
      <c r="G1293" s="33" t="s">
        <v>1417</v>
      </c>
      <c r="H1293" s="33" t="s">
        <v>1418</v>
      </c>
      <c r="I1293" s="59" t="s">
        <v>1426</v>
      </c>
      <c r="J1293" s="59" t="s">
        <v>229</v>
      </c>
      <c r="K1293" s="33" t="s">
        <v>270</v>
      </c>
      <c r="L1293" s="33" t="s">
        <v>271</v>
      </c>
      <c r="M1293" s="36">
        <v>1</v>
      </c>
      <c r="N1293" s="42">
        <v>1980000</v>
      </c>
      <c r="O1293" s="42">
        <v>1980000</v>
      </c>
      <c r="P1293" s="31" t="s">
        <v>296</v>
      </c>
      <c r="Q1293" s="31" t="s">
        <v>274</v>
      </c>
      <c r="R1293" s="32" t="s">
        <v>261</v>
      </c>
      <c r="S1293" s="37">
        <v>0</v>
      </c>
      <c r="T1293" s="78" t="s">
        <v>98</v>
      </c>
      <c r="U1293" s="16">
        <v>29</v>
      </c>
    </row>
    <row r="1294" spans="1:21" ht="102">
      <c r="A1294" s="69">
        <v>1279</v>
      </c>
      <c r="B1294" s="39" t="s">
        <v>76</v>
      </c>
      <c r="C1294" s="59" t="s">
        <v>74</v>
      </c>
      <c r="D1294" s="59" t="s">
        <v>1414</v>
      </c>
      <c r="E1294" s="35" t="s">
        <v>1415</v>
      </c>
      <c r="F1294" s="35" t="s">
        <v>1420</v>
      </c>
      <c r="G1294" s="35" t="s">
        <v>1421</v>
      </c>
      <c r="H1294" s="59" t="s">
        <v>1418</v>
      </c>
      <c r="I1294" s="59" t="s">
        <v>1423</v>
      </c>
      <c r="J1294" s="59" t="s">
        <v>193</v>
      </c>
      <c r="K1294" s="59" t="s">
        <v>270</v>
      </c>
      <c r="L1294" s="59" t="s">
        <v>271</v>
      </c>
      <c r="M1294" s="36">
        <v>1</v>
      </c>
      <c r="N1294" s="42">
        <v>1980000</v>
      </c>
      <c r="O1294" s="42">
        <v>1980000</v>
      </c>
      <c r="P1294" s="31" t="s">
        <v>296</v>
      </c>
      <c r="Q1294" s="31" t="s">
        <v>274</v>
      </c>
      <c r="R1294" s="32" t="s">
        <v>261</v>
      </c>
      <c r="S1294" s="37">
        <v>0</v>
      </c>
      <c r="T1294" s="78" t="s">
        <v>98</v>
      </c>
      <c r="U1294" s="16">
        <v>29</v>
      </c>
    </row>
    <row r="1295" spans="1:21" ht="102">
      <c r="A1295" s="31">
        <v>1280</v>
      </c>
      <c r="B1295" s="39" t="s">
        <v>76</v>
      </c>
      <c r="C1295" s="59" t="s">
        <v>74</v>
      </c>
      <c r="D1295" s="35" t="s">
        <v>1414</v>
      </c>
      <c r="E1295" s="33" t="s">
        <v>1415</v>
      </c>
      <c r="F1295" s="33" t="s">
        <v>1416</v>
      </c>
      <c r="G1295" s="33" t="s">
        <v>1417</v>
      </c>
      <c r="H1295" s="33" t="s">
        <v>1418</v>
      </c>
      <c r="I1295" s="59" t="s">
        <v>1419</v>
      </c>
      <c r="J1295" s="59" t="s">
        <v>190</v>
      </c>
      <c r="K1295" s="59" t="s">
        <v>270</v>
      </c>
      <c r="L1295" s="59" t="s">
        <v>271</v>
      </c>
      <c r="M1295" s="36">
        <v>1</v>
      </c>
      <c r="N1295" s="42">
        <v>1980000</v>
      </c>
      <c r="O1295" s="42">
        <v>1980000</v>
      </c>
      <c r="P1295" s="31" t="s">
        <v>296</v>
      </c>
      <c r="Q1295" s="31" t="s">
        <v>274</v>
      </c>
      <c r="R1295" s="32" t="s">
        <v>259</v>
      </c>
      <c r="S1295" s="37">
        <v>0</v>
      </c>
      <c r="T1295" s="78" t="s">
        <v>184</v>
      </c>
      <c r="U1295" s="16">
        <v>29</v>
      </c>
    </row>
    <row r="1296" spans="1:21" ht="102">
      <c r="A1296" s="69">
        <v>1281</v>
      </c>
      <c r="B1296" s="39" t="s">
        <v>76</v>
      </c>
      <c r="C1296" s="59" t="s">
        <v>74</v>
      </c>
      <c r="D1296" s="59" t="s">
        <v>1414</v>
      </c>
      <c r="E1296" s="35" t="s">
        <v>1415</v>
      </c>
      <c r="F1296" s="35" t="s">
        <v>1420</v>
      </c>
      <c r="G1296" s="35" t="s">
        <v>1421</v>
      </c>
      <c r="H1296" s="59" t="s">
        <v>1418</v>
      </c>
      <c r="I1296" s="59" t="s">
        <v>1425</v>
      </c>
      <c r="J1296" s="59" t="s">
        <v>191</v>
      </c>
      <c r="K1296" s="59" t="s">
        <v>270</v>
      </c>
      <c r="L1296" s="59" t="s">
        <v>271</v>
      </c>
      <c r="M1296" s="36">
        <v>1</v>
      </c>
      <c r="N1296" s="42">
        <v>1980000</v>
      </c>
      <c r="O1296" s="42">
        <v>1980000</v>
      </c>
      <c r="P1296" s="31" t="s">
        <v>296</v>
      </c>
      <c r="Q1296" s="31" t="s">
        <v>274</v>
      </c>
      <c r="R1296" s="32" t="s">
        <v>259</v>
      </c>
      <c r="S1296" s="37">
        <v>0</v>
      </c>
      <c r="T1296" s="78" t="s">
        <v>184</v>
      </c>
      <c r="U1296" s="16">
        <v>29</v>
      </c>
    </row>
    <row r="1297" spans="1:21" ht="102">
      <c r="A1297" s="31">
        <v>1282</v>
      </c>
      <c r="B1297" s="39" t="s">
        <v>76</v>
      </c>
      <c r="C1297" s="59" t="s">
        <v>74</v>
      </c>
      <c r="D1297" s="35" t="s">
        <v>1414</v>
      </c>
      <c r="E1297" s="33" t="s">
        <v>1415</v>
      </c>
      <c r="F1297" s="33" t="s">
        <v>1416</v>
      </c>
      <c r="G1297" s="33" t="s">
        <v>1417</v>
      </c>
      <c r="H1297" s="33" t="s">
        <v>1418</v>
      </c>
      <c r="I1297" s="59" t="s">
        <v>1685</v>
      </c>
      <c r="J1297" s="59" t="s">
        <v>192</v>
      </c>
      <c r="K1297" s="33" t="s">
        <v>270</v>
      </c>
      <c r="L1297" s="33" t="s">
        <v>271</v>
      </c>
      <c r="M1297" s="36">
        <v>1</v>
      </c>
      <c r="N1297" s="42">
        <v>2100000</v>
      </c>
      <c r="O1297" s="42">
        <v>2100000</v>
      </c>
      <c r="P1297" s="31" t="s">
        <v>296</v>
      </c>
      <c r="Q1297" s="31" t="s">
        <v>274</v>
      </c>
      <c r="R1297" s="32" t="s">
        <v>259</v>
      </c>
      <c r="S1297" s="37">
        <v>0</v>
      </c>
      <c r="T1297" s="78" t="s">
        <v>184</v>
      </c>
      <c r="U1297" s="16">
        <v>29</v>
      </c>
    </row>
    <row r="1298" spans="1:21" ht="102">
      <c r="A1298" s="69">
        <v>1283</v>
      </c>
      <c r="B1298" s="39" t="s">
        <v>76</v>
      </c>
      <c r="C1298" s="59" t="s">
        <v>74</v>
      </c>
      <c r="D1298" s="35" t="s">
        <v>1414</v>
      </c>
      <c r="E1298" s="33" t="s">
        <v>1415</v>
      </c>
      <c r="F1298" s="33" t="s">
        <v>1416</v>
      </c>
      <c r="G1298" s="33" t="s">
        <v>1417</v>
      </c>
      <c r="H1298" s="33" t="s">
        <v>1418</v>
      </c>
      <c r="I1298" s="59" t="s">
        <v>1426</v>
      </c>
      <c r="J1298" s="59" t="s">
        <v>229</v>
      </c>
      <c r="K1298" s="33" t="s">
        <v>270</v>
      </c>
      <c r="L1298" s="33" t="s">
        <v>271</v>
      </c>
      <c r="M1298" s="36">
        <v>1</v>
      </c>
      <c r="N1298" s="42">
        <v>1980000</v>
      </c>
      <c r="O1298" s="42">
        <v>1980000</v>
      </c>
      <c r="P1298" s="31" t="s">
        <v>296</v>
      </c>
      <c r="Q1298" s="31" t="s">
        <v>274</v>
      </c>
      <c r="R1298" s="32" t="s">
        <v>259</v>
      </c>
      <c r="S1298" s="37">
        <v>0</v>
      </c>
      <c r="T1298" s="78" t="s">
        <v>184</v>
      </c>
      <c r="U1298" s="16">
        <v>29</v>
      </c>
    </row>
    <row r="1299" spans="1:21" ht="102">
      <c r="A1299" s="31">
        <v>1284</v>
      </c>
      <c r="B1299" s="39" t="s">
        <v>76</v>
      </c>
      <c r="C1299" s="59" t="s">
        <v>74</v>
      </c>
      <c r="D1299" s="59" t="s">
        <v>1414</v>
      </c>
      <c r="E1299" s="35" t="s">
        <v>1415</v>
      </c>
      <c r="F1299" s="35" t="s">
        <v>1420</v>
      </c>
      <c r="G1299" s="35" t="s">
        <v>1421</v>
      </c>
      <c r="H1299" s="59" t="s">
        <v>1418</v>
      </c>
      <c r="I1299" s="59" t="s">
        <v>1423</v>
      </c>
      <c r="J1299" s="59" t="s">
        <v>193</v>
      </c>
      <c r="K1299" s="59" t="s">
        <v>270</v>
      </c>
      <c r="L1299" s="59" t="s">
        <v>271</v>
      </c>
      <c r="M1299" s="36">
        <v>1</v>
      </c>
      <c r="N1299" s="42">
        <v>1980000</v>
      </c>
      <c r="O1299" s="42">
        <v>1980000</v>
      </c>
      <c r="P1299" s="31" t="s">
        <v>296</v>
      </c>
      <c r="Q1299" s="31" t="s">
        <v>274</v>
      </c>
      <c r="R1299" s="32" t="s">
        <v>259</v>
      </c>
      <c r="S1299" s="37">
        <v>0</v>
      </c>
      <c r="T1299" s="78" t="s">
        <v>184</v>
      </c>
      <c r="U1299" s="16">
        <v>29</v>
      </c>
    </row>
    <row r="1300" spans="1:21" ht="102">
      <c r="A1300" s="69">
        <v>1285</v>
      </c>
      <c r="B1300" s="39" t="s">
        <v>76</v>
      </c>
      <c r="C1300" s="59" t="s">
        <v>74</v>
      </c>
      <c r="D1300" s="59" t="s">
        <v>1414</v>
      </c>
      <c r="E1300" s="35" t="s">
        <v>1415</v>
      </c>
      <c r="F1300" s="35" t="s">
        <v>1420</v>
      </c>
      <c r="G1300" s="35" t="s">
        <v>1421</v>
      </c>
      <c r="H1300" s="59" t="s">
        <v>1418</v>
      </c>
      <c r="I1300" s="59" t="s">
        <v>1423</v>
      </c>
      <c r="J1300" s="59" t="s">
        <v>193</v>
      </c>
      <c r="K1300" s="59" t="s">
        <v>270</v>
      </c>
      <c r="L1300" s="59" t="s">
        <v>271</v>
      </c>
      <c r="M1300" s="36">
        <v>1</v>
      </c>
      <c r="N1300" s="42">
        <v>1980000</v>
      </c>
      <c r="O1300" s="42">
        <v>1980000</v>
      </c>
      <c r="P1300" s="31" t="s">
        <v>296</v>
      </c>
      <c r="Q1300" s="31" t="s">
        <v>274</v>
      </c>
      <c r="R1300" s="32" t="s">
        <v>254</v>
      </c>
      <c r="S1300" s="37">
        <v>0</v>
      </c>
      <c r="T1300" s="78" t="s">
        <v>182</v>
      </c>
      <c r="U1300" s="16">
        <v>29</v>
      </c>
    </row>
    <row r="1301" spans="1:21" ht="102">
      <c r="A1301" s="31">
        <v>1286</v>
      </c>
      <c r="B1301" s="39" t="s">
        <v>76</v>
      </c>
      <c r="C1301" s="59" t="s">
        <v>74</v>
      </c>
      <c r="D1301" s="35" t="s">
        <v>1414</v>
      </c>
      <c r="E1301" s="33" t="s">
        <v>1415</v>
      </c>
      <c r="F1301" s="33" t="s">
        <v>1416</v>
      </c>
      <c r="G1301" s="33" t="s">
        <v>1417</v>
      </c>
      <c r="H1301" s="33" t="s">
        <v>1418</v>
      </c>
      <c r="I1301" s="59" t="s">
        <v>1419</v>
      </c>
      <c r="J1301" s="59" t="s">
        <v>190</v>
      </c>
      <c r="K1301" s="59" t="s">
        <v>270</v>
      </c>
      <c r="L1301" s="59" t="s">
        <v>271</v>
      </c>
      <c r="M1301" s="36">
        <v>1</v>
      </c>
      <c r="N1301" s="42">
        <v>1980000</v>
      </c>
      <c r="O1301" s="42">
        <v>1980000</v>
      </c>
      <c r="P1301" s="31" t="s">
        <v>296</v>
      </c>
      <c r="Q1301" s="31" t="s">
        <v>274</v>
      </c>
      <c r="R1301" s="32" t="s">
        <v>254</v>
      </c>
      <c r="S1301" s="37">
        <v>0</v>
      </c>
      <c r="T1301" s="78" t="s">
        <v>182</v>
      </c>
      <c r="U1301" s="16">
        <v>29</v>
      </c>
    </row>
    <row r="1302" spans="1:21" ht="102">
      <c r="A1302" s="69">
        <v>1287</v>
      </c>
      <c r="B1302" s="39" t="s">
        <v>76</v>
      </c>
      <c r="C1302" s="59" t="s">
        <v>74</v>
      </c>
      <c r="D1302" s="59" t="s">
        <v>1414</v>
      </c>
      <c r="E1302" s="35" t="s">
        <v>1415</v>
      </c>
      <c r="F1302" s="35" t="s">
        <v>1420</v>
      </c>
      <c r="G1302" s="35" t="s">
        <v>1421</v>
      </c>
      <c r="H1302" s="59" t="s">
        <v>1418</v>
      </c>
      <c r="I1302" s="59" t="s">
        <v>1425</v>
      </c>
      <c r="J1302" s="59" t="s">
        <v>191</v>
      </c>
      <c r="K1302" s="59" t="s">
        <v>270</v>
      </c>
      <c r="L1302" s="59" t="s">
        <v>271</v>
      </c>
      <c r="M1302" s="36">
        <v>1</v>
      </c>
      <c r="N1302" s="42">
        <v>1980000</v>
      </c>
      <c r="O1302" s="42">
        <v>1980000</v>
      </c>
      <c r="P1302" s="31" t="s">
        <v>296</v>
      </c>
      <c r="Q1302" s="31" t="s">
        <v>274</v>
      </c>
      <c r="R1302" s="32" t="s">
        <v>254</v>
      </c>
      <c r="S1302" s="37">
        <v>0</v>
      </c>
      <c r="T1302" s="78" t="s">
        <v>182</v>
      </c>
      <c r="U1302" s="16">
        <v>29</v>
      </c>
    </row>
    <row r="1303" spans="1:21" ht="114" customHeight="1">
      <c r="A1303" s="31">
        <v>1288</v>
      </c>
      <c r="B1303" s="39" t="s">
        <v>76</v>
      </c>
      <c r="C1303" s="59" t="s">
        <v>74</v>
      </c>
      <c r="D1303" s="35" t="s">
        <v>1414</v>
      </c>
      <c r="E1303" s="33" t="s">
        <v>1415</v>
      </c>
      <c r="F1303" s="33" t="s">
        <v>1416</v>
      </c>
      <c r="G1303" s="33" t="s">
        <v>1417</v>
      </c>
      <c r="H1303" s="33" t="s">
        <v>1418</v>
      </c>
      <c r="I1303" s="59" t="s">
        <v>1685</v>
      </c>
      <c r="J1303" s="59" t="s">
        <v>192</v>
      </c>
      <c r="K1303" s="33" t="s">
        <v>270</v>
      </c>
      <c r="L1303" s="33" t="s">
        <v>271</v>
      </c>
      <c r="M1303" s="36">
        <v>1</v>
      </c>
      <c r="N1303" s="42">
        <v>2100000</v>
      </c>
      <c r="O1303" s="42">
        <v>2100000</v>
      </c>
      <c r="P1303" s="31" t="s">
        <v>296</v>
      </c>
      <c r="Q1303" s="31" t="s">
        <v>274</v>
      </c>
      <c r="R1303" s="32" t="s">
        <v>254</v>
      </c>
      <c r="S1303" s="37">
        <v>0</v>
      </c>
      <c r="T1303" s="78" t="s">
        <v>182</v>
      </c>
      <c r="U1303" s="16">
        <v>29</v>
      </c>
    </row>
    <row r="1304" spans="1:21" ht="102">
      <c r="A1304" s="69">
        <v>1289</v>
      </c>
      <c r="B1304" s="39" t="s">
        <v>76</v>
      </c>
      <c r="C1304" s="59" t="s">
        <v>74</v>
      </c>
      <c r="D1304" s="35" t="s">
        <v>1414</v>
      </c>
      <c r="E1304" s="33" t="s">
        <v>1415</v>
      </c>
      <c r="F1304" s="33" t="s">
        <v>1416</v>
      </c>
      <c r="G1304" s="33" t="s">
        <v>1417</v>
      </c>
      <c r="H1304" s="33" t="s">
        <v>1418</v>
      </c>
      <c r="I1304" s="59" t="s">
        <v>1426</v>
      </c>
      <c r="J1304" s="59" t="s">
        <v>229</v>
      </c>
      <c r="K1304" s="33" t="s">
        <v>270</v>
      </c>
      <c r="L1304" s="33" t="s">
        <v>271</v>
      </c>
      <c r="M1304" s="36">
        <v>1</v>
      </c>
      <c r="N1304" s="42">
        <v>1980000</v>
      </c>
      <c r="O1304" s="42">
        <v>1980000</v>
      </c>
      <c r="P1304" s="31" t="s">
        <v>296</v>
      </c>
      <c r="Q1304" s="31" t="s">
        <v>274</v>
      </c>
      <c r="R1304" s="32" t="s">
        <v>254</v>
      </c>
      <c r="S1304" s="37">
        <v>0</v>
      </c>
      <c r="T1304" s="78" t="s">
        <v>182</v>
      </c>
      <c r="U1304" s="16">
        <v>29</v>
      </c>
    </row>
    <row r="1305" spans="1:21" ht="76.5" customHeight="1">
      <c r="A1305" s="31">
        <v>1290</v>
      </c>
      <c r="B1305" s="39" t="s">
        <v>76</v>
      </c>
      <c r="C1305" s="59" t="s">
        <v>74</v>
      </c>
      <c r="D1305" s="35" t="s">
        <v>1414</v>
      </c>
      <c r="E1305" s="33" t="s">
        <v>1415</v>
      </c>
      <c r="F1305" s="33" t="s">
        <v>1416</v>
      </c>
      <c r="G1305" s="33" t="s">
        <v>1417</v>
      </c>
      <c r="H1305" s="33" t="s">
        <v>1418</v>
      </c>
      <c r="I1305" s="59" t="s">
        <v>1419</v>
      </c>
      <c r="J1305" s="59" t="s">
        <v>190</v>
      </c>
      <c r="K1305" s="59" t="s">
        <v>270</v>
      </c>
      <c r="L1305" s="59" t="s">
        <v>271</v>
      </c>
      <c r="M1305" s="36">
        <v>1</v>
      </c>
      <c r="N1305" s="42">
        <v>1980000</v>
      </c>
      <c r="O1305" s="42">
        <v>1980000</v>
      </c>
      <c r="P1305" s="31" t="s">
        <v>296</v>
      </c>
      <c r="Q1305" s="31" t="s">
        <v>274</v>
      </c>
      <c r="R1305" s="32" t="s">
        <v>251</v>
      </c>
      <c r="S1305" s="37">
        <v>0</v>
      </c>
      <c r="T1305" s="78" t="s">
        <v>181</v>
      </c>
      <c r="U1305" s="16">
        <v>29</v>
      </c>
    </row>
    <row r="1306" spans="1:21" ht="89.25" customHeight="1">
      <c r="A1306" s="69">
        <v>1291</v>
      </c>
      <c r="B1306" s="39" t="s">
        <v>76</v>
      </c>
      <c r="C1306" s="59" t="s">
        <v>74</v>
      </c>
      <c r="D1306" s="59" t="s">
        <v>1414</v>
      </c>
      <c r="E1306" s="35" t="s">
        <v>1415</v>
      </c>
      <c r="F1306" s="35" t="s">
        <v>1420</v>
      </c>
      <c r="G1306" s="35" t="s">
        <v>1421</v>
      </c>
      <c r="H1306" s="59" t="s">
        <v>1418</v>
      </c>
      <c r="I1306" s="59" t="s">
        <v>1425</v>
      </c>
      <c r="J1306" s="59" t="s">
        <v>191</v>
      </c>
      <c r="K1306" s="59" t="s">
        <v>270</v>
      </c>
      <c r="L1306" s="59" t="s">
        <v>271</v>
      </c>
      <c r="M1306" s="36">
        <v>1</v>
      </c>
      <c r="N1306" s="42">
        <v>1980000</v>
      </c>
      <c r="O1306" s="42">
        <v>1980000</v>
      </c>
      <c r="P1306" s="31" t="s">
        <v>296</v>
      </c>
      <c r="Q1306" s="31" t="s">
        <v>274</v>
      </c>
      <c r="R1306" s="32" t="s">
        <v>251</v>
      </c>
      <c r="S1306" s="37">
        <v>0</v>
      </c>
      <c r="T1306" s="78" t="s">
        <v>181</v>
      </c>
      <c r="U1306" s="16">
        <v>29</v>
      </c>
    </row>
    <row r="1307" spans="1:21" ht="51" customHeight="1">
      <c r="A1307" s="31">
        <v>1292</v>
      </c>
      <c r="B1307" s="39" t="s">
        <v>76</v>
      </c>
      <c r="C1307" s="59" t="s">
        <v>74</v>
      </c>
      <c r="D1307" s="35" t="s">
        <v>1414</v>
      </c>
      <c r="E1307" s="33" t="s">
        <v>1415</v>
      </c>
      <c r="F1307" s="33" t="s">
        <v>1416</v>
      </c>
      <c r="G1307" s="33" t="s">
        <v>1417</v>
      </c>
      <c r="H1307" s="33" t="s">
        <v>1418</v>
      </c>
      <c r="I1307" s="59" t="s">
        <v>1685</v>
      </c>
      <c r="J1307" s="59" t="s">
        <v>192</v>
      </c>
      <c r="K1307" s="33" t="s">
        <v>270</v>
      </c>
      <c r="L1307" s="33" t="s">
        <v>271</v>
      </c>
      <c r="M1307" s="36">
        <v>1</v>
      </c>
      <c r="N1307" s="42">
        <v>2100000</v>
      </c>
      <c r="O1307" s="42">
        <v>2100000</v>
      </c>
      <c r="P1307" s="31" t="s">
        <v>296</v>
      </c>
      <c r="Q1307" s="31" t="s">
        <v>274</v>
      </c>
      <c r="R1307" s="32" t="s">
        <v>251</v>
      </c>
      <c r="S1307" s="37">
        <v>0</v>
      </c>
      <c r="T1307" s="78" t="s">
        <v>181</v>
      </c>
      <c r="U1307" s="16">
        <v>29</v>
      </c>
    </row>
    <row r="1308" spans="1:21" ht="76.5" customHeight="1">
      <c r="A1308" s="69">
        <v>1293</v>
      </c>
      <c r="B1308" s="39" t="s">
        <v>76</v>
      </c>
      <c r="C1308" s="59" t="s">
        <v>74</v>
      </c>
      <c r="D1308" s="35" t="s">
        <v>1414</v>
      </c>
      <c r="E1308" s="33" t="s">
        <v>1415</v>
      </c>
      <c r="F1308" s="33" t="s">
        <v>1416</v>
      </c>
      <c r="G1308" s="33" t="s">
        <v>1417</v>
      </c>
      <c r="H1308" s="33" t="s">
        <v>1418</v>
      </c>
      <c r="I1308" s="59" t="s">
        <v>1426</v>
      </c>
      <c r="J1308" s="59" t="s">
        <v>229</v>
      </c>
      <c r="K1308" s="33" t="s">
        <v>270</v>
      </c>
      <c r="L1308" s="33" t="s">
        <v>271</v>
      </c>
      <c r="M1308" s="36">
        <v>1</v>
      </c>
      <c r="N1308" s="42">
        <v>1980000</v>
      </c>
      <c r="O1308" s="42">
        <v>1980000</v>
      </c>
      <c r="P1308" s="31" t="s">
        <v>296</v>
      </c>
      <c r="Q1308" s="31" t="s">
        <v>274</v>
      </c>
      <c r="R1308" s="32" t="s">
        <v>251</v>
      </c>
      <c r="S1308" s="37">
        <v>0</v>
      </c>
      <c r="T1308" s="78" t="s">
        <v>181</v>
      </c>
      <c r="U1308" s="16">
        <v>29</v>
      </c>
    </row>
    <row r="1309" spans="1:21" ht="89.25" customHeight="1">
      <c r="A1309" s="31">
        <v>1294</v>
      </c>
      <c r="B1309" s="39" t="s">
        <v>76</v>
      </c>
      <c r="C1309" s="59" t="s">
        <v>74</v>
      </c>
      <c r="D1309" s="59" t="s">
        <v>1414</v>
      </c>
      <c r="E1309" s="35" t="s">
        <v>1415</v>
      </c>
      <c r="F1309" s="35" t="s">
        <v>1420</v>
      </c>
      <c r="G1309" s="35" t="s">
        <v>1421</v>
      </c>
      <c r="H1309" s="59" t="s">
        <v>1418</v>
      </c>
      <c r="I1309" s="59" t="s">
        <v>1423</v>
      </c>
      <c r="J1309" s="59" t="s">
        <v>193</v>
      </c>
      <c r="K1309" s="59" t="s">
        <v>270</v>
      </c>
      <c r="L1309" s="59" t="s">
        <v>271</v>
      </c>
      <c r="M1309" s="36">
        <v>1</v>
      </c>
      <c r="N1309" s="42">
        <v>1980000</v>
      </c>
      <c r="O1309" s="42">
        <v>1980000</v>
      </c>
      <c r="P1309" s="31" t="s">
        <v>296</v>
      </c>
      <c r="Q1309" s="31" t="s">
        <v>274</v>
      </c>
      <c r="R1309" s="32" t="s">
        <v>251</v>
      </c>
      <c r="S1309" s="37">
        <v>0</v>
      </c>
      <c r="T1309" s="78" t="s">
        <v>181</v>
      </c>
      <c r="U1309" s="16">
        <v>29</v>
      </c>
    </row>
    <row r="1310" spans="1:21" ht="76.5" customHeight="1">
      <c r="A1310" s="69">
        <v>1295</v>
      </c>
      <c r="B1310" s="39" t="s">
        <v>76</v>
      </c>
      <c r="C1310" s="59" t="s">
        <v>74</v>
      </c>
      <c r="D1310" s="35" t="s">
        <v>1414</v>
      </c>
      <c r="E1310" s="33" t="s">
        <v>1415</v>
      </c>
      <c r="F1310" s="33" t="s">
        <v>1416</v>
      </c>
      <c r="G1310" s="33" t="s">
        <v>1417</v>
      </c>
      <c r="H1310" s="33" t="s">
        <v>1418</v>
      </c>
      <c r="I1310" s="59" t="s">
        <v>1419</v>
      </c>
      <c r="J1310" s="59" t="s">
        <v>190</v>
      </c>
      <c r="K1310" s="59" t="s">
        <v>270</v>
      </c>
      <c r="L1310" s="59" t="s">
        <v>271</v>
      </c>
      <c r="M1310" s="36">
        <v>1</v>
      </c>
      <c r="N1310" s="42">
        <v>1980000</v>
      </c>
      <c r="O1310" s="42">
        <v>1980000</v>
      </c>
      <c r="P1310" s="31" t="s">
        <v>296</v>
      </c>
      <c r="Q1310" s="31" t="s">
        <v>274</v>
      </c>
      <c r="R1310" s="32" t="s">
        <v>250</v>
      </c>
      <c r="S1310" s="37">
        <v>0</v>
      </c>
      <c r="T1310" s="78" t="s">
        <v>179</v>
      </c>
      <c r="U1310" s="16">
        <v>29</v>
      </c>
    </row>
    <row r="1311" spans="1:21" ht="89.25" customHeight="1">
      <c r="A1311" s="31">
        <v>1296</v>
      </c>
      <c r="B1311" s="39" t="s">
        <v>76</v>
      </c>
      <c r="C1311" s="59" t="s">
        <v>74</v>
      </c>
      <c r="D1311" s="59" t="s">
        <v>1414</v>
      </c>
      <c r="E1311" s="35" t="s">
        <v>1415</v>
      </c>
      <c r="F1311" s="35" t="s">
        <v>1420</v>
      </c>
      <c r="G1311" s="35" t="s">
        <v>1421</v>
      </c>
      <c r="H1311" s="59" t="s">
        <v>1418</v>
      </c>
      <c r="I1311" s="59" t="s">
        <v>1425</v>
      </c>
      <c r="J1311" s="59" t="s">
        <v>191</v>
      </c>
      <c r="K1311" s="59" t="s">
        <v>270</v>
      </c>
      <c r="L1311" s="59" t="s">
        <v>271</v>
      </c>
      <c r="M1311" s="36">
        <v>1</v>
      </c>
      <c r="N1311" s="42">
        <v>1980000</v>
      </c>
      <c r="O1311" s="42">
        <v>1980000</v>
      </c>
      <c r="P1311" s="31" t="s">
        <v>296</v>
      </c>
      <c r="Q1311" s="31" t="s">
        <v>274</v>
      </c>
      <c r="R1311" s="32" t="s">
        <v>250</v>
      </c>
      <c r="S1311" s="37">
        <v>0</v>
      </c>
      <c r="T1311" s="78" t="s">
        <v>179</v>
      </c>
      <c r="U1311" s="16">
        <v>29</v>
      </c>
    </row>
    <row r="1312" spans="1:21" ht="51" customHeight="1">
      <c r="A1312" s="69">
        <v>1297</v>
      </c>
      <c r="B1312" s="39" t="s">
        <v>76</v>
      </c>
      <c r="C1312" s="59" t="s">
        <v>74</v>
      </c>
      <c r="D1312" s="35" t="s">
        <v>1414</v>
      </c>
      <c r="E1312" s="33" t="s">
        <v>1415</v>
      </c>
      <c r="F1312" s="33" t="s">
        <v>1416</v>
      </c>
      <c r="G1312" s="33" t="s">
        <v>1417</v>
      </c>
      <c r="H1312" s="33" t="s">
        <v>1418</v>
      </c>
      <c r="I1312" s="59" t="s">
        <v>1685</v>
      </c>
      <c r="J1312" s="59" t="s">
        <v>192</v>
      </c>
      <c r="K1312" s="33" t="s">
        <v>270</v>
      </c>
      <c r="L1312" s="33" t="s">
        <v>271</v>
      </c>
      <c r="M1312" s="36">
        <v>1</v>
      </c>
      <c r="N1312" s="42">
        <v>2100000</v>
      </c>
      <c r="O1312" s="42">
        <v>2100000</v>
      </c>
      <c r="P1312" s="31" t="s">
        <v>296</v>
      </c>
      <c r="Q1312" s="31" t="s">
        <v>274</v>
      </c>
      <c r="R1312" s="32" t="s">
        <v>250</v>
      </c>
      <c r="S1312" s="37">
        <v>0</v>
      </c>
      <c r="T1312" s="78" t="s">
        <v>179</v>
      </c>
      <c r="U1312" s="16">
        <v>29</v>
      </c>
    </row>
    <row r="1313" spans="1:21" ht="76.5" customHeight="1">
      <c r="A1313" s="31">
        <v>1298</v>
      </c>
      <c r="B1313" s="39" t="s">
        <v>76</v>
      </c>
      <c r="C1313" s="59" t="s">
        <v>74</v>
      </c>
      <c r="D1313" s="35" t="s">
        <v>1414</v>
      </c>
      <c r="E1313" s="33" t="s">
        <v>1415</v>
      </c>
      <c r="F1313" s="33" t="s">
        <v>1416</v>
      </c>
      <c r="G1313" s="33" t="s">
        <v>1417</v>
      </c>
      <c r="H1313" s="33" t="s">
        <v>1418</v>
      </c>
      <c r="I1313" s="59" t="s">
        <v>1426</v>
      </c>
      <c r="J1313" s="59" t="s">
        <v>229</v>
      </c>
      <c r="K1313" s="33" t="s">
        <v>270</v>
      </c>
      <c r="L1313" s="33" t="s">
        <v>271</v>
      </c>
      <c r="M1313" s="36">
        <v>1</v>
      </c>
      <c r="N1313" s="42">
        <v>1980000</v>
      </c>
      <c r="O1313" s="42">
        <v>1980000</v>
      </c>
      <c r="P1313" s="31" t="s">
        <v>296</v>
      </c>
      <c r="Q1313" s="31" t="s">
        <v>274</v>
      </c>
      <c r="R1313" s="32" t="s">
        <v>250</v>
      </c>
      <c r="S1313" s="37">
        <v>0</v>
      </c>
      <c r="T1313" s="78" t="s">
        <v>179</v>
      </c>
      <c r="U1313" s="16">
        <v>29</v>
      </c>
    </row>
    <row r="1314" spans="1:21" ht="89.25" customHeight="1">
      <c r="A1314" s="69">
        <v>1299</v>
      </c>
      <c r="B1314" s="39" t="s">
        <v>76</v>
      </c>
      <c r="C1314" s="59" t="s">
        <v>74</v>
      </c>
      <c r="D1314" s="59" t="s">
        <v>1414</v>
      </c>
      <c r="E1314" s="35" t="s">
        <v>1415</v>
      </c>
      <c r="F1314" s="35" t="s">
        <v>1420</v>
      </c>
      <c r="G1314" s="35" t="s">
        <v>1421</v>
      </c>
      <c r="H1314" s="59" t="s">
        <v>1418</v>
      </c>
      <c r="I1314" s="59" t="s">
        <v>1423</v>
      </c>
      <c r="J1314" s="59" t="s">
        <v>193</v>
      </c>
      <c r="K1314" s="59" t="s">
        <v>270</v>
      </c>
      <c r="L1314" s="59" t="s">
        <v>271</v>
      </c>
      <c r="M1314" s="36">
        <v>1</v>
      </c>
      <c r="N1314" s="42">
        <v>1980000</v>
      </c>
      <c r="O1314" s="42">
        <v>1980000</v>
      </c>
      <c r="P1314" s="31" t="s">
        <v>296</v>
      </c>
      <c r="Q1314" s="31" t="s">
        <v>274</v>
      </c>
      <c r="R1314" s="32" t="s">
        <v>250</v>
      </c>
      <c r="S1314" s="37">
        <v>0</v>
      </c>
      <c r="T1314" s="78" t="s">
        <v>179</v>
      </c>
      <c r="U1314" s="16">
        <v>29</v>
      </c>
    </row>
    <row r="1315" spans="1:21" ht="76.5" customHeight="1">
      <c r="A1315" s="31">
        <v>1300</v>
      </c>
      <c r="B1315" s="39" t="s">
        <v>76</v>
      </c>
      <c r="C1315" s="59" t="s">
        <v>74</v>
      </c>
      <c r="D1315" s="35" t="s">
        <v>1414</v>
      </c>
      <c r="E1315" s="33" t="s">
        <v>1415</v>
      </c>
      <c r="F1315" s="33" t="s">
        <v>1416</v>
      </c>
      <c r="G1315" s="33" t="s">
        <v>1417</v>
      </c>
      <c r="H1315" s="33" t="s">
        <v>1418</v>
      </c>
      <c r="I1315" s="59" t="s">
        <v>1419</v>
      </c>
      <c r="J1315" s="59" t="s">
        <v>190</v>
      </c>
      <c r="K1315" s="59" t="s">
        <v>270</v>
      </c>
      <c r="L1315" s="59" t="s">
        <v>271</v>
      </c>
      <c r="M1315" s="36">
        <v>1</v>
      </c>
      <c r="N1315" s="42">
        <v>1980000</v>
      </c>
      <c r="O1315" s="42">
        <v>1980000</v>
      </c>
      <c r="P1315" s="31" t="s">
        <v>296</v>
      </c>
      <c r="Q1315" s="31" t="s">
        <v>274</v>
      </c>
      <c r="R1315" s="32" t="s">
        <v>255</v>
      </c>
      <c r="S1315" s="37">
        <v>0</v>
      </c>
      <c r="T1315" s="78" t="s">
        <v>97</v>
      </c>
      <c r="U1315" s="16">
        <v>29</v>
      </c>
    </row>
    <row r="1316" spans="1:21" ht="89.25" customHeight="1">
      <c r="A1316" s="69">
        <v>1301</v>
      </c>
      <c r="B1316" s="39" t="s">
        <v>76</v>
      </c>
      <c r="C1316" s="59" t="s">
        <v>74</v>
      </c>
      <c r="D1316" s="59" t="s">
        <v>1414</v>
      </c>
      <c r="E1316" s="35" t="s">
        <v>1415</v>
      </c>
      <c r="F1316" s="35" t="s">
        <v>1420</v>
      </c>
      <c r="G1316" s="35" t="s">
        <v>1421</v>
      </c>
      <c r="H1316" s="59" t="s">
        <v>1418</v>
      </c>
      <c r="I1316" s="59" t="s">
        <v>1425</v>
      </c>
      <c r="J1316" s="59" t="s">
        <v>191</v>
      </c>
      <c r="K1316" s="59" t="s">
        <v>270</v>
      </c>
      <c r="L1316" s="59" t="s">
        <v>271</v>
      </c>
      <c r="M1316" s="36">
        <v>1</v>
      </c>
      <c r="N1316" s="42">
        <v>1980000</v>
      </c>
      <c r="O1316" s="42">
        <v>1980000</v>
      </c>
      <c r="P1316" s="31" t="s">
        <v>296</v>
      </c>
      <c r="Q1316" s="31" t="s">
        <v>274</v>
      </c>
      <c r="R1316" s="32" t="s">
        <v>255</v>
      </c>
      <c r="S1316" s="37">
        <v>0</v>
      </c>
      <c r="T1316" s="78" t="s">
        <v>97</v>
      </c>
      <c r="U1316" s="16">
        <v>29</v>
      </c>
    </row>
    <row r="1317" spans="1:21" ht="51" customHeight="1">
      <c r="A1317" s="31">
        <v>1302</v>
      </c>
      <c r="B1317" s="39" t="s">
        <v>76</v>
      </c>
      <c r="C1317" s="59" t="s">
        <v>74</v>
      </c>
      <c r="D1317" s="35" t="s">
        <v>1414</v>
      </c>
      <c r="E1317" s="33" t="s">
        <v>1415</v>
      </c>
      <c r="F1317" s="33" t="s">
        <v>1416</v>
      </c>
      <c r="G1317" s="33" t="s">
        <v>1417</v>
      </c>
      <c r="H1317" s="33" t="s">
        <v>1418</v>
      </c>
      <c r="I1317" s="59" t="s">
        <v>1685</v>
      </c>
      <c r="J1317" s="59" t="s">
        <v>192</v>
      </c>
      <c r="K1317" s="33" t="s">
        <v>270</v>
      </c>
      <c r="L1317" s="33" t="s">
        <v>271</v>
      </c>
      <c r="M1317" s="36">
        <v>1</v>
      </c>
      <c r="N1317" s="42">
        <v>2100000</v>
      </c>
      <c r="O1317" s="42">
        <v>2100000</v>
      </c>
      <c r="P1317" s="31" t="s">
        <v>296</v>
      </c>
      <c r="Q1317" s="31" t="s">
        <v>274</v>
      </c>
      <c r="R1317" s="32" t="s">
        <v>255</v>
      </c>
      <c r="S1317" s="37">
        <v>0</v>
      </c>
      <c r="T1317" s="78" t="s">
        <v>97</v>
      </c>
      <c r="U1317" s="16">
        <v>29</v>
      </c>
    </row>
    <row r="1318" spans="1:21" ht="76.5" customHeight="1">
      <c r="A1318" s="69">
        <v>1303</v>
      </c>
      <c r="B1318" s="39" t="s">
        <v>76</v>
      </c>
      <c r="C1318" s="59" t="s">
        <v>74</v>
      </c>
      <c r="D1318" s="35" t="s">
        <v>1414</v>
      </c>
      <c r="E1318" s="33" t="s">
        <v>1415</v>
      </c>
      <c r="F1318" s="33" t="s">
        <v>1416</v>
      </c>
      <c r="G1318" s="33" t="s">
        <v>1417</v>
      </c>
      <c r="H1318" s="33" t="s">
        <v>1418</v>
      </c>
      <c r="I1318" s="59" t="s">
        <v>1426</v>
      </c>
      <c r="J1318" s="59" t="s">
        <v>229</v>
      </c>
      <c r="K1318" s="33" t="s">
        <v>270</v>
      </c>
      <c r="L1318" s="33" t="s">
        <v>271</v>
      </c>
      <c r="M1318" s="36">
        <v>1</v>
      </c>
      <c r="N1318" s="42">
        <v>1980000</v>
      </c>
      <c r="O1318" s="42">
        <v>1980000</v>
      </c>
      <c r="P1318" s="31" t="s">
        <v>296</v>
      </c>
      <c r="Q1318" s="31" t="s">
        <v>274</v>
      </c>
      <c r="R1318" s="32" t="s">
        <v>255</v>
      </c>
      <c r="S1318" s="37">
        <v>0</v>
      </c>
      <c r="T1318" s="78" t="s">
        <v>97</v>
      </c>
      <c r="U1318" s="16">
        <v>29</v>
      </c>
    </row>
    <row r="1319" spans="1:21" ht="76.5" customHeight="1">
      <c r="A1319" s="31">
        <v>1304</v>
      </c>
      <c r="B1319" s="39" t="s">
        <v>76</v>
      </c>
      <c r="C1319" s="59" t="s">
        <v>74</v>
      </c>
      <c r="D1319" s="35" t="s">
        <v>1414</v>
      </c>
      <c r="E1319" s="33" t="s">
        <v>1415</v>
      </c>
      <c r="F1319" s="33" t="s">
        <v>1416</v>
      </c>
      <c r="G1319" s="33" t="s">
        <v>1417</v>
      </c>
      <c r="H1319" s="33" t="s">
        <v>1418</v>
      </c>
      <c r="I1319" s="59" t="s">
        <v>1426</v>
      </c>
      <c r="J1319" s="59" t="s">
        <v>229</v>
      </c>
      <c r="K1319" s="33" t="s">
        <v>270</v>
      </c>
      <c r="L1319" s="33" t="s">
        <v>271</v>
      </c>
      <c r="M1319" s="36">
        <v>1</v>
      </c>
      <c r="N1319" s="42">
        <v>1980000</v>
      </c>
      <c r="O1319" s="42">
        <v>1980000</v>
      </c>
      <c r="P1319" s="31" t="s">
        <v>296</v>
      </c>
      <c r="Q1319" s="31" t="s">
        <v>274</v>
      </c>
      <c r="R1319" s="32" t="s">
        <v>255</v>
      </c>
      <c r="S1319" s="37">
        <v>0</v>
      </c>
      <c r="T1319" s="78" t="s">
        <v>97</v>
      </c>
      <c r="U1319" s="16">
        <v>29</v>
      </c>
    </row>
    <row r="1320" spans="1:21" ht="76.5" customHeight="1">
      <c r="A1320" s="69">
        <v>1305</v>
      </c>
      <c r="B1320" s="39" t="s">
        <v>76</v>
      </c>
      <c r="C1320" s="59" t="s">
        <v>74</v>
      </c>
      <c r="D1320" s="35" t="s">
        <v>1414</v>
      </c>
      <c r="E1320" s="33" t="s">
        <v>1415</v>
      </c>
      <c r="F1320" s="33" t="s">
        <v>1416</v>
      </c>
      <c r="G1320" s="33" t="s">
        <v>1417</v>
      </c>
      <c r="H1320" s="33" t="s">
        <v>1418</v>
      </c>
      <c r="I1320" s="59" t="s">
        <v>1419</v>
      </c>
      <c r="J1320" s="59" t="s">
        <v>190</v>
      </c>
      <c r="K1320" s="59" t="s">
        <v>270</v>
      </c>
      <c r="L1320" s="59" t="s">
        <v>271</v>
      </c>
      <c r="M1320" s="36">
        <v>1</v>
      </c>
      <c r="N1320" s="42">
        <v>1980000</v>
      </c>
      <c r="O1320" s="42">
        <v>1980000</v>
      </c>
      <c r="P1320" s="31" t="s">
        <v>296</v>
      </c>
      <c r="Q1320" s="31" t="s">
        <v>274</v>
      </c>
      <c r="R1320" s="32" t="s">
        <v>257</v>
      </c>
      <c r="S1320" s="37">
        <v>0</v>
      </c>
      <c r="T1320" s="78" t="s">
        <v>185</v>
      </c>
      <c r="U1320" s="16">
        <v>29</v>
      </c>
    </row>
    <row r="1321" spans="1:21" ht="89.25" customHeight="1">
      <c r="A1321" s="31">
        <v>1306</v>
      </c>
      <c r="B1321" s="39" t="s">
        <v>76</v>
      </c>
      <c r="C1321" s="59" t="s">
        <v>74</v>
      </c>
      <c r="D1321" s="59" t="s">
        <v>1414</v>
      </c>
      <c r="E1321" s="35" t="s">
        <v>1415</v>
      </c>
      <c r="F1321" s="35" t="s">
        <v>1420</v>
      </c>
      <c r="G1321" s="35" t="s">
        <v>1421</v>
      </c>
      <c r="H1321" s="59" t="s">
        <v>1418</v>
      </c>
      <c r="I1321" s="59" t="s">
        <v>1425</v>
      </c>
      <c r="J1321" s="59" t="s">
        <v>191</v>
      </c>
      <c r="K1321" s="59" t="s">
        <v>270</v>
      </c>
      <c r="L1321" s="59" t="s">
        <v>271</v>
      </c>
      <c r="M1321" s="36">
        <v>1</v>
      </c>
      <c r="N1321" s="42">
        <v>1980000</v>
      </c>
      <c r="O1321" s="42">
        <v>1980000</v>
      </c>
      <c r="P1321" s="31" t="s">
        <v>296</v>
      </c>
      <c r="Q1321" s="31" t="s">
        <v>274</v>
      </c>
      <c r="R1321" s="32" t="s">
        <v>257</v>
      </c>
      <c r="S1321" s="37">
        <v>0</v>
      </c>
      <c r="T1321" s="78" t="s">
        <v>185</v>
      </c>
      <c r="U1321" s="16">
        <v>29</v>
      </c>
    </row>
    <row r="1322" spans="1:21" ht="51" customHeight="1">
      <c r="A1322" s="69">
        <v>1307</v>
      </c>
      <c r="B1322" s="39" t="s">
        <v>76</v>
      </c>
      <c r="C1322" s="59" t="s">
        <v>74</v>
      </c>
      <c r="D1322" s="35" t="s">
        <v>1414</v>
      </c>
      <c r="E1322" s="33" t="s">
        <v>1415</v>
      </c>
      <c r="F1322" s="33" t="s">
        <v>1416</v>
      </c>
      <c r="G1322" s="33" t="s">
        <v>1417</v>
      </c>
      <c r="H1322" s="33" t="s">
        <v>1418</v>
      </c>
      <c r="I1322" s="59" t="s">
        <v>1685</v>
      </c>
      <c r="J1322" s="59" t="s">
        <v>192</v>
      </c>
      <c r="K1322" s="33" t="s">
        <v>270</v>
      </c>
      <c r="L1322" s="33" t="s">
        <v>271</v>
      </c>
      <c r="M1322" s="36">
        <v>1</v>
      </c>
      <c r="N1322" s="42">
        <v>2100000</v>
      </c>
      <c r="O1322" s="42">
        <v>2100000</v>
      </c>
      <c r="P1322" s="31" t="s">
        <v>296</v>
      </c>
      <c r="Q1322" s="31" t="s">
        <v>274</v>
      </c>
      <c r="R1322" s="32" t="s">
        <v>257</v>
      </c>
      <c r="S1322" s="37">
        <v>0</v>
      </c>
      <c r="T1322" s="78" t="s">
        <v>185</v>
      </c>
      <c r="U1322" s="16">
        <v>29</v>
      </c>
    </row>
    <row r="1323" spans="1:21" ht="76.5" customHeight="1">
      <c r="A1323" s="31">
        <v>1308</v>
      </c>
      <c r="B1323" s="39" t="s">
        <v>76</v>
      </c>
      <c r="C1323" s="59" t="s">
        <v>74</v>
      </c>
      <c r="D1323" s="35" t="s">
        <v>1414</v>
      </c>
      <c r="E1323" s="33" t="s">
        <v>1415</v>
      </c>
      <c r="F1323" s="33" t="s">
        <v>1416</v>
      </c>
      <c r="G1323" s="33" t="s">
        <v>1417</v>
      </c>
      <c r="H1323" s="33" t="s">
        <v>1418</v>
      </c>
      <c r="I1323" s="59" t="s">
        <v>1426</v>
      </c>
      <c r="J1323" s="59" t="s">
        <v>229</v>
      </c>
      <c r="K1323" s="33" t="s">
        <v>270</v>
      </c>
      <c r="L1323" s="33" t="s">
        <v>271</v>
      </c>
      <c r="M1323" s="36">
        <v>1</v>
      </c>
      <c r="N1323" s="42">
        <v>1980000</v>
      </c>
      <c r="O1323" s="42">
        <v>1980000</v>
      </c>
      <c r="P1323" s="31" t="s">
        <v>296</v>
      </c>
      <c r="Q1323" s="31" t="s">
        <v>274</v>
      </c>
      <c r="R1323" s="32" t="s">
        <v>257</v>
      </c>
      <c r="S1323" s="37">
        <v>0</v>
      </c>
      <c r="T1323" s="78" t="s">
        <v>185</v>
      </c>
      <c r="U1323" s="16">
        <v>29</v>
      </c>
    </row>
    <row r="1324" spans="1:21" ht="89.25" customHeight="1">
      <c r="A1324" s="69">
        <v>1309</v>
      </c>
      <c r="B1324" s="39" t="s">
        <v>76</v>
      </c>
      <c r="C1324" s="59" t="s">
        <v>74</v>
      </c>
      <c r="D1324" s="59" t="s">
        <v>1414</v>
      </c>
      <c r="E1324" s="35" t="s">
        <v>1415</v>
      </c>
      <c r="F1324" s="35" t="s">
        <v>1420</v>
      </c>
      <c r="G1324" s="35" t="s">
        <v>1421</v>
      </c>
      <c r="H1324" s="59" t="s">
        <v>1418</v>
      </c>
      <c r="I1324" s="59" t="s">
        <v>1423</v>
      </c>
      <c r="J1324" s="59" t="s">
        <v>193</v>
      </c>
      <c r="K1324" s="59" t="s">
        <v>270</v>
      </c>
      <c r="L1324" s="59" t="s">
        <v>271</v>
      </c>
      <c r="M1324" s="36">
        <v>1</v>
      </c>
      <c r="N1324" s="42">
        <v>1980000</v>
      </c>
      <c r="O1324" s="42">
        <v>1980000</v>
      </c>
      <c r="P1324" s="31" t="s">
        <v>296</v>
      </c>
      <c r="Q1324" s="31" t="s">
        <v>274</v>
      </c>
      <c r="R1324" s="32" t="s">
        <v>257</v>
      </c>
      <c r="S1324" s="37">
        <v>0</v>
      </c>
      <c r="T1324" s="78" t="s">
        <v>185</v>
      </c>
      <c r="U1324" s="16">
        <v>29</v>
      </c>
    </row>
    <row r="1325" spans="1:21" ht="76.5" customHeight="1">
      <c r="A1325" s="31">
        <v>1310</v>
      </c>
      <c r="B1325" s="39" t="s">
        <v>76</v>
      </c>
      <c r="C1325" s="59" t="s">
        <v>74</v>
      </c>
      <c r="D1325" s="35" t="s">
        <v>1414</v>
      </c>
      <c r="E1325" s="33" t="s">
        <v>1415</v>
      </c>
      <c r="F1325" s="33" t="s">
        <v>1416</v>
      </c>
      <c r="G1325" s="33" t="s">
        <v>1417</v>
      </c>
      <c r="H1325" s="33" t="s">
        <v>1418</v>
      </c>
      <c r="I1325" s="59" t="s">
        <v>1419</v>
      </c>
      <c r="J1325" s="59" t="s">
        <v>190</v>
      </c>
      <c r="K1325" s="59" t="s">
        <v>270</v>
      </c>
      <c r="L1325" s="59" t="s">
        <v>271</v>
      </c>
      <c r="M1325" s="36">
        <v>1</v>
      </c>
      <c r="N1325" s="42">
        <v>1980000</v>
      </c>
      <c r="O1325" s="42">
        <v>1980000</v>
      </c>
      <c r="P1325" s="31" t="s">
        <v>296</v>
      </c>
      <c r="Q1325" s="31" t="s">
        <v>274</v>
      </c>
      <c r="R1325" s="32" t="s">
        <v>258</v>
      </c>
      <c r="S1325" s="37">
        <v>0</v>
      </c>
      <c r="T1325" s="78" t="s">
        <v>177</v>
      </c>
      <c r="U1325" s="16">
        <v>29</v>
      </c>
    </row>
    <row r="1326" spans="1:21" ht="89.25" customHeight="1">
      <c r="A1326" s="69">
        <v>1311</v>
      </c>
      <c r="B1326" s="39" t="s">
        <v>76</v>
      </c>
      <c r="C1326" s="59" t="s">
        <v>74</v>
      </c>
      <c r="D1326" s="59" t="s">
        <v>1414</v>
      </c>
      <c r="E1326" s="35" t="s">
        <v>1415</v>
      </c>
      <c r="F1326" s="35" t="s">
        <v>1420</v>
      </c>
      <c r="G1326" s="35" t="s">
        <v>1421</v>
      </c>
      <c r="H1326" s="59" t="s">
        <v>1418</v>
      </c>
      <c r="I1326" s="59" t="s">
        <v>1425</v>
      </c>
      <c r="J1326" s="59" t="s">
        <v>191</v>
      </c>
      <c r="K1326" s="59" t="s">
        <v>270</v>
      </c>
      <c r="L1326" s="59" t="s">
        <v>271</v>
      </c>
      <c r="M1326" s="36">
        <v>1</v>
      </c>
      <c r="N1326" s="42">
        <v>1980000</v>
      </c>
      <c r="O1326" s="42">
        <v>1980000</v>
      </c>
      <c r="P1326" s="31" t="s">
        <v>296</v>
      </c>
      <c r="Q1326" s="31" t="s">
        <v>274</v>
      </c>
      <c r="R1326" s="32" t="s">
        <v>258</v>
      </c>
      <c r="S1326" s="37">
        <v>0</v>
      </c>
      <c r="T1326" s="78" t="s">
        <v>177</v>
      </c>
      <c r="U1326" s="16">
        <v>29</v>
      </c>
    </row>
    <row r="1327" spans="1:21" ht="51" customHeight="1">
      <c r="A1327" s="31">
        <v>1312</v>
      </c>
      <c r="B1327" s="39" t="s">
        <v>76</v>
      </c>
      <c r="C1327" s="59" t="s">
        <v>74</v>
      </c>
      <c r="D1327" s="35" t="s">
        <v>1414</v>
      </c>
      <c r="E1327" s="33" t="s">
        <v>1415</v>
      </c>
      <c r="F1327" s="33" t="s">
        <v>1416</v>
      </c>
      <c r="G1327" s="33" t="s">
        <v>1417</v>
      </c>
      <c r="H1327" s="33" t="s">
        <v>1418</v>
      </c>
      <c r="I1327" s="59" t="s">
        <v>1685</v>
      </c>
      <c r="J1327" s="59" t="s">
        <v>192</v>
      </c>
      <c r="K1327" s="33" t="s">
        <v>270</v>
      </c>
      <c r="L1327" s="33" t="s">
        <v>271</v>
      </c>
      <c r="M1327" s="36">
        <v>1</v>
      </c>
      <c r="N1327" s="42">
        <v>2100000</v>
      </c>
      <c r="O1327" s="42">
        <v>2100000</v>
      </c>
      <c r="P1327" s="31" t="s">
        <v>296</v>
      </c>
      <c r="Q1327" s="31" t="s">
        <v>274</v>
      </c>
      <c r="R1327" s="32" t="s">
        <v>258</v>
      </c>
      <c r="S1327" s="37">
        <v>0</v>
      </c>
      <c r="T1327" s="78" t="s">
        <v>177</v>
      </c>
      <c r="U1327" s="16">
        <v>29</v>
      </c>
    </row>
    <row r="1328" spans="1:21" ht="76.5" customHeight="1">
      <c r="A1328" s="69">
        <v>1313</v>
      </c>
      <c r="B1328" s="39" t="s">
        <v>76</v>
      </c>
      <c r="C1328" s="59" t="s">
        <v>74</v>
      </c>
      <c r="D1328" s="35" t="s">
        <v>1414</v>
      </c>
      <c r="E1328" s="33" t="s">
        <v>1415</v>
      </c>
      <c r="F1328" s="33" t="s">
        <v>1416</v>
      </c>
      <c r="G1328" s="33" t="s">
        <v>1417</v>
      </c>
      <c r="H1328" s="33" t="s">
        <v>1418</v>
      </c>
      <c r="I1328" s="59" t="s">
        <v>1426</v>
      </c>
      <c r="J1328" s="59" t="s">
        <v>229</v>
      </c>
      <c r="K1328" s="33" t="s">
        <v>270</v>
      </c>
      <c r="L1328" s="33" t="s">
        <v>271</v>
      </c>
      <c r="M1328" s="36">
        <v>1</v>
      </c>
      <c r="N1328" s="42">
        <v>1980000</v>
      </c>
      <c r="O1328" s="42">
        <v>1980000</v>
      </c>
      <c r="P1328" s="31" t="s">
        <v>296</v>
      </c>
      <c r="Q1328" s="31" t="s">
        <v>274</v>
      </c>
      <c r="R1328" s="32" t="s">
        <v>258</v>
      </c>
      <c r="S1328" s="37">
        <v>0</v>
      </c>
      <c r="T1328" s="78" t="s">
        <v>177</v>
      </c>
      <c r="U1328" s="16">
        <v>29</v>
      </c>
    </row>
    <row r="1329" spans="1:21" ht="89.25" customHeight="1">
      <c r="A1329" s="31">
        <v>1314</v>
      </c>
      <c r="B1329" s="39" t="s">
        <v>76</v>
      </c>
      <c r="C1329" s="59" t="s">
        <v>74</v>
      </c>
      <c r="D1329" s="59" t="s">
        <v>1414</v>
      </c>
      <c r="E1329" s="35" t="s">
        <v>1415</v>
      </c>
      <c r="F1329" s="35" t="s">
        <v>1420</v>
      </c>
      <c r="G1329" s="35" t="s">
        <v>1421</v>
      </c>
      <c r="H1329" s="59" t="s">
        <v>1418</v>
      </c>
      <c r="I1329" s="59" t="s">
        <v>1423</v>
      </c>
      <c r="J1329" s="59" t="s">
        <v>193</v>
      </c>
      <c r="K1329" s="59" t="s">
        <v>270</v>
      </c>
      <c r="L1329" s="59" t="s">
        <v>271</v>
      </c>
      <c r="M1329" s="36">
        <v>1</v>
      </c>
      <c r="N1329" s="42">
        <v>1980000</v>
      </c>
      <c r="O1329" s="42">
        <v>1980000</v>
      </c>
      <c r="P1329" s="31" t="s">
        <v>296</v>
      </c>
      <c r="Q1329" s="31" t="s">
        <v>274</v>
      </c>
      <c r="R1329" s="32" t="s">
        <v>258</v>
      </c>
      <c r="S1329" s="37">
        <v>0</v>
      </c>
      <c r="T1329" s="78" t="s">
        <v>177</v>
      </c>
      <c r="U1329" s="16">
        <v>29</v>
      </c>
    </row>
    <row r="1330" spans="1:21" ht="76.5" customHeight="1">
      <c r="A1330" s="69">
        <v>1315</v>
      </c>
      <c r="B1330" s="39" t="s">
        <v>76</v>
      </c>
      <c r="C1330" s="59" t="s">
        <v>74</v>
      </c>
      <c r="D1330" s="35" t="s">
        <v>1414</v>
      </c>
      <c r="E1330" s="33" t="s">
        <v>1415</v>
      </c>
      <c r="F1330" s="33" t="s">
        <v>1416</v>
      </c>
      <c r="G1330" s="33" t="s">
        <v>1417</v>
      </c>
      <c r="H1330" s="33" t="s">
        <v>1418</v>
      </c>
      <c r="I1330" s="59" t="s">
        <v>1419</v>
      </c>
      <c r="J1330" s="59" t="s">
        <v>190</v>
      </c>
      <c r="K1330" s="59" t="s">
        <v>270</v>
      </c>
      <c r="L1330" s="59" t="s">
        <v>271</v>
      </c>
      <c r="M1330" s="36">
        <v>1</v>
      </c>
      <c r="N1330" s="42">
        <v>1980000</v>
      </c>
      <c r="O1330" s="42">
        <v>1980000</v>
      </c>
      <c r="P1330" s="31" t="s">
        <v>296</v>
      </c>
      <c r="Q1330" s="31" t="s">
        <v>274</v>
      </c>
      <c r="R1330" s="32" t="s">
        <v>249</v>
      </c>
      <c r="S1330" s="37">
        <v>0</v>
      </c>
      <c r="T1330" s="78" t="s">
        <v>180</v>
      </c>
      <c r="U1330" s="16">
        <v>29</v>
      </c>
    </row>
    <row r="1331" spans="1:21" ht="89.25" customHeight="1">
      <c r="A1331" s="31">
        <v>1316</v>
      </c>
      <c r="B1331" s="39" t="s">
        <v>76</v>
      </c>
      <c r="C1331" s="59" t="s">
        <v>74</v>
      </c>
      <c r="D1331" s="59" t="s">
        <v>1414</v>
      </c>
      <c r="E1331" s="35" t="s">
        <v>1415</v>
      </c>
      <c r="F1331" s="35" t="s">
        <v>1420</v>
      </c>
      <c r="G1331" s="35" t="s">
        <v>1421</v>
      </c>
      <c r="H1331" s="59" t="s">
        <v>1418</v>
      </c>
      <c r="I1331" s="59" t="s">
        <v>1425</v>
      </c>
      <c r="J1331" s="59" t="s">
        <v>191</v>
      </c>
      <c r="K1331" s="59" t="s">
        <v>270</v>
      </c>
      <c r="L1331" s="59" t="s">
        <v>271</v>
      </c>
      <c r="M1331" s="36">
        <v>1</v>
      </c>
      <c r="N1331" s="42">
        <v>1980000</v>
      </c>
      <c r="O1331" s="42">
        <v>1980000</v>
      </c>
      <c r="P1331" s="31" t="s">
        <v>296</v>
      </c>
      <c r="Q1331" s="31" t="s">
        <v>274</v>
      </c>
      <c r="R1331" s="32" t="s">
        <v>249</v>
      </c>
      <c r="S1331" s="37">
        <v>0</v>
      </c>
      <c r="T1331" s="78" t="s">
        <v>180</v>
      </c>
      <c r="U1331" s="16">
        <v>29</v>
      </c>
    </row>
    <row r="1332" spans="1:21" ht="51" customHeight="1">
      <c r="A1332" s="69">
        <v>1317</v>
      </c>
      <c r="B1332" s="39" t="s">
        <v>76</v>
      </c>
      <c r="C1332" s="59" t="s">
        <v>74</v>
      </c>
      <c r="D1332" s="35" t="s">
        <v>1414</v>
      </c>
      <c r="E1332" s="33" t="s">
        <v>1415</v>
      </c>
      <c r="F1332" s="33" t="s">
        <v>1416</v>
      </c>
      <c r="G1332" s="33" t="s">
        <v>1417</v>
      </c>
      <c r="H1332" s="33" t="s">
        <v>1418</v>
      </c>
      <c r="I1332" s="59" t="s">
        <v>1685</v>
      </c>
      <c r="J1332" s="59" t="s">
        <v>192</v>
      </c>
      <c r="K1332" s="33" t="s">
        <v>270</v>
      </c>
      <c r="L1332" s="33" t="s">
        <v>271</v>
      </c>
      <c r="M1332" s="36">
        <v>1</v>
      </c>
      <c r="N1332" s="42">
        <v>2100000</v>
      </c>
      <c r="O1332" s="42">
        <v>2100000</v>
      </c>
      <c r="P1332" s="31" t="s">
        <v>296</v>
      </c>
      <c r="Q1332" s="31" t="s">
        <v>274</v>
      </c>
      <c r="R1332" s="32" t="s">
        <v>249</v>
      </c>
      <c r="S1332" s="37">
        <v>0</v>
      </c>
      <c r="T1332" s="78" t="s">
        <v>180</v>
      </c>
      <c r="U1332" s="16">
        <v>29</v>
      </c>
    </row>
    <row r="1333" spans="1:21" ht="89.25" customHeight="1">
      <c r="A1333" s="31">
        <v>1318</v>
      </c>
      <c r="B1333" s="39" t="s">
        <v>76</v>
      </c>
      <c r="C1333" s="59" t="s">
        <v>74</v>
      </c>
      <c r="D1333" s="59" t="s">
        <v>1414</v>
      </c>
      <c r="E1333" s="35" t="s">
        <v>1415</v>
      </c>
      <c r="F1333" s="35" t="s">
        <v>1420</v>
      </c>
      <c r="G1333" s="35" t="s">
        <v>1421</v>
      </c>
      <c r="H1333" s="59" t="s">
        <v>1418</v>
      </c>
      <c r="I1333" s="59" t="s">
        <v>1423</v>
      </c>
      <c r="J1333" s="59" t="s">
        <v>193</v>
      </c>
      <c r="K1333" s="59" t="s">
        <v>270</v>
      </c>
      <c r="L1333" s="59" t="s">
        <v>271</v>
      </c>
      <c r="M1333" s="36">
        <v>1</v>
      </c>
      <c r="N1333" s="42">
        <v>1980000</v>
      </c>
      <c r="O1333" s="42">
        <v>1980000</v>
      </c>
      <c r="P1333" s="31" t="s">
        <v>273</v>
      </c>
      <c r="Q1333" s="31" t="s">
        <v>274</v>
      </c>
      <c r="R1333" s="32" t="s">
        <v>249</v>
      </c>
      <c r="S1333" s="37">
        <v>0</v>
      </c>
      <c r="T1333" s="78" t="s">
        <v>180</v>
      </c>
      <c r="U1333" s="16">
        <v>29</v>
      </c>
    </row>
    <row r="1334" spans="1:21" ht="76.5" customHeight="1">
      <c r="A1334" s="69">
        <v>1319</v>
      </c>
      <c r="B1334" s="39" t="s">
        <v>76</v>
      </c>
      <c r="C1334" s="59" t="s">
        <v>74</v>
      </c>
      <c r="D1334" s="35" t="s">
        <v>1414</v>
      </c>
      <c r="E1334" s="33" t="s">
        <v>1415</v>
      </c>
      <c r="F1334" s="33" t="s">
        <v>1416</v>
      </c>
      <c r="G1334" s="33" t="s">
        <v>1417</v>
      </c>
      <c r="H1334" s="33" t="s">
        <v>1418</v>
      </c>
      <c r="I1334" s="59" t="s">
        <v>1426</v>
      </c>
      <c r="J1334" s="59" t="s">
        <v>229</v>
      </c>
      <c r="K1334" s="33" t="s">
        <v>270</v>
      </c>
      <c r="L1334" s="33" t="s">
        <v>271</v>
      </c>
      <c r="M1334" s="36">
        <v>1</v>
      </c>
      <c r="N1334" s="42">
        <v>1980000</v>
      </c>
      <c r="O1334" s="42">
        <v>1980000</v>
      </c>
      <c r="P1334" s="31" t="s">
        <v>296</v>
      </c>
      <c r="Q1334" s="31" t="s">
        <v>274</v>
      </c>
      <c r="R1334" s="32" t="s">
        <v>249</v>
      </c>
      <c r="S1334" s="37">
        <v>0</v>
      </c>
      <c r="T1334" s="78" t="s">
        <v>180</v>
      </c>
      <c r="U1334" s="16">
        <v>29</v>
      </c>
    </row>
    <row r="1335" spans="1:21" ht="97.5" customHeight="1">
      <c r="A1335" s="31">
        <v>1320</v>
      </c>
      <c r="B1335" s="39" t="s">
        <v>76</v>
      </c>
      <c r="C1335" s="59" t="s">
        <v>74</v>
      </c>
      <c r="D1335" s="59" t="s">
        <v>1414</v>
      </c>
      <c r="E1335" s="35" t="s">
        <v>1415</v>
      </c>
      <c r="F1335" s="35" t="s">
        <v>1420</v>
      </c>
      <c r="G1335" s="35" t="s">
        <v>1421</v>
      </c>
      <c r="H1335" s="59" t="s">
        <v>1418</v>
      </c>
      <c r="I1335" s="59" t="s">
        <v>1422</v>
      </c>
      <c r="J1335" s="59" t="s">
        <v>194</v>
      </c>
      <c r="K1335" s="59" t="s">
        <v>270</v>
      </c>
      <c r="L1335" s="59" t="s">
        <v>271</v>
      </c>
      <c r="M1335" s="36">
        <v>1</v>
      </c>
      <c r="N1335" s="42">
        <v>3300000</v>
      </c>
      <c r="O1335" s="42">
        <v>3300000</v>
      </c>
      <c r="P1335" s="31" t="s">
        <v>296</v>
      </c>
      <c r="Q1335" s="31" t="s">
        <v>274</v>
      </c>
      <c r="R1335" s="36" t="s">
        <v>1935</v>
      </c>
      <c r="S1335" s="37">
        <v>0</v>
      </c>
      <c r="T1335" s="78" t="s">
        <v>176</v>
      </c>
      <c r="U1335" s="16">
        <v>29</v>
      </c>
    </row>
    <row r="1336" spans="1:21" ht="89.25" customHeight="1">
      <c r="A1336" s="69">
        <v>1321</v>
      </c>
      <c r="B1336" s="39" t="s">
        <v>76</v>
      </c>
      <c r="C1336" s="59" t="s">
        <v>74</v>
      </c>
      <c r="D1336" s="59" t="s">
        <v>1414</v>
      </c>
      <c r="E1336" s="35" t="s">
        <v>1415</v>
      </c>
      <c r="F1336" s="35" t="s">
        <v>1420</v>
      </c>
      <c r="G1336" s="35" t="s">
        <v>1421</v>
      </c>
      <c r="H1336" s="59" t="s">
        <v>1418</v>
      </c>
      <c r="I1336" s="59" t="s">
        <v>1425</v>
      </c>
      <c r="J1336" s="59" t="s">
        <v>191</v>
      </c>
      <c r="K1336" s="59" t="s">
        <v>270</v>
      </c>
      <c r="L1336" s="59" t="s">
        <v>271</v>
      </c>
      <c r="M1336" s="36">
        <v>1</v>
      </c>
      <c r="N1336" s="42">
        <v>3300000</v>
      </c>
      <c r="O1336" s="42">
        <v>3300000</v>
      </c>
      <c r="P1336" s="31" t="s">
        <v>296</v>
      </c>
      <c r="Q1336" s="31" t="s">
        <v>274</v>
      </c>
      <c r="R1336" s="36" t="s">
        <v>1935</v>
      </c>
      <c r="S1336" s="37">
        <v>0</v>
      </c>
      <c r="T1336" s="78" t="s">
        <v>176</v>
      </c>
      <c r="U1336" s="16">
        <v>29</v>
      </c>
    </row>
    <row r="1337" spans="1:21" ht="51" customHeight="1">
      <c r="A1337" s="31">
        <v>1322</v>
      </c>
      <c r="B1337" s="39" t="s">
        <v>76</v>
      </c>
      <c r="C1337" s="59" t="s">
        <v>74</v>
      </c>
      <c r="D1337" s="35" t="s">
        <v>1414</v>
      </c>
      <c r="E1337" s="33" t="s">
        <v>1415</v>
      </c>
      <c r="F1337" s="33" t="s">
        <v>1416</v>
      </c>
      <c r="G1337" s="33" t="s">
        <v>1417</v>
      </c>
      <c r="H1337" s="33" t="s">
        <v>1418</v>
      </c>
      <c r="I1337" s="59" t="s">
        <v>1685</v>
      </c>
      <c r="J1337" s="59" t="s">
        <v>192</v>
      </c>
      <c r="K1337" s="33" t="s">
        <v>270</v>
      </c>
      <c r="L1337" s="33" t="s">
        <v>271</v>
      </c>
      <c r="M1337" s="36">
        <v>1</v>
      </c>
      <c r="N1337" s="42">
        <v>3300000</v>
      </c>
      <c r="O1337" s="42">
        <v>3300000</v>
      </c>
      <c r="P1337" s="31" t="s">
        <v>296</v>
      </c>
      <c r="Q1337" s="31" t="s">
        <v>274</v>
      </c>
      <c r="R1337" s="36" t="s">
        <v>1935</v>
      </c>
      <c r="S1337" s="37">
        <v>0</v>
      </c>
      <c r="T1337" s="78" t="s">
        <v>176</v>
      </c>
      <c r="U1337" s="16">
        <v>29</v>
      </c>
    </row>
    <row r="1338" spans="1:21" ht="76.5" customHeight="1">
      <c r="A1338" s="69">
        <v>1323</v>
      </c>
      <c r="B1338" s="39" t="s">
        <v>76</v>
      </c>
      <c r="C1338" s="59" t="s">
        <v>74</v>
      </c>
      <c r="D1338" s="35" t="s">
        <v>1414</v>
      </c>
      <c r="E1338" s="33" t="s">
        <v>1415</v>
      </c>
      <c r="F1338" s="33" t="s">
        <v>1416</v>
      </c>
      <c r="G1338" s="33" t="s">
        <v>1417</v>
      </c>
      <c r="H1338" s="33" t="s">
        <v>1418</v>
      </c>
      <c r="I1338" s="59" t="s">
        <v>1426</v>
      </c>
      <c r="J1338" s="59" t="s">
        <v>229</v>
      </c>
      <c r="K1338" s="33" t="s">
        <v>270</v>
      </c>
      <c r="L1338" s="33" t="s">
        <v>271</v>
      </c>
      <c r="M1338" s="36">
        <v>1</v>
      </c>
      <c r="N1338" s="42">
        <v>2760000</v>
      </c>
      <c r="O1338" s="42">
        <v>2760000</v>
      </c>
      <c r="P1338" s="31" t="s">
        <v>296</v>
      </c>
      <c r="Q1338" s="31" t="s">
        <v>274</v>
      </c>
      <c r="R1338" s="36" t="s">
        <v>1935</v>
      </c>
      <c r="S1338" s="37">
        <v>0</v>
      </c>
      <c r="T1338" s="78" t="s">
        <v>176</v>
      </c>
      <c r="U1338" s="16">
        <v>29</v>
      </c>
    </row>
    <row r="1339" spans="1:21" ht="76.5" customHeight="1">
      <c r="A1339" s="31">
        <v>1324</v>
      </c>
      <c r="B1339" s="39" t="s">
        <v>76</v>
      </c>
      <c r="C1339" s="59" t="s">
        <v>74</v>
      </c>
      <c r="D1339" s="35" t="s">
        <v>1414</v>
      </c>
      <c r="E1339" s="33" t="s">
        <v>1415</v>
      </c>
      <c r="F1339" s="33" t="s">
        <v>1416</v>
      </c>
      <c r="G1339" s="33" t="s">
        <v>1417</v>
      </c>
      <c r="H1339" s="33" t="s">
        <v>1418</v>
      </c>
      <c r="I1339" s="59" t="s">
        <v>1426</v>
      </c>
      <c r="J1339" s="59" t="s">
        <v>229</v>
      </c>
      <c r="K1339" s="33" t="s">
        <v>270</v>
      </c>
      <c r="L1339" s="33" t="s">
        <v>271</v>
      </c>
      <c r="M1339" s="36">
        <v>1</v>
      </c>
      <c r="N1339" s="42">
        <v>2760000</v>
      </c>
      <c r="O1339" s="42">
        <v>2760000</v>
      </c>
      <c r="P1339" s="31" t="s">
        <v>283</v>
      </c>
      <c r="Q1339" s="31" t="s">
        <v>274</v>
      </c>
      <c r="R1339" s="36" t="s">
        <v>1935</v>
      </c>
      <c r="S1339" s="37">
        <v>0</v>
      </c>
      <c r="T1339" s="78" t="s">
        <v>176</v>
      </c>
      <c r="U1339" s="16">
        <v>29</v>
      </c>
    </row>
    <row r="1340" spans="1:21" ht="87.75" customHeight="1">
      <c r="A1340" s="69">
        <v>1325</v>
      </c>
      <c r="B1340" s="39" t="s">
        <v>76</v>
      </c>
      <c r="C1340" s="59" t="s">
        <v>74</v>
      </c>
      <c r="D1340" s="35" t="s">
        <v>1414</v>
      </c>
      <c r="E1340" s="33" t="s">
        <v>1415</v>
      </c>
      <c r="F1340" s="33" t="s">
        <v>1416</v>
      </c>
      <c r="G1340" s="33" t="s">
        <v>1417</v>
      </c>
      <c r="H1340" s="33" t="s">
        <v>1418</v>
      </c>
      <c r="I1340" s="59" t="s">
        <v>1419</v>
      </c>
      <c r="J1340" s="59" t="s">
        <v>190</v>
      </c>
      <c r="K1340" s="59" t="s">
        <v>270</v>
      </c>
      <c r="L1340" s="59" t="s">
        <v>271</v>
      </c>
      <c r="M1340" s="36">
        <v>1</v>
      </c>
      <c r="N1340" s="42">
        <v>3300000</v>
      </c>
      <c r="O1340" s="42">
        <v>3300000</v>
      </c>
      <c r="P1340" s="31" t="s">
        <v>296</v>
      </c>
      <c r="Q1340" s="31" t="s">
        <v>274</v>
      </c>
      <c r="R1340" s="32" t="s">
        <v>247</v>
      </c>
      <c r="S1340" s="37">
        <v>0</v>
      </c>
      <c r="T1340" s="78" t="s">
        <v>175</v>
      </c>
      <c r="U1340" s="16">
        <v>29</v>
      </c>
    </row>
    <row r="1341" spans="1:21" ht="89.25" customHeight="1">
      <c r="A1341" s="31">
        <v>1326</v>
      </c>
      <c r="B1341" s="39" t="s">
        <v>76</v>
      </c>
      <c r="C1341" s="59" t="s">
        <v>74</v>
      </c>
      <c r="D1341" s="59" t="s">
        <v>1414</v>
      </c>
      <c r="E1341" s="35" t="s">
        <v>1415</v>
      </c>
      <c r="F1341" s="35" t="s">
        <v>1420</v>
      </c>
      <c r="G1341" s="35" t="s">
        <v>1421</v>
      </c>
      <c r="H1341" s="59" t="s">
        <v>1418</v>
      </c>
      <c r="I1341" s="59" t="s">
        <v>1425</v>
      </c>
      <c r="J1341" s="59" t="s">
        <v>191</v>
      </c>
      <c r="K1341" s="59" t="s">
        <v>270</v>
      </c>
      <c r="L1341" s="59" t="s">
        <v>271</v>
      </c>
      <c r="M1341" s="36">
        <v>1</v>
      </c>
      <c r="N1341" s="42">
        <v>3300000</v>
      </c>
      <c r="O1341" s="42">
        <v>3300000</v>
      </c>
      <c r="P1341" s="31" t="s">
        <v>296</v>
      </c>
      <c r="Q1341" s="31" t="s">
        <v>274</v>
      </c>
      <c r="R1341" s="32" t="s">
        <v>247</v>
      </c>
      <c r="S1341" s="37">
        <v>0</v>
      </c>
      <c r="T1341" s="78" t="s">
        <v>175</v>
      </c>
      <c r="U1341" s="16">
        <v>29</v>
      </c>
    </row>
    <row r="1342" spans="1:21" ht="102">
      <c r="A1342" s="69">
        <v>1327</v>
      </c>
      <c r="B1342" s="39" t="s">
        <v>76</v>
      </c>
      <c r="C1342" s="59" t="s">
        <v>74</v>
      </c>
      <c r="D1342" s="35" t="s">
        <v>1414</v>
      </c>
      <c r="E1342" s="33" t="s">
        <v>1415</v>
      </c>
      <c r="F1342" s="33" t="s">
        <v>1416</v>
      </c>
      <c r="G1342" s="33" t="s">
        <v>1417</v>
      </c>
      <c r="H1342" s="33" t="s">
        <v>1418</v>
      </c>
      <c r="I1342" s="59" t="s">
        <v>1685</v>
      </c>
      <c r="J1342" s="59" t="s">
        <v>192</v>
      </c>
      <c r="K1342" s="33" t="s">
        <v>270</v>
      </c>
      <c r="L1342" s="33" t="s">
        <v>271</v>
      </c>
      <c r="M1342" s="36">
        <v>1</v>
      </c>
      <c r="N1342" s="42">
        <v>3300000</v>
      </c>
      <c r="O1342" s="42">
        <v>3300000</v>
      </c>
      <c r="P1342" s="31" t="s">
        <v>296</v>
      </c>
      <c r="Q1342" s="31" t="s">
        <v>274</v>
      </c>
      <c r="R1342" s="32" t="s">
        <v>247</v>
      </c>
      <c r="S1342" s="37">
        <v>0</v>
      </c>
      <c r="T1342" s="78" t="s">
        <v>175</v>
      </c>
      <c r="U1342" s="16">
        <v>29</v>
      </c>
    </row>
    <row r="1343" spans="1:21" ht="89.25" customHeight="1">
      <c r="A1343" s="31">
        <v>1328</v>
      </c>
      <c r="B1343" s="39" t="s">
        <v>76</v>
      </c>
      <c r="C1343" s="59" t="s">
        <v>74</v>
      </c>
      <c r="D1343" s="59" t="s">
        <v>1414</v>
      </c>
      <c r="E1343" s="35" t="s">
        <v>1415</v>
      </c>
      <c r="F1343" s="35" t="s">
        <v>1420</v>
      </c>
      <c r="G1343" s="35" t="s">
        <v>1421</v>
      </c>
      <c r="H1343" s="59" t="s">
        <v>1418</v>
      </c>
      <c r="I1343" s="59" t="s">
        <v>1424</v>
      </c>
      <c r="J1343" s="59" t="s">
        <v>195</v>
      </c>
      <c r="K1343" s="59" t="s">
        <v>270</v>
      </c>
      <c r="L1343" s="59" t="s">
        <v>271</v>
      </c>
      <c r="M1343" s="36">
        <v>1</v>
      </c>
      <c r="N1343" s="42">
        <v>2760000</v>
      </c>
      <c r="O1343" s="42">
        <v>2760000</v>
      </c>
      <c r="P1343" s="31" t="s">
        <v>296</v>
      </c>
      <c r="Q1343" s="31" t="s">
        <v>274</v>
      </c>
      <c r="R1343" s="32" t="s">
        <v>247</v>
      </c>
      <c r="S1343" s="37">
        <v>0</v>
      </c>
      <c r="T1343" s="78" t="s">
        <v>175</v>
      </c>
      <c r="U1343" s="16">
        <v>29</v>
      </c>
    </row>
    <row r="1344" spans="1:21" ht="76.5" customHeight="1">
      <c r="A1344" s="69">
        <v>1329</v>
      </c>
      <c r="B1344" s="39" t="s">
        <v>76</v>
      </c>
      <c r="C1344" s="59" t="s">
        <v>74</v>
      </c>
      <c r="D1344" s="35" t="s">
        <v>1414</v>
      </c>
      <c r="E1344" s="33" t="s">
        <v>1415</v>
      </c>
      <c r="F1344" s="33" t="s">
        <v>1416</v>
      </c>
      <c r="G1344" s="33" t="s">
        <v>1417</v>
      </c>
      <c r="H1344" s="33" t="s">
        <v>1418</v>
      </c>
      <c r="I1344" s="59" t="s">
        <v>1426</v>
      </c>
      <c r="J1344" s="59" t="s">
        <v>229</v>
      </c>
      <c r="K1344" s="33" t="s">
        <v>270</v>
      </c>
      <c r="L1344" s="33" t="s">
        <v>271</v>
      </c>
      <c r="M1344" s="36">
        <v>1</v>
      </c>
      <c r="N1344" s="42">
        <v>2760000</v>
      </c>
      <c r="O1344" s="42">
        <v>2760000</v>
      </c>
      <c r="P1344" s="31" t="s">
        <v>296</v>
      </c>
      <c r="Q1344" s="31" t="s">
        <v>274</v>
      </c>
      <c r="R1344" s="32" t="s">
        <v>247</v>
      </c>
      <c r="S1344" s="37">
        <v>0</v>
      </c>
      <c r="T1344" s="78" t="s">
        <v>175</v>
      </c>
      <c r="U1344" s="16">
        <v>29</v>
      </c>
    </row>
    <row r="1345" spans="1:21" ht="102">
      <c r="A1345" s="31">
        <v>1330</v>
      </c>
      <c r="B1345" s="39" t="s">
        <v>76</v>
      </c>
      <c r="C1345" s="59" t="s">
        <v>74</v>
      </c>
      <c r="D1345" s="35" t="s">
        <v>1414</v>
      </c>
      <c r="E1345" s="33" t="s">
        <v>1415</v>
      </c>
      <c r="F1345" s="33" t="s">
        <v>1416</v>
      </c>
      <c r="G1345" s="33" t="s">
        <v>1417</v>
      </c>
      <c r="H1345" s="33" t="s">
        <v>1418</v>
      </c>
      <c r="I1345" s="59" t="s">
        <v>1685</v>
      </c>
      <c r="J1345" s="59" t="s">
        <v>192</v>
      </c>
      <c r="K1345" s="33" t="s">
        <v>270</v>
      </c>
      <c r="L1345" s="33" t="s">
        <v>271</v>
      </c>
      <c r="M1345" s="36">
        <v>1</v>
      </c>
      <c r="N1345" s="42">
        <v>1440000</v>
      </c>
      <c r="O1345" s="42">
        <v>1440000</v>
      </c>
      <c r="P1345" s="31" t="s">
        <v>296</v>
      </c>
      <c r="Q1345" s="31" t="s">
        <v>274</v>
      </c>
      <c r="R1345" s="32" t="s">
        <v>263</v>
      </c>
      <c r="S1345" s="37">
        <v>0</v>
      </c>
      <c r="T1345" s="78" t="s">
        <v>770</v>
      </c>
      <c r="U1345" s="16">
        <v>29</v>
      </c>
    </row>
    <row r="1346" spans="1:21" ht="89.25" customHeight="1">
      <c r="A1346" s="69">
        <v>1331</v>
      </c>
      <c r="B1346" s="39" t="s">
        <v>76</v>
      </c>
      <c r="C1346" s="59" t="s">
        <v>74</v>
      </c>
      <c r="D1346" s="59" t="s">
        <v>1414</v>
      </c>
      <c r="E1346" s="35" t="s">
        <v>1415</v>
      </c>
      <c r="F1346" s="35" t="s">
        <v>1420</v>
      </c>
      <c r="G1346" s="35" t="s">
        <v>1421</v>
      </c>
      <c r="H1346" s="59" t="s">
        <v>1418</v>
      </c>
      <c r="I1346" s="59" t="s">
        <v>1425</v>
      </c>
      <c r="J1346" s="59" t="s">
        <v>191</v>
      </c>
      <c r="K1346" s="59" t="s">
        <v>270</v>
      </c>
      <c r="L1346" s="59" t="s">
        <v>271</v>
      </c>
      <c r="M1346" s="36">
        <v>1</v>
      </c>
      <c r="N1346" s="42">
        <v>1320000</v>
      </c>
      <c r="O1346" s="42">
        <v>1320000</v>
      </c>
      <c r="P1346" s="31" t="s">
        <v>296</v>
      </c>
      <c r="Q1346" s="31" t="s">
        <v>274</v>
      </c>
      <c r="R1346" s="32" t="s">
        <v>263</v>
      </c>
      <c r="S1346" s="37">
        <v>0</v>
      </c>
      <c r="T1346" s="78" t="s">
        <v>770</v>
      </c>
      <c r="U1346" s="16">
        <v>29</v>
      </c>
    </row>
    <row r="1347" spans="1:21" ht="76.5" customHeight="1">
      <c r="A1347" s="31">
        <v>1332</v>
      </c>
      <c r="B1347" s="39" t="s">
        <v>76</v>
      </c>
      <c r="C1347" s="59" t="s">
        <v>74</v>
      </c>
      <c r="D1347" s="35" t="s">
        <v>1414</v>
      </c>
      <c r="E1347" s="33" t="s">
        <v>1415</v>
      </c>
      <c r="F1347" s="33" t="s">
        <v>1416</v>
      </c>
      <c r="G1347" s="33" t="s">
        <v>1417</v>
      </c>
      <c r="H1347" s="33" t="s">
        <v>1418</v>
      </c>
      <c r="I1347" s="59" t="s">
        <v>1419</v>
      </c>
      <c r="J1347" s="59" t="s">
        <v>190</v>
      </c>
      <c r="K1347" s="59" t="s">
        <v>270</v>
      </c>
      <c r="L1347" s="59" t="s">
        <v>271</v>
      </c>
      <c r="M1347" s="36">
        <v>1</v>
      </c>
      <c r="N1347" s="42">
        <v>1320000</v>
      </c>
      <c r="O1347" s="42">
        <v>1320000</v>
      </c>
      <c r="P1347" s="31" t="s">
        <v>296</v>
      </c>
      <c r="Q1347" s="31" t="s">
        <v>274</v>
      </c>
      <c r="R1347" s="32" t="s">
        <v>263</v>
      </c>
      <c r="S1347" s="37">
        <v>0</v>
      </c>
      <c r="T1347" s="78" t="s">
        <v>770</v>
      </c>
      <c r="U1347" s="16">
        <v>29</v>
      </c>
    </row>
    <row r="1348" spans="1:21" ht="191.25">
      <c r="A1348" s="69">
        <v>1333</v>
      </c>
      <c r="B1348" s="39" t="s">
        <v>76</v>
      </c>
      <c r="C1348" s="31" t="s">
        <v>74</v>
      </c>
      <c r="D1348" s="32" t="s">
        <v>1840</v>
      </c>
      <c r="E1348" s="34" t="s">
        <v>1841</v>
      </c>
      <c r="F1348" s="34" t="s">
        <v>1842</v>
      </c>
      <c r="G1348" s="34" t="s">
        <v>1843</v>
      </c>
      <c r="H1348" s="34" t="s">
        <v>1844</v>
      </c>
      <c r="I1348" s="34" t="s">
        <v>2010</v>
      </c>
      <c r="J1348" s="34" t="s">
        <v>39</v>
      </c>
      <c r="K1348" s="34" t="s">
        <v>270</v>
      </c>
      <c r="L1348" s="32" t="s">
        <v>271</v>
      </c>
      <c r="M1348" s="36">
        <v>1</v>
      </c>
      <c r="N1348" s="42">
        <v>964286</v>
      </c>
      <c r="O1348" s="42">
        <v>964286</v>
      </c>
      <c r="P1348" s="31" t="s">
        <v>296</v>
      </c>
      <c r="Q1348" s="31" t="s">
        <v>274</v>
      </c>
      <c r="R1348" s="32" t="s">
        <v>248</v>
      </c>
      <c r="S1348" s="37">
        <v>0</v>
      </c>
      <c r="T1348" s="78" t="s">
        <v>174</v>
      </c>
      <c r="U1348" s="80">
        <v>29</v>
      </c>
    </row>
    <row r="1349" spans="1:21" ht="191.25">
      <c r="A1349" s="31">
        <v>1334</v>
      </c>
      <c r="B1349" s="39" t="s">
        <v>76</v>
      </c>
      <c r="C1349" s="31" t="s">
        <v>74</v>
      </c>
      <c r="D1349" s="32" t="s">
        <v>1840</v>
      </c>
      <c r="E1349" s="34" t="s">
        <v>1841</v>
      </c>
      <c r="F1349" s="34" t="s">
        <v>1842</v>
      </c>
      <c r="G1349" s="34" t="s">
        <v>1843</v>
      </c>
      <c r="H1349" s="34" t="s">
        <v>1844</v>
      </c>
      <c r="I1349" s="34" t="s">
        <v>2010</v>
      </c>
      <c r="J1349" s="34" t="s">
        <v>39</v>
      </c>
      <c r="K1349" s="34" t="s">
        <v>270</v>
      </c>
      <c r="L1349" s="32" t="s">
        <v>271</v>
      </c>
      <c r="M1349" s="36">
        <v>1</v>
      </c>
      <c r="N1349" s="42">
        <v>964286</v>
      </c>
      <c r="O1349" s="42">
        <v>964286</v>
      </c>
      <c r="P1349" s="31" t="s">
        <v>296</v>
      </c>
      <c r="Q1349" s="31" t="s">
        <v>274</v>
      </c>
      <c r="R1349" s="32" t="s">
        <v>250</v>
      </c>
      <c r="S1349" s="37">
        <v>0</v>
      </c>
      <c r="T1349" s="78" t="s">
        <v>179</v>
      </c>
      <c r="U1349" s="16">
        <v>29</v>
      </c>
    </row>
    <row r="1350" spans="1:21" ht="191.25">
      <c r="A1350" s="69">
        <v>1335</v>
      </c>
      <c r="B1350" s="39" t="s">
        <v>76</v>
      </c>
      <c r="C1350" s="31" t="s">
        <v>74</v>
      </c>
      <c r="D1350" s="32" t="s">
        <v>1840</v>
      </c>
      <c r="E1350" s="34" t="s">
        <v>1841</v>
      </c>
      <c r="F1350" s="34" t="s">
        <v>1842</v>
      </c>
      <c r="G1350" s="34" t="s">
        <v>1843</v>
      </c>
      <c r="H1350" s="34" t="s">
        <v>1844</v>
      </c>
      <c r="I1350" s="34" t="s">
        <v>2010</v>
      </c>
      <c r="J1350" s="34" t="s">
        <v>39</v>
      </c>
      <c r="K1350" s="34" t="s">
        <v>270</v>
      </c>
      <c r="L1350" s="32" t="s">
        <v>271</v>
      </c>
      <c r="M1350" s="36">
        <v>1</v>
      </c>
      <c r="N1350" s="42">
        <v>964286</v>
      </c>
      <c r="O1350" s="42">
        <v>964286</v>
      </c>
      <c r="P1350" s="31" t="s">
        <v>296</v>
      </c>
      <c r="Q1350" s="31" t="s">
        <v>274</v>
      </c>
      <c r="R1350" s="32" t="s">
        <v>249</v>
      </c>
      <c r="S1350" s="37">
        <v>0</v>
      </c>
      <c r="T1350" s="78" t="s">
        <v>180</v>
      </c>
      <c r="U1350" s="16">
        <v>29</v>
      </c>
    </row>
    <row r="1351" spans="1:21" ht="191.25">
      <c r="A1351" s="31">
        <v>1336</v>
      </c>
      <c r="B1351" s="39" t="s">
        <v>76</v>
      </c>
      <c r="C1351" s="31" t="s">
        <v>74</v>
      </c>
      <c r="D1351" s="32" t="s">
        <v>1840</v>
      </c>
      <c r="E1351" s="34" t="s">
        <v>1841</v>
      </c>
      <c r="F1351" s="34" t="s">
        <v>1842</v>
      </c>
      <c r="G1351" s="34" t="s">
        <v>1843</v>
      </c>
      <c r="H1351" s="34" t="s">
        <v>1844</v>
      </c>
      <c r="I1351" s="34" t="s">
        <v>2010</v>
      </c>
      <c r="J1351" s="34" t="s">
        <v>39</v>
      </c>
      <c r="K1351" s="34" t="s">
        <v>270</v>
      </c>
      <c r="L1351" s="32" t="s">
        <v>271</v>
      </c>
      <c r="M1351" s="36">
        <v>1</v>
      </c>
      <c r="N1351" s="42">
        <f>O1351/M1351</f>
        <v>1528286</v>
      </c>
      <c r="O1351" s="42">
        <f>964286+564000</f>
        <v>1528286</v>
      </c>
      <c r="P1351" s="31" t="s">
        <v>296</v>
      </c>
      <c r="Q1351" s="31" t="s">
        <v>274</v>
      </c>
      <c r="R1351" s="32" t="s">
        <v>247</v>
      </c>
      <c r="S1351" s="37">
        <v>0</v>
      </c>
      <c r="T1351" s="78" t="s">
        <v>175</v>
      </c>
      <c r="U1351" s="16">
        <v>29</v>
      </c>
    </row>
    <row r="1352" spans="1:21" ht="191.25">
      <c r="A1352" s="69">
        <v>1337</v>
      </c>
      <c r="B1352" s="39" t="s">
        <v>76</v>
      </c>
      <c r="C1352" s="31" t="s">
        <v>74</v>
      </c>
      <c r="D1352" s="32" t="s">
        <v>1840</v>
      </c>
      <c r="E1352" s="34" t="s">
        <v>1841</v>
      </c>
      <c r="F1352" s="34" t="s">
        <v>1842</v>
      </c>
      <c r="G1352" s="34" t="s">
        <v>1843</v>
      </c>
      <c r="H1352" s="34" t="s">
        <v>1844</v>
      </c>
      <c r="I1352" s="34" t="s">
        <v>2010</v>
      </c>
      <c r="J1352" s="34" t="s">
        <v>39</v>
      </c>
      <c r="K1352" s="34" t="s">
        <v>270</v>
      </c>
      <c r="L1352" s="32" t="s">
        <v>271</v>
      </c>
      <c r="M1352" s="36">
        <v>1</v>
      </c>
      <c r="N1352" s="42">
        <v>964286</v>
      </c>
      <c r="O1352" s="42">
        <v>964286</v>
      </c>
      <c r="P1352" s="31" t="s">
        <v>296</v>
      </c>
      <c r="Q1352" s="31" t="s">
        <v>274</v>
      </c>
      <c r="R1352" s="36" t="s">
        <v>1935</v>
      </c>
      <c r="S1352" s="37">
        <v>0</v>
      </c>
      <c r="T1352" s="78" t="s">
        <v>176</v>
      </c>
      <c r="U1352" s="16">
        <v>29</v>
      </c>
    </row>
    <row r="1353" spans="1:21" ht="191.25">
      <c r="A1353" s="31">
        <v>1338</v>
      </c>
      <c r="B1353" s="39" t="s">
        <v>76</v>
      </c>
      <c r="C1353" s="31" t="s">
        <v>74</v>
      </c>
      <c r="D1353" s="32" t="s">
        <v>1840</v>
      </c>
      <c r="E1353" s="34" t="s">
        <v>1841</v>
      </c>
      <c r="F1353" s="34" t="s">
        <v>1842</v>
      </c>
      <c r="G1353" s="34" t="s">
        <v>1843</v>
      </c>
      <c r="H1353" s="34" t="s">
        <v>1844</v>
      </c>
      <c r="I1353" s="34" t="s">
        <v>2010</v>
      </c>
      <c r="J1353" s="34" t="s">
        <v>39</v>
      </c>
      <c r="K1353" s="34" t="s">
        <v>270</v>
      </c>
      <c r="L1353" s="32" t="s">
        <v>271</v>
      </c>
      <c r="M1353" s="36">
        <v>1</v>
      </c>
      <c r="N1353" s="42">
        <v>964286</v>
      </c>
      <c r="O1353" s="42">
        <v>964286</v>
      </c>
      <c r="P1353" s="31" t="s">
        <v>296</v>
      </c>
      <c r="Q1353" s="31" t="s">
        <v>274</v>
      </c>
      <c r="R1353" s="32" t="s">
        <v>251</v>
      </c>
      <c r="S1353" s="37">
        <v>0</v>
      </c>
      <c r="T1353" s="78" t="s">
        <v>181</v>
      </c>
      <c r="U1353" s="16">
        <v>29</v>
      </c>
    </row>
    <row r="1354" spans="1:21" ht="191.25">
      <c r="A1354" s="69">
        <v>1339</v>
      </c>
      <c r="B1354" s="39" t="s">
        <v>76</v>
      </c>
      <c r="C1354" s="31" t="s">
        <v>74</v>
      </c>
      <c r="D1354" s="32" t="s">
        <v>1840</v>
      </c>
      <c r="E1354" s="34" t="s">
        <v>1841</v>
      </c>
      <c r="F1354" s="34" t="s">
        <v>1842</v>
      </c>
      <c r="G1354" s="34" t="s">
        <v>1843</v>
      </c>
      <c r="H1354" s="34" t="s">
        <v>1844</v>
      </c>
      <c r="I1354" s="34" t="s">
        <v>2010</v>
      </c>
      <c r="J1354" s="34" t="s">
        <v>39</v>
      </c>
      <c r="K1354" s="34" t="s">
        <v>270</v>
      </c>
      <c r="L1354" s="32" t="s">
        <v>271</v>
      </c>
      <c r="M1354" s="36">
        <v>1</v>
      </c>
      <c r="N1354" s="42">
        <v>964286</v>
      </c>
      <c r="O1354" s="42">
        <v>964286</v>
      </c>
      <c r="P1354" s="31" t="s">
        <v>296</v>
      </c>
      <c r="Q1354" s="31" t="s">
        <v>274</v>
      </c>
      <c r="R1354" s="36" t="s">
        <v>252</v>
      </c>
      <c r="S1354" s="37">
        <v>0</v>
      </c>
      <c r="T1354" s="78" t="s">
        <v>96</v>
      </c>
      <c r="U1354" s="16">
        <v>29</v>
      </c>
    </row>
    <row r="1355" spans="1:21" ht="191.25">
      <c r="A1355" s="31">
        <v>1340</v>
      </c>
      <c r="B1355" s="39" t="s">
        <v>76</v>
      </c>
      <c r="C1355" s="31" t="s">
        <v>74</v>
      </c>
      <c r="D1355" s="32" t="s">
        <v>1840</v>
      </c>
      <c r="E1355" s="34" t="s">
        <v>1841</v>
      </c>
      <c r="F1355" s="34" t="s">
        <v>1842</v>
      </c>
      <c r="G1355" s="34" t="s">
        <v>1843</v>
      </c>
      <c r="H1355" s="34" t="s">
        <v>1844</v>
      </c>
      <c r="I1355" s="34" t="s">
        <v>2010</v>
      </c>
      <c r="J1355" s="34" t="s">
        <v>39</v>
      </c>
      <c r="K1355" s="34" t="s">
        <v>270</v>
      </c>
      <c r="L1355" s="32" t="s">
        <v>271</v>
      </c>
      <c r="M1355" s="36">
        <v>1</v>
      </c>
      <c r="N1355" s="42">
        <v>964286</v>
      </c>
      <c r="O1355" s="42">
        <v>964286</v>
      </c>
      <c r="P1355" s="31" t="s">
        <v>296</v>
      </c>
      <c r="Q1355" s="31" t="s">
        <v>274</v>
      </c>
      <c r="R1355" s="32" t="s">
        <v>254</v>
      </c>
      <c r="S1355" s="37">
        <v>0</v>
      </c>
      <c r="T1355" s="78" t="s">
        <v>182</v>
      </c>
      <c r="U1355" s="16">
        <v>29</v>
      </c>
    </row>
    <row r="1356" spans="1:21" ht="191.25">
      <c r="A1356" s="69">
        <v>1341</v>
      </c>
      <c r="B1356" s="39" t="s">
        <v>76</v>
      </c>
      <c r="C1356" s="31" t="s">
        <v>74</v>
      </c>
      <c r="D1356" s="32" t="s">
        <v>1840</v>
      </c>
      <c r="E1356" s="34" t="s">
        <v>1841</v>
      </c>
      <c r="F1356" s="34" t="s">
        <v>1842</v>
      </c>
      <c r="G1356" s="34" t="s">
        <v>1843</v>
      </c>
      <c r="H1356" s="34" t="s">
        <v>1844</v>
      </c>
      <c r="I1356" s="34" t="s">
        <v>2010</v>
      </c>
      <c r="J1356" s="34" t="s">
        <v>39</v>
      </c>
      <c r="K1356" s="34" t="s">
        <v>270</v>
      </c>
      <c r="L1356" s="32" t="s">
        <v>271</v>
      </c>
      <c r="M1356" s="36">
        <v>1</v>
      </c>
      <c r="N1356" s="42">
        <v>964286</v>
      </c>
      <c r="O1356" s="42">
        <v>964286</v>
      </c>
      <c r="P1356" s="31" t="s">
        <v>296</v>
      </c>
      <c r="Q1356" s="31" t="s">
        <v>274</v>
      </c>
      <c r="R1356" s="32" t="s">
        <v>255</v>
      </c>
      <c r="S1356" s="37">
        <v>0</v>
      </c>
      <c r="T1356" s="78" t="s">
        <v>97</v>
      </c>
      <c r="U1356" s="16">
        <v>29</v>
      </c>
    </row>
    <row r="1357" spans="1:21" ht="191.25">
      <c r="A1357" s="31">
        <v>1342</v>
      </c>
      <c r="B1357" s="39" t="s">
        <v>76</v>
      </c>
      <c r="C1357" s="31" t="s">
        <v>74</v>
      </c>
      <c r="D1357" s="32" t="s">
        <v>1840</v>
      </c>
      <c r="E1357" s="34" t="s">
        <v>1841</v>
      </c>
      <c r="F1357" s="34" t="s">
        <v>1842</v>
      </c>
      <c r="G1357" s="34" t="s">
        <v>1843</v>
      </c>
      <c r="H1357" s="34" t="s">
        <v>1844</v>
      </c>
      <c r="I1357" s="34" t="s">
        <v>2010</v>
      </c>
      <c r="J1357" s="34" t="s">
        <v>39</v>
      </c>
      <c r="K1357" s="34" t="s">
        <v>270</v>
      </c>
      <c r="L1357" s="32" t="s">
        <v>271</v>
      </c>
      <c r="M1357" s="36">
        <v>1</v>
      </c>
      <c r="N1357" s="42">
        <v>964286</v>
      </c>
      <c r="O1357" s="42">
        <v>964286</v>
      </c>
      <c r="P1357" s="31" t="s">
        <v>296</v>
      </c>
      <c r="Q1357" s="31" t="s">
        <v>274</v>
      </c>
      <c r="R1357" s="32" t="s">
        <v>256</v>
      </c>
      <c r="S1357" s="37">
        <v>0</v>
      </c>
      <c r="T1357" s="78" t="s">
        <v>183</v>
      </c>
      <c r="U1357" s="16">
        <v>29</v>
      </c>
    </row>
    <row r="1358" spans="1:21" ht="191.25">
      <c r="A1358" s="69">
        <v>1343</v>
      </c>
      <c r="B1358" s="39" t="s">
        <v>76</v>
      </c>
      <c r="C1358" s="31" t="s">
        <v>74</v>
      </c>
      <c r="D1358" s="32" t="s">
        <v>1840</v>
      </c>
      <c r="E1358" s="34" t="s">
        <v>1841</v>
      </c>
      <c r="F1358" s="34" t="s">
        <v>1842</v>
      </c>
      <c r="G1358" s="34" t="s">
        <v>1843</v>
      </c>
      <c r="H1358" s="34" t="s">
        <v>1844</v>
      </c>
      <c r="I1358" s="34" t="s">
        <v>2010</v>
      </c>
      <c r="J1358" s="34" t="s">
        <v>39</v>
      </c>
      <c r="K1358" s="34" t="s">
        <v>270</v>
      </c>
      <c r="L1358" s="32" t="s">
        <v>271</v>
      </c>
      <c r="M1358" s="36">
        <v>1</v>
      </c>
      <c r="N1358" s="42">
        <v>964286</v>
      </c>
      <c r="O1358" s="42">
        <v>964286</v>
      </c>
      <c r="P1358" s="31" t="s">
        <v>296</v>
      </c>
      <c r="Q1358" s="31" t="s">
        <v>274</v>
      </c>
      <c r="R1358" s="32" t="s">
        <v>259</v>
      </c>
      <c r="S1358" s="37">
        <v>0</v>
      </c>
      <c r="T1358" s="78" t="s">
        <v>184</v>
      </c>
      <c r="U1358" s="16">
        <v>29</v>
      </c>
    </row>
    <row r="1359" spans="1:21" ht="191.25">
      <c r="A1359" s="31">
        <v>1344</v>
      </c>
      <c r="B1359" s="39" t="s">
        <v>76</v>
      </c>
      <c r="C1359" s="31" t="s">
        <v>74</v>
      </c>
      <c r="D1359" s="32" t="s">
        <v>1840</v>
      </c>
      <c r="E1359" s="34" t="s">
        <v>1841</v>
      </c>
      <c r="F1359" s="34" t="s">
        <v>1842</v>
      </c>
      <c r="G1359" s="34" t="s">
        <v>1843</v>
      </c>
      <c r="H1359" s="34" t="s">
        <v>1844</v>
      </c>
      <c r="I1359" s="34" t="s">
        <v>2010</v>
      </c>
      <c r="J1359" s="34" t="s">
        <v>39</v>
      </c>
      <c r="K1359" s="34" t="s">
        <v>270</v>
      </c>
      <c r="L1359" s="32" t="s">
        <v>271</v>
      </c>
      <c r="M1359" s="36">
        <v>1</v>
      </c>
      <c r="N1359" s="42">
        <v>964286</v>
      </c>
      <c r="O1359" s="42">
        <v>964286</v>
      </c>
      <c r="P1359" s="31" t="s">
        <v>296</v>
      </c>
      <c r="Q1359" s="31" t="s">
        <v>274</v>
      </c>
      <c r="R1359" s="32" t="s">
        <v>257</v>
      </c>
      <c r="S1359" s="37">
        <v>0</v>
      </c>
      <c r="T1359" s="78" t="s">
        <v>185</v>
      </c>
      <c r="U1359" s="16">
        <v>29</v>
      </c>
    </row>
    <row r="1360" spans="1:21" ht="191.25">
      <c r="A1360" s="69">
        <v>1345</v>
      </c>
      <c r="B1360" s="39" t="s">
        <v>76</v>
      </c>
      <c r="C1360" s="31" t="s">
        <v>74</v>
      </c>
      <c r="D1360" s="32" t="s">
        <v>1840</v>
      </c>
      <c r="E1360" s="34" t="s">
        <v>1841</v>
      </c>
      <c r="F1360" s="34" t="s">
        <v>1842</v>
      </c>
      <c r="G1360" s="34" t="s">
        <v>1843</v>
      </c>
      <c r="H1360" s="34" t="s">
        <v>1844</v>
      </c>
      <c r="I1360" s="34" t="s">
        <v>2010</v>
      </c>
      <c r="J1360" s="34" t="s">
        <v>39</v>
      </c>
      <c r="K1360" s="34" t="s">
        <v>270</v>
      </c>
      <c r="L1360" s="32" t="s">
        <v>271</v>
      </c>
      <c r="M1360" s="36">
        <v>1</v>
      </c>
      <c r="N1360" s="42">
        <v>964286</v>
      </c>
      <c r="O1360" s="42">
        <v>964286</v>
      </c>
      <c r="P1360" s="31" t="s">
        <v>296</v>
      </c>
      <c r="Q1360" s="31" t="s">
        <v>274</v>
      </c>
      <c r="R1360" s="32" t="s">
        <v>258</v>
      </c>
      <c r="S1360" s="37">
        <v>0</v>
      </c>
      <c r="T1360" s="78" t="s">
        <v>177</v>
      </c>
      <c r="U1360" s="16">
        <v>29</v>
      </c>
    </row>
    <row r="1361" spans="1:21" ht="191.25">
      <c r="A1361" s="31">
        <v>1346</v>
      </c>
      <c r="B1361" s="39" t="s">
        <v>76</v>
      </c>
      <c r="C1361" s="31" t="s">
        <v>74</v>
      </c>
      <c r="D1361" s="32" t="s">
        <v>1840</v>
      </c>
      <c r="E1361" s="34" t="s">
        <v>1841</v>
      </c>
      <c r="F1361" s="34" t="s">
        <v>1842</v>
      </c>
      <c r="G1361" s="34" t="s">
        <v>1843</v>
      </c>
      <c r="H1361" s="34" t="s">
        <v>1844</v>
      </c>
      <c r="I1361" s="34" t="s">
        <v>2010</v>
      </c>
      <c r="J1361" s="34" t="s">
        <v>39</v>
      </c>
      <c r="K1361" s="34" t="s">
        <v>270</v>
      </c>
      <c r="L1361" s="32" t="s">
        <v>271</v>
      </c>
      <c r="M1361" s="36">
        <v>1</v>
      </c>
      <c r="N1361" s="42">
        <v>964286</v>
      </c>
      <c r="O1361" s="42">
        <v>964286</v>
      </c>
      <c r="P1361" s="31" t="s">
        <v>296</v>
      </c>
      <c r="Q1361" s="31" t="s">
        <v>274</v>
      </c>
      <c r="R1361" s="32" t="s">
        <v>260</v>
      </c>
      <c r="S1361" s="37">
        <v>0</v>
      </c>
      <c r="T1361" s="78" t="s">
        <v>178</v>
      </c>
      <c r="U1361" s="16">
        <v>29</v>
      </c>
    </row>
    <row r="1362" spans="1:21" ht="191.25">
      <c r="A1362" s="69">
        <v>1347</v>
      </c>
      <c r="B1362" s="39" t="s">
        <v>76</v>
      </c>
      <c r="C1362" s="31" t="s">
        <v>74</v>
      </c>
      <c r="D1362" s="32" t="s">
        <v>1840</v>
      </c>
      <c r="E1362" s="34" t="s">
        <v>1841</v>
      </c>
      <c r="F1362" s="34" t="s">
        <v>1842</v>
      </c>
      <c r="G1362" s="34" t="s">
        <v>1843</v>
      </c>
      <c r="H1362" s="34" t="s">
        <v>1844</v>
      </c>
      <c r="I1362" s="34" t="s">
        <v>2010</v>
      </c>
      <c r="J1362" s="34" t="s">
        <v>39</v>
      </c>
      <c r="K1362" s="34" t="s">
        <v>270</v>
      </c>
      <c r="L1362" s="32" t="s">
        <v>271</v>
      </c>
      <c r="M1362" s="36">
        <v>1</v>
      </c>
      <c r="N1362" s="42">
        <v>964286</v>
      </c>
      <c r="O1362" s="42">
        <v>964286</v>
      </c>
      <c r="P1362" s="31" t="s">
        <v>296</v>
      </c>
      <c r="Q1362" s="31" t="s">
        <v>274</v>
      </c>
      <c r="R1362" s="32" t="s">
        <v>261</v>
      </c>
      <c r="S1362" s="37">
        <v>0</v>
      </c>
      <c r="T1362" s="78" t="s">
        <v>98</v>
      </c>
      <c r="U1362" s="16">
        <v>29</v>
      </c>
    </row>
    <row r="1363" spans="1:21" ht="191.25">
      <c r="A1363" s="31">
        <v>1348</v>
      </c>
      <c r="B1363" s="39" t="s">
        <v>76</v>
      </c>
      <c r="C1363" s="31" t="s">
        <v>74</v>
      </c>
      <c r="D1363" s="32" t="s">
        <v>1840</v>
      </c>
      <c r="E1363" s="34" t="s">
        <v>1841</v>
      </c>
      <c r="F1363" s="34" t="s">
        <v>1842</v>
      </c>
      <c r="G1363" s="34" t="s">
        <v>1843</v>
      </c>
      <c r="H1363" s="34" t="s">
        <v>1844</v>
      </c>
      <c r="I1363" s="34" t="s">
        <v>2010</v>
      </c>
      <c r="J1363" s="34" t="s">
        <v>39</v>
      </c>
      <c r="K1363" s="34" t="s">
        <v>270</v>
      </c>
      <c r="L1363" s="32" t="s">
        <v>271</v>
      </c>
      <c r="M1363" s="36">
        <v>1</v>
      </c>
      <c r="N1363" s="42">
        <v>964286</v>
      </c>
      <c r="O1363" s="42">
        <v>964286</v>
      </c>
      <c r="P1363" s="31" t="s">
        <v>296</v>
      </c>
      <c r="Q1363" s="31" t="s">
        <v>274</v>
      </c>
      <c r="R1363" s="32" t="s">
        <v>262</v>
      </c>
      <c r="S1363" s="37">
        <v>0</v>
      </c>
      <c r="T1363" s="78" t="s">
        <v>99</v>
      </c>
      <c r="U1363" s="16">
        <v>29</v>
      </c>
    </row>
    <row r="1364" spans="1:21" ht="191.25">
      <c r="A1364" s="69">
        <v>1349</v>
      </c>
      <c r="B1364" s="39" t="s">
        <v>76</v>
      </c>
      <c r="C1364" s="31" t="s">
        <v>74</v>
      </c>
      <c r="D1364" s="32" t="s">
        <v>1840</v>
      </c>
      <c r="E1364" s="34" t="s">
        <v>1841</v>
      </c>
      <c r="F1364" s="34" t="s">
        <v>1842</v>
      </c>
      <c r="G1364" s="34" t="s">
        <v>1843</v>
      </c>
      <c r="H1364" s="34" t="s">
        <v>1844</v>
      </c>
      <c r="I1364" s="34" t="s">
        <v>2010</v>
      </c>
      <c r="J1364" s="34" t="s">
        <v>39</v>
      </c>
      <c r="K1364" s="34" t="s">
        <v>270</v>
      </c>
      <c r="L1364" s="32" t="s">
        <v>271</v>
      </c>
      <c r="M1364" s="36">
        <v>1</v>
      </c>
      <c r="N1364" s="42">
        <v>964286</v>
      </c>
      <c r="O1364" s="42">
        <v>964286</v>
      </c>
      <c r="P1364" s="31" t="s">
        <v>296</v>
      </c>
      <c r="Q1364" s="31" t="s">
        <v>274</v>
      </c>
      <c r="R1364" s="32" t="s">
        <v>253</v>
      </c>
      <c r="S1364" s="37">
        <v>0</v>
      </c>
      <c r="T1364" s="78" t="s">
        <v>773</v>
      </c>
      <c r="U1364" s="16">
        <v>29</v>
      </c>
    </row>
    <row r="1365" spans="1:21" ht="191.25">
      <c r="A1365" s="31">
        <v>1350</v>
      </c>
      <c r="B1365" s="39" t="s">
        <v>76</v>
      </c>
      <c r="C1365" s="31" t="s">
        <v>74</v>
      </c>
      <c r="D1365" s="32" t="s">
        <v>1840</v>
      </c>
      <c r="E1365" s="34" t="s">
        <v>1841</v>
      </c>
      <c r="F1365" s="34" t="s">
        <v>1842</v>
      </c>
      <c r="G1365" s="34" t="s">
        <v>1843</v>
      </c>
      <c r="H1365" s="34" t="s">
        <v>1844</v>
      </c>
      <c r="I1365" s="34" t="s">
        <v>2010</v>
      </c>
      <c r="J1365" s="34" t="s">
        <v>39</v>
      </c>
      <c r="K1365" s="34" t="s">
        <v>270</v>
      </c>
      <c r="L1365" s="32" t="s">
        <v>271</v>
      </c>
      <c r="M1365" s="36">
        <v>1</v>
      </c>
      <c r="N1365" s="42">
        <v>964286</v>
      </c>
      <c r="O1365" s="42">
        <v>964286</v>
      </c>
      <c r="P1365" s="31" t="s">
        <v>296</v>
      </c>
      <c r="Q1365" s="31" t="s">
        <v>274</v>
      </c>
      <c r="R1365" s="32" t="s">
        <v>263</v>
      </c>
      <c r="S1365" s="37">
        <v>0</v>
      </c>
      <c r="T1365" s="78" t="s">
        <v>770</v>
      </c>
      <c r="U1365" s="16">
        <v>29</v>
      </c>
    </row>
    <row r="1366" spans="1:21" ht="114.75" customHeight="1">
      <c r="A1366" s="69">
        <v>1351</v>
      </c>
      <c r="B1366" s="39" t="s">
        <v>76</v>
      </c>
      <c r="C1366" s="31" t="s">
        <v>77</v>
      </c>
      <c r="D1366" s="31" t="s">
        <v>974</v>
      </c>
      <c r="E1366" s="34" t="s">
        <v>975</v>
      </c>
      <c r="F1366" s="34" t="s">
        <v>976</v>
      </c>
      <c r="G1366" s="34" t="s">
        <v>977</v>
      </c>
      <c r="H1366" s="34" t="s">
        <v>978</v>
      </c>
      <c r="I1366" s="34" t="s">
        <v>975</v>
      </c>
      <c r="J1366" s="34" t="s">
        <v>979</v>
      </c>
      <c r="K1366" s="34" t="s">
        <v>270</v>
      </c>
      <c r="L1366" s="70" t="s">
        <v>973</v>
      </c>
      <c r="M1366" s="36">
        <v>12650</v>
      </c>
      <c r="N1366" s="42">
        <v>108</v>
      </c>
      <c r="O1366" s="42">
        <v>1366200</v>
      </c>
      <c r="P1366" s="31" t="s">
        <v>296</v>
      </c>
      <c r="Q1366" s="31" t="s">
        <v>274</v>
      </c>
      <c r="R1366" s="32" t="s">
        <v>248</v>
      </c>
      <c r="S1366" s="37">
        <v>100</v>
      </c>
      <c r="T1366" s="78" t="s">
        <v>174</v>
      </c>
      <c r="U1366" s="80">
        <v>30</v>
      </c>
    </row>
    <row r="1367" spans="1:21" ht="114.75" customHeight="1">
      <c r="A1367" s="31">
        <v>1352</v>
      </c>
      <c r="B1367" s="39" t="s">
        <v>76</v>
      </c>
      <c r="C1367" s="31" t="s">
        <v>77</v>
      </c>
      <c r="D1367" s="31" t="s">
        <v>974</v>
      </c>
      <c r="E1367" s="34" t="s">
        <v>975</v>
      </c>
      <c r="F1367" s="34" t="s">
        <v>976</v>
      </c>
      <c r="G1367" s="34" t="s">
        <v>977</v>
      </c>
      <c r="H1367" s="34" t="s">
        <v>978</v>
      </c>
      <c r="I1367" s="34" t="s">
        <v>975</v>
      </c>
      <c r="J1367" s="34" t="s">
        <v>979</v>
      </c>
      <c r="K1367" s="34" t="s">
        <v>270</v>
      </c>
      <c r="L1367" s="70" t="s">
        <v>973</v>
      </c>
      <c r="M1367" s="36">
        <v>9487</v>
      </c>
      <c r="N1367" s="42">
        <v>108</v>
      </c>
      <c r="O1367" s="42">
        <v>1024596</v>
      </c>
      <c r="P1367" s="31" t="s">
        <v>296</v>
      </c>
      <c r="Q1367" s="31" t="s">
        <v>274</v>
      </c>
      <c r="R1367" s="32" t="s">
        <v>250</v>
      </c>
      <c r="S1367" s="37">
        <v>100</v>
      </c>
      <c r="T1367" s="78" t="s">
        <v>179</v>
      </c>
      <c r="U1367" s="16">
        <v>30</v>
      </c>
    </row>
    <row r="1368" spans="1:21" ht="114.75" customHeight="1">
      <c r="A1368" s="69">
        <v>1353</v>
      </c>
      <c r="B1368" s="39" t="s">
        <v>76</v>
      </c>
      <c r="C1368" s="31" t="s">
        <v>77</v>
      </c>
      <c r="D1368" s="31" t="s">
        <v>974</v>
      </c>
      <c r="E1368" s="34" t="s">
        <v>975</v>
      </c>
      <c r="F1368" s="34" t="s">
        <v>976</v>
      </c>
      <c r="G1368" s="34" t="s">
        <v>977</v>
      </c>
      <c r="H1368" s="34" t="s">
        <v>978</v>
      </c>
      <c r="I1368" s="34" t="s">
        <v>975</v>
      </c>
      <c r="J1368" s="34" t="s">
        <v>979</v>
      </c>
      <c r="K1368" s="34" t="s">
        <v>270</v>
      </c>
      <c r="L1368" s="70" t="s">
        <v>973</v>
      </c>
      <c r="M1368" s="36">
        <v>16196</v>
      </c>
      <c r="N1368" s="42">
        <v>108</v>
      </c>
      <c r="O1368" s="42">
        <v>1749168</v>
      </c>
      <c r="P1368" s="31" t="s">
        <v>296</v>
      </c>
      <c r="Q1368" s="31" t="s">
        <v>274</v>
      </c>
      <c r="R1368" s="32" t="s">
        <v>249</v>
      </c>
      <c r="S1368" s="37">
        <v>100</v>
      </c>
      <c r="T1368" s="78" t="s">
        <v>180</v>
      </c>
      <c r="U1368" s="16">
        <v>30</v>
      </c>
    </row>
    <row r="1369" spans="1:21" ht="114.75" customHeight="1">
      <c r="A1369" s="31">
        <v>1354</v>
      </c>
      <c r="B1369" s="39" t="s">
        <v>76</v>
      </c>
      <c r="C1369" s="31" t="s">
        <v>77</v>
      </c>
      <c r="D1369" s="31" t="s">
        <v>974</v>
      </c>
      <c r="E1369" s="34" t="s">
        <v>975</v>
      </c>
      <c r="F1369" s="34" t="s">
        <v>976</v>
      </c>
      <c r="G1369" s="34" t="s">
        <v>977</v>
      </c>
      <c r="H1369" s="34" t="s">
        <v>978</v>
      </c>
      <c r="I1369" s="34" t="s">
        <v>975</v>
      </c>
      <c r="J1369" s="34" t="s">
        <v>979</v>
      </c>
      <c r="K1369" s="34" t="s">
        <v>270</v>
      </c>
      <c r="L1369" s="70" t="s">
        <v>973</v>
      </c>
      <c r="M1369" s="36">
        <v>12360</v>
      </c>
      <c r="N1369" s="42">
        <v>108</v>
      </c>
      <c r="O1369" s="42">
        <v>1334880</v>
      </c>
      <c r="P1369" s="31" t="s">
        <v>296</v>
      </c>
      <c r="Q1369" s="31" t="s">
        <v>274</v>
      </c>
      <c r="R1369" s="32" t="s">
        <v>251</v>
      </c>
      <c r="S1369" s="37">
        <v>100</v>
      </c>
      <c r="T1369" s="78" t="s">
        <v>181</v>
      </c>
      <c r="U1369" s="16">
        <v>30</v>
      </c>
    </row>
    <row r="1370" spans="1:21" ht="114.75" customHeight="1">
      <c r="A1370" s="69">
        <v>1355</v>
      </c>
      <c r="B1370" s="39" t="s">
        <v>76</v>
      </c>
      <c r="C1370" s="31" t="s">
        <v>77</v>
      </c>
      <c r="D1370" s="31" t="s">
        <v>974</v>
      </c>
      <c r="E1370" s="34" t="s">
        <v>975</v>
      </c>
      <c r="F1370" s="34" t="s">
        <v>976</v>
      </c>
      <c r="G1370" s="34" t="s">
        <v>977</v>
      </c>
      <c r="H1370" s="34" t="s">
        <v>978</v>
      </c>
      <c r="I1370" s="34" t="s">
        <v>975</v>
      </c>
      <c r="J1370" s="34" t="s">
        <v>979</v>
      </c>
      <c r="K1370" s="34" t="s">
        <v>270</v>
      </c>
      <c r="L1370" s="70" t="s">
        <v>973</v>
      </c>
      <c r="M1370" s="36">
        <v>15975</v>
      </c>
      <c r="N1370" s="42">
        <v>108</v>
      </c>
      <c r="O1370" s="42">
        <v>1725300</v>
      </c>
      <c r="P1370" s="31" t="s">
        <v>296</v>
      </c>
      <c r="Q1370" s="31" t="s">
        <v>274</v>
      </c>
      <c r="R1370" s="36" t="s">
        <v>252</v>
      </c>
      <c r="S1370" s="37">
        <v>100</v>
      </c>
      <c r="T1370" s="78" t="s">
        <v>96</v>
      </c>
      <c r="U1370" s="16">
        <v>30</v>
      </c>
    </row>
    <row r="1371" spans="1:21" ht="114.75" customHeight="1">
      <c r="A1371" s="31">
        <v>1356</v>
      </c>
      <c r="B1371" s="39" t="s">
        <v>76</v>
      </c>
      <c r="C1371" s="31" t="s">
        <v>77</v>
      </c>
      <c r="D1371" s="31" t="s">
        <v>974</v>
      </c>
      <c r="E1371" s="34" t="s">
        <v>975</v>
      </c>
      <c r="F1371" s="34" t="s">
        <v>976</v>
      </c>
      <c r="G1371" s="34" t="s">
        <v>977</v>
      </c>
      <c r="H1371" s="34" t="s">
        <v>978</v>
      </c>
      <c r="I1371" s="34" t="s">
        <v>975</v>
      </c>
      <c r="J1371" s="34" t="s">
        <v>979</v>
      </c>
      <c r="K1371" s="34" t="s">
        <v>270</v>
      </c>
      <c r="L1371" s="70" t="s">
        <v>973</v>
      </c>
      <c r="M1371" s="36">
        <v>12179</v>
      </c>
      <c r="N1371" s="42">
        <v>108</v>
      </c>
      <c r="O1371" s="42">
        <v>1315332</v>
      </c>
      <c r="P1371" s="31" t="s">
        <v>296</v>
      </c>
      <c r="Q1371" s="31" t="s">
        <v>274</v>
      </c>
      <c r="R1371" s="32" t="s">
        <v>254</v>
      </c>
      <c r="S1371" s="37">
        <v>100</v>
      </c>
      <c r="T1371" s="78" t="s">
        <v>182</v>
      </c>
      <c r="U1371" s="16">
        <v>30</v>
      </c>
    </row>
    <row r="1372" spans="1:21" ht="114.75" customHeight="1">
      <c r="A1372" s="69">
        <v>1357</v>
      </c>
      <c r="B1372" s="39" t="s">
        <v>76</v>
      </c>
      <c r="C1372" s="31" t="s">
        <v>77</v>
      </c>
      <c r="D1372" s="31" t="s">
        <v>974</v>
      </c>
      <c r="E1372" s="34" t="s">
        <v>975</v>
      </c>
      <c r="F1372" s="34" t="s">
        <v>976</v>
      </c>
      <c r="G1372" s="34" t="s">
        <v>977</v>
      </c>
      <c r="H1372" s="34" t="s">
        <v>978</v>
      </c>
      <c r="I1372" s="34" t="s">
        <v>975</v>
      </c>
      <c r="J1372" s="34" t="s">
        <v>979</v>
      </c>
      <c r="K1372" s="34" t="s">
        <v>270</v>
      </c>
      <c r="L1372" s="70" t="s">
        <v>973</v>
      </c>
      <c r="M1372" s="36">
        <v>9487</v>
      </c>
      <c r="N1372" s="42">
        <v>108</v>
      </c>
      <c r="O1372" s="42">
        <v>1024596</v>
      </c>
      <c r="P1372" s="31" t="s">
        <v>296</v>
      </c>
      <c r="Q1372" s="31" t="s">
        <v>274</v>
      </c>
      <c r="R1372" s="32" t="s">
        <v>255</v>
      </c>
      <c r="S1372" s="37">
        <v>100</v>
      </c>
      <c r="T1372" s="78" t="s">
        <v>97</v>
      </c>
      <c r="U1372" s="16">
        <v>30</v>
      </c>
    </row>
    <row r="1373" spans="1:21" ht="114.75" customHeight="1">
      <c r="A1373" s="31">
        <v>1358</v>
      </c>
      <c r="B1373" s="39" t="s">
        <v>76</v>
      </c>
      <c r="C1373" s="31" t="s">
        <v>77</v>
      </c>
      <c r="D1373" s="31" t="s">
        <v>974</v>
      </c>
      <c r="E1373" s="34" t="s">
        <v>975</v>
      </c>
      <c r="F1373" s="34" t="s">
        <v>976</v>
      </c>
      <c r="G1373" s="34" t="s">
        <v>977</v>
      </c>
      <c r="H1373" s="34" t="s">
        <v>978</v>
      </c>
      <c r="I1373" s="34" t="s">
        <v>975</v>
      </c>
      <c r="J1373" s="34" t="s">
        <v>979</v>
      </c>
      <c r="K1373" s="34" t="s">
        <v>270</v>
      </c>
      <c r="L1373" s="70" t="s">
        <v>973</v>
      </c>
      <c r="M1373" s="36">
        <v>15649</v>
      </c>
      <c r="N1373" s="42">
        <v>108</v>
      </c>
      <c r="O1373" s="42">
        <v>1690092</v>
      </c>
      <c r="P1373" s="31" t="s">
        <v>296</v>
      </c>
      <c r="Q1373" s="31" t="s">
        <v>274</v>
      </c>
      <c r="R1373" s="32" t="s">
        <v>256</v>
      </c>
      <c r="S1373" s="37">
        <v>100</v>
      </c>
      <c r="T1373" s="78" t="s">
        <v>183</v>
      </c>
      <c r="U1373" s="16">
        <v>30</v>
      </c>
    </row>
    <row r="1374" spans="1:21" ht="114.75" customHeight="1">
      <c r="A1374" s="69">
        <v>1359</v>
      </c>
      <c r="B1374" s="39" t="s">
        <v>76</v>
      </c>
      <c r="C1374" s="31" t="s">
        <v>77</v>
      </c>
      <c r="D1374" s="31" t="s">
        <v>974</v>
      </c>
      <c r="E1374" s="34" t="s">
        <v>975</v>
      </c>
      <c r="F1374" s="34" t="s">
        <v>976</v>
      </c>
      <c r="G1374" s="34" t="s">
        <v>977</v>
      </c>
      <c r="H1374" s="34" t="s">
        <v>978</v>
      </c>
      <c r="I1374" s="34" t="s">
        <v>975</v>
      </c>
      <c r="J1374" s="34" t="s">
        <v>979</v>
      </c>
      <c r="K1374" s="34" t="s">
        <v>270</v>
      </c>
      <c r="L1374" s="70" t="s">
        <v>973</v>
      </c>
      <c r="M1374" s="36">
        <v>12649</v>
      </c>
      <c r="N1374" s="42">
        <v>108</v>
      </c>
      <c r="O1374" s="42">
        <v>1366092</v>
      </c>
      <c r="P1374" s="31" t="s">
        <v>296</v>
      </c>
      <c r="Q1374" s="31" t="s">
        <v>274</v>
      </c>
      <c r="R1374" s="32" t="s">
        <v>259</v>
      </c>
      <c r="S1374" s="37">
        <v>100</v>
      </c>
      <c r="T1374" s="78" t="s">
        <v>184</v>
      </c>
      <c r="U1374" s="16">
        <v>30</v>
      </c>
    </row>
    <row r="1375" spans="1:21" ht="114.75" customHeight="1">
      <c r="A1375" s="31">
        <v>1360</v>
      </c>
      <c r="B1375" s="39" t="s">
        <v>76</v>
      </c>
      <c r="C1375" s="31" t="s">
        <v>77</v>
      </c>
      <c r="D1375" s="31" t="s">
        <v>974</v>
      </c>
      <c r="E1375" s="34" t="s">
        <v>975</v>
      </c>
      <c r="F1375" s="34" t="s">
        <v>976</v>
      </c>
      <c r="G1375" s="34" t="s">
        <v>977</v>
      </c>
      <c r="H1375" s="34" t="s">
        <v>978</v>
      </c>
      <c r="I1375" s="34" t="s">
        <v>975</v>
      </c>
      <c r="J1375" s="34" t="s">
        <v>979</v>
      </c>
      <c r="K1375" s="34" t="s">
        <v>270</v>
      </c>
      <c r="L1375" s="70" t="s">
        <v>973</v>
      </c>
      <c r="M1375" s="36">
        <v>9270</v>
      </c>
      <c r="N1375" s="42">
        <v>108</v>
      </c>
      <c r="O1375" s="42">
        <v>1001160</v>
      </c>
      <c r="P1375" s="31" t="s">
        <v>296</v>
      </c>
      <c r="Q1375" s="31" t="s">
        <v>274</v>
      </c>
      <c r="R1375" s="32" t="s">
        <v>257</v>
      </c>
      <c r="S1375" s="37">
        <v>100</v>
      </c>
      <c r="T1375" s="78" t="s">
        <v>185</v>
      </c>
      <c r="U1375" s="16">
        <v>30</v>
      </c>
    </row>
    <row r="1376" spans="1:21" ht="114.75" customHeight="1">
      <c r="A1376" s="69">
        <v>1361</v>
      </c>
      <c r="B1376" s="39" t="s">
        <v>76</v>
      </c>
      <c r="C1376" s="31" t="s">
        <v>77</v>
      </c>
      <c r="D1376" s="31" t="s">
        <v>974</v>
      </c>
      <c r="E1376" s="34" t="s">
        <v>975</v>
      </c>
      <c r="F1376" s="34" t="s">
        <v>976</v>
      </c>
      <c r="G1376" s="34" t="s">
        <v>977</v>
      </c>
      <c r="H1376" s="34" t="s">
        <v>978</v>
      </c>
      <c r="I1376" s="34" t="s">
        <v>975</v>
      </c>
      <c r="J1376" s="34" t="s">
        <v>979</v>
      </c>
      <c r="K1376" s="34" t="s">
        <v>270</v>
      </c>
      <c r="L1376" s="70" t="s">
        <v>973</v>
      </c>
      <c r="M1376" s="36">
        <v>9134</v>
      </c>
      <c r="N1376" s="42">
        <v>108</v>
      </c>
      <c r="O1376" s="42">
        <v>986472</v>
      </c>
      <c r="P1376" s="31" t="s">
        <v>296</v>
      </c>
      <c r="Q1376" s="31" t="s">
        <v>274</v>
      </c>
      <c r="R1376" s="32" t="s">
        <v>258</v>
      </c>
      <c r="S1376" s="37">
        <v>100</v>
      </c>
      <c r="T1376" s="78" t="s">
        <v>177</v>
      </c>
      <c r="U1376" s="16">
        <v>30</v>
      </c>
    </row>
    <row r="1377" spans="1:21" ht="114.75" customHeight="1">
      <c r="A1377" s="31">
        <v>1362</v>
      </c>
      <c r="B1377" s="39" t="s">
        <v>76</v>
      </c>
      <c r="C1377" s="31" t="s">
        <v>77</v>
      </c>
      <c r="D1377" s="31" t="s">
        <v>974</v>
      </c>
      <c r="E1377" s="34" t="s">
        <v>975</v>
      </c>
      <c r="F1377" s="34" t="s">
        <v>976</v>
      </c>
      <c r="G1377" s="34" t="s">
        <v>977</v>
      </c>
      <c r="H1377" s="34" t="s">
        <v>978</v>
      </c>
      <c r="I1377" s="34" t="s">
        <v>975</v>
      </c>
      <c r="J1377" s="34" t="s">
        <v>979</v>
      </c>
      <c r="K1377" s="34" t="s">
        <v>270</v>
      </c>
      <c r="L1377" s="70" t="s">
        <v>973</v>
      </c>
      <c r="M1377" s="36">
        <v>12650</v>
      </c>
      <c r="N1377" s="42">
        <v>108</v>
      </c>
      <c r="O1377" s="42">
        <v>1366200</v>
      </c>
      <c r="P1377" s="31" t="s">
        <v>296</v>
      </c>
      <c r="Q1377" s="31" t="s">
        <v>274</v>
      </c>
      <c r="R1377" s="32" t="s">
        <v>260</v>
      </c>
      <c r="S1377" s="37">
        <v>100</v>
      </c>
      <c r="T1377" s="78" t="s">
        <v>178</v>
      </c>
      <c r="U1377" s="16">
        <v>30</v>
      </c>
    </row>
    <row r="1378" spans="1:21" ht="114.75" customHeight="1">
      <c r="A1378" s="69">
        <v>1363</v>
      </c>
      <c r="B1378" s="39" t="s">
        <v>76</v>
      </c>
      <c r="C1378" s="31" t="s">
        <v>77</v>
      </c>
      <c r="D1378" s="31" t="s">
        <v>974</v>
      </c>
      <c r="E1378" s="34" t="s">
        <v>975</v>
      </c>
      <c r="F1378" s="34" t="s">
        <v>976</v>
      </c>
      <c r="G1378" s="34" t="s">
        <v>977</v>
      </c>
      <c r="H1378" s="34" t="s">
        <v>978</v>
      </c>
      <c r="I1378" s="34" t="s">
        <v>975</v>
      </c>
      <c r="J1378" s="34" t="s">
        <v>979</v>
      </c>
      <c r="K1378" s="34" t="s">
        <v>270</v>
      </c>
      <c r="L1378" s="70" t="s">
        <v>973</v>
      </c>
      <c r="M1378" s="36">
        <v>12650</v>
      </c>
      <c r="N1378" s="42">
        <v>108</v>
      </c>
      <c r="O1378" s="42">
        <v>1366200</v>
      </c>
      <c r="P1378" s="31" t="s">
        <v>296</v>
      </c>
      <c r="Q1378" s="31" t="s">
        <v>274</v>
      </c>
      <c r="R1378" s="32" t="s">
        <v>261</v>
      </c>
      <c r="S1378" s="37">
        <v>100</v>
      </c>
      <c r="T1378" s="78" t="s">
        <v>98</v>
      </c>
      <c r="U1378" s="16">
        <v>30</v>
      </c>
    </row>
    <row r="1379" spans="1:21" ht="114.75" customHeight="1">
      <c r="A1379" s="31">
        <v>1364</v>
      </c>
      <c r="B1379" s="39" t="s">
        <v>76</v>
      </c>
      <c r="C1379" s="31" t="s">
        <v>77</v>
      </c>
      <c r="D1379" s="31" t="s">
        <v>974</v>
      </c>
      <c r="E1379" s="34" t="s">
        <v>975</v>
      </c>
      <c r="F1379" s="34" t="s">
        <v>976</v>
      </c>
      <c r="G1379" s="34" t="s">
        <v>977</v>
      </c>
      <c r="H1379" s="34" t="s">
        <v>978</v>
      </c>
      <c r="I1379" s="34" t="s">
        <v>975</v>
      </c>
      <c r="J1379" s="34" t="s">
        <v>979</v>
      </c>
      <c r="K1379" s="34" t="s">
        <v>270</v>
      </c>
      <c r="L1379" s="70" t="s">
        <v>973</v>
      </c>
      <c r="M1379" s="36">
        <v>9134</v>
      </c>
      <c r="N1379" s="42">
        <v>108</v>
      </c>
      <c r="O1379" s="42">
        <v>986472</v>
      </c>
      <c r="P1379" s="31" t="s">
        <v>296</v>
      </c>
      <c r="Q1379" s="31" t="s">
        <v>274</v>
      </c>
      <c r="R1379" s="32" t="s">
        <v>262</v>
      </c>
      <c r="S1379" s="37">
        <v>100</v>
      </c>
      <c r="T1379" s="78" t="s">
        <v>99</v>
      </c>
      <c r="U1379" s="16">
        <v>30</v>
      </c>
    </row>
    <row r="1380" spans="1:21" ht="114.75" customHeight="1">
      <c r="A1380" s="69">
        <v>1365</v>
      </c>
      <c r="B1380" s="39" t="s">
        <v>76</v>
      </c>
      <c r="C1380" s="31" t="s">
        <v>77</v>
      </c>
      <c r="D1380" s="32" t="s">
        <v>1332</v>
      </c>
      <c r="E1380" s="34" t="s">
        <v>1333</v>
      </c>
      <c r="F1380" s="35" t="s">
        <v>1333</v>
      </c>
      <c r="G1380" s="34" t="s">
        <v>1334</v>
      </c>
      <c r="H1380" s="31" t="s">
        <v>1335</v>
      </c>
      <c r="I1380" s="34" t="s">
        <v>1336</v>
      </c>
      <c r="J1380" s="34" t="s">
        <v>1337</v>
      </c>
      <c r="K1380" s="34" t="s">
        <v>270</v>
      </c>
      <c r="L1380" s="35" t="s">
        <v>310</v>
      </c>
      <c r="M1380" s="36">
        <v>6</v>
      </c>
      <c r="N1380" s="42">
        <v>40000</v>
      </c>
      <c r="O1380" s="42">
        <v>240000</v>
      </c>
      <c r="P1380" s="31" t="s">
        <v>296</v>
      </c>
      <c r="Q1380" s="31" t="s">
        <v>799</v>
      </c>
      <c r="R1380" s="32" t="s">
        <v>256</v>
      </c>
      <c r="S1380" s="37">
        <v>100</v>
      </c>
      <c r="T1380" s="78" t="s">
        <v>183</v>
      </c>
      <c r="U1380" s="16">
        <v>30</v>
      </c>
    </row>
    <row r="1381" spans="1:21" ht="114.75" customHeight="1">
      <c r="A1381" s="31">
        <v>1366</v>
      </c>
      <c r="B1381" s="39" t="s">
        <v>76</v>
      </c>
      <c r="C1381" s="31" t="s">
        <v>77</v>
      </c>
      <c r="D1381" s="32" t="s">
        <v>1332</v>
      </c>
      <c r="E1381" s="34" t="s">
        <v>1333</v>
      </c>
      <c r="F1381" s="35" t="s">
        <v>1333</v>
      </c>
      <c r="G1381" s="34" t="s">
        <v>1334</v>
      </c>
      <c r="H1381" s="31" t="s">
        <v>1335</v>
      </c>
      <c r="I1381" s="34" t="s">
        <v>1336</v>
      </c>
      <c r="J1381" s="34" t="s">
        <v>1337</v>
      </c>
      <c r="K1381" s="34" t="s">
        <v>270</v>
      </c>
      <c r="L1381" s="35" t="s">
        <v>310</v>
      </c>
      <c r="M1381" s="36">
        <v>6</v>
      </c>
      <c r="N1381" s="42">
        <v>49107</v>
      </c>
      <c r="O1381" s="42">
        <v>294642</v>
      </c>
      <c r="P1381" s="31" t="s">
        <v>477</v>
      </c>
      <c r="Q1381" s="31" t="s">
        <v>477</v>
      </c>
      <c r="R1381" s="32" t="s">
        <v>255</v>
      </c>
      <c r="S1381" s="37">
        <v>100</v>
      </c>
      <c r="T1381" s="78" t="s">
        <v>97</v>
      </c>
      <c r="U1381" s="16">
        <v>30</v>
      </c>
    </row>
    <row r="1382" spans="1:21" ht="114.75" customHeight="1">
      <c r="A1382" s="69">
        <v>1367</v>
      </c>
      <c r="B1382" s="39" t="s">
        <v>76</v>
      </c>
      <c r="C1382" s="31" t="s">
        <v>77</v>
      </c>
      <c r="D1382" s="32" t="s">
        <v>1332</v>
      </c>
      <c r="E1382" s="34" t="s">
        <v>1333</v>
      </c>
      <c r="F1382" s="35" t="s">
        <v>1333</v>
      </c>
      <c r="G1382" s="34" t="s">
        <v>1334</v>
      </c>
      <c r="H1382" s="31" t="s">
        <v>1335</v>
      </c>
      <c r="I1382" s="34" t="s">
        <v>1336</v>
      </c>
      <c r="J1382" s="34" t="s">
        <v>1337</v>
      </c>
      <c r="K1382" s="34" t="s">
        <v>270</v>
      </c>
      <c r="L1382" s="35" t="s">
        <v>310</v>
      </c>
      <c r="M1382" s="36">
        <v>6</v>
      </c>
      <c r="N1382" s="42">
        <v>38214</v>
      </c>
      <c r="O1382" s="42">
        <v>229284</v>
      </c>
      <c r="P1382" s="31" t="s">
        <v>504</v>
      </c>
      <c r="Q1382" s="31" t="s">
        <v>1330</v>
      </c>
      <c r="R1382" s="32" t="s">
        <v>248</v>
      </c>
      <c r="S1382" s="37">
        <v>100</v>
      </c>
      <c r="T1382" s="78" t="s">
        <v>174</v>
      </c>
      <c r="U1382" s="80">
        <v>30</v>
      </c>
    </row>
    <row r="1383" spans="1:21" ht="114.75" customHeight="1">
      <c r="A1383" s="31">
        <v>1368</v>
      </c>
      <c r="B1383" s="39" t="s">
        <v>76</v>
      </c>
      <c r="C1383" s="31" t="s">
        <v>77</v>
      </c>
      <c r="D1383" s="32" t="s">
        <v>1332</v>
      </c>
      <c r="E1383" s="34" t="s">
        <v>1333</v>
      </c>
      <c r="F1383" s="35" t="s">
        <v>1333</v>
      </c>
      <c r="G1383" s="34" t="s">
        <v>1334</v>
      </c>
      <c r="H1383" s="31" t="s">
        <v>1335</v>
      </c>
      <c r="I1383" s="34" t="s">
        <v>1336</v>
      </c>
      <c r="J1383" s="34" t="s">
        <v>1337</v>
      </c>
      <c r="K1383" s="34" t="s">
        <v>270</v>
      </c>
      <c r="L1383" s="35" t="s">
        <v>310</v>
      </c>
      <c r="M1383" s="36">
        <v>6</v>
      </c>
      <c r="N1383" s="42">
        <v>40179</v>
      </c>
      <c r="O1383" s="42">
        <v>241074</v>
      </c>
      <c r="P1383" s="31" t="s">
        <v>296</v>
      </c>
      <c r="Q1383" s="31" t="s">
        <v>799</v>
      </c>
      <c r="R1383" s="32" t="s">
        <v>251</v>
      </c>
      <c r="S1383" s="37">
        <v>100</v>
      </c>
      <c r="T1383" s="78" t="s">
        <v>181</v>
      </c>
      <c r="U1383" s="16">
        <v>30</v>
      </c>
    </row>
    <row r="1384" spans="1:21" ht="102">
      <c r="A1384" s="69">
        <v>1369</v>
      </c>
      <c r="B1384" s="39" t="s">
        <v>76</v>
      </c>
      <c r="C1384" s="31" t="s">
        <v>74</v>
      </c>
      <c r="D1384" s="35" t="s">
        <v>1414</v>
      </c>
      <c r="E1384" s="33" t="s">
        <v>1415</v>
      </c>
      <c r="F1384" s="33" t="s">
        <v>1416</v>
      </c>
      <c r="G1384" s="33" t="s">
        <v>1713</v>
      </c>
      <c r="H1384" s="33" t="s">
        <v>1418</v>
      </c>
      <c r="I1384" s="33" t="s">
        <v>1714</v>
      </c>
      <c r="J1384" s="33" t="s">
        <v>51</v>
      </c>
      <c r="K1384" s="33" t="s">
        <v>270</v>
      </c>
      <c r="L1384" s="32" t="s">
        <v>271</v>
      </c>
      <c r="M1384" s="36">
        <v>1</v>
      </c>
      <c r="N1384" s="42">
        <v>2340000</v>
      </c>
      <c r="O1384" s="42">
        <v>2340000</v>
      </c>
      <c r="P1384" s="31" t="s">
        <v>296</v>
      </c>
      <c r="Q1384" s="31" t="s">
        <v>274</v>
      </c>
      <c r="R1384" s="32" t="s">
        <v>248</v>
      </c>
      <c r="S1384" s="37">
        <v>0</v>
      </c>
      <c r="T1384" s="78" t="s">
        <v>174</v>
      </c>
      <c r="U1384" s="80">
        <v>30</v>
      </c>
    </row>
    <row r="1385" spans="1:21" ht="102">
      <c r="A1385" s="31">
        <v>1370</v>
      </c>
      <c r="B1385" s="39" t="s">
        <v>76</v>
      </c>
      <c r="C1385" s="31" t="s">
        <v>74</v>
      </c>
      <c r="D1385" s="35" t="s">
        <v>1414</v>
      </c>
      <c r="E1385" s="33" t="s">
        <v>1415</v>
      </c>
      <c r="F1385" s="33" t="s">
        <v>1416</v>
      </c>
      <c r="G1385" s="33" t="s">
        <v>1713</v>
      </c>
      <c r="H1385" s="33" t="s">
        <v>1418</v>
      </c>
      <c r="I1385" s="33" t="s">
        <v>1714</v>
      </c>
      <c r="J1385" s="33" t="s">
        <v>51</v>
      </c>
      <c r="K1385" s="33" t="s">
        <v>270</v>
      </c>
      <c r="L1385" s="32" t="s">
        <v>271</v>
      </c>
      <c r="M1385" s="36">
        <v>1</v>
      </c>
      <c r="N1385" s="42">
        <v>2340000</v>
      </c>
      <c r="O1385" s="42">
        <v>2340000</v>
      </c>
      <c r="P1385" s="31" t="s">
        <v>296</v>
      </c>
      <c r="Q1385" s="31" t="s">
        <v>274</v>
      </c>
      <c r="R1385" s="32" t="s">
        <v>250</v>
      </c>
      <c r="S1385" s="37">
        <v>0</v>
      </c>
      <c r="T1385" s="78" t="s">
        <v>179</v>
      </c>
      <c r="U1385" s="16">
        <v>30</v>
      </c>
    </row>
    <row r="1386" spans="1:21" ht="102">
      <c r="A1386" s="69">
        <v>1371</v>
      </c>
      <c r="B1386" s="39" t="s">
        <v>76</v>
      </c>
      <c r="C1386" s="31" t="s">
        <v>74</v>
      </c>
      <c r="D1386" s="35" t="s">
        <v>1414</v>
      </c>
      <c r="E1386" s="33" t="s">
        <v>1415</v>
      </c>
      <c r="F1386" s="33" t="s">
        <v>1416</v>
      </c>
      <c r="G1386" s="33" t="s">
        <v>1713</v>
      </c>
      <c r="H1386" s="33" t="s">
        <v>1418</v>
      </c>
      <c r="I1386" s="33" t="s">
        <v>1714</v>
      </c>
      <c r="J1386" s="33" t="s">
        <v>51</v>
      </c>
      <c r="K1386" s="33" t="s">
        <v>270</v>
      </c>
      <c r="L1386" s="32" t="s">
        <v>271</v>
      </c>
      <c r="M1386" s="36">
        <v>1</v>
      </c>
      <c r="N1386" s="42">
        <v>2340000</v>
      </c>
      <c r="O1386" s="42">
        <v>2340000</v>
      </c>
      <c r="P1386" s="31" t="s">
        <v>296</v>
      </c>
      <c r="Q1386" s="31" t="s">
        <v>274</v>
      </c>
      <c r="R1386" s="32" t="s">
        <v>249</v>
      </c>
      <c r="S1386" s="37">
        <v>0</v>
      </c>
      <c r="T1386" s="78" t="s">
        <v>180</v>
      </c>
      <c r="U1386" s="16">
        <v>30</v>
      </c>
    </row>
    <row r="1387" spans="1:21" ht="102">
      <c r="A1387" s="31">
        <v>1372</v>
      </c>
      <c r="B1387" s="39" t="s">
        <v>76</v>
      </c>
      <c r="C1387" s="31" t="s">
        <v>74</v>
      </c>
      <c r="D1387" s="35" t="s">
        <v>1414</v>
      </c>
      <c r="E1387" s="33" t="s">
        <v>1415</v>
      </c>
      <c r="F1387" s="33" t="s">
        <v>1416</v>
      </c>
      <c r="G1387" s="33" t="s">
        <v>1713</v>
      </c>
      <c r="H1387" s="33" t="s">
        <v>1418</v>
      </c>
      <c r="I1387" s="33" t="s">
        <v>1714</v>
      </c>
      <c r="J1387" s="33" t="s">
        <v>51</v>
      </c>
      <c r="K1387" s="33" t="s">
        <v>270</v>
      </c>
      <c r="L1387" s="32" t="s">
        <v>271</v>
      </c>
      <c r="M1387" s="36">
        <v>1</v>
      </c>
      <c r="N1387" s="42">
        <v>2340000</v>
      </c>
      <c r="O1387" s="42">
        <v>2340000</v>
      </c>
      <c r="P1387" s="31" t="s">
        <v>296</v>
      </c>
      <c r="Q1387" s="31" t="s">
        <v>274</v>
      </c>
      <c r="R1387" s="32" t="s">
        <v>251</v>
      </c>
      <c r="S1387" s="37">
        <v>0</v>
      </c>
      <c r="T1387" s="78" t="s">
        <v>181</v>
      </c>
      <c r="U1387" s="16">
        <v>30</v>
      </c>
    </row>
    <row r="1388" spans="1:21" ht="102">
      <c r="A1388" s="69">
        <v>1373</v>
      </c>
      <c r="B1388" s="39" t="s">
        <v>76</v>
      </c>
      <c r="C1388" s="31" t="s">
        <v>74</v>
      </c>
      <c r="D1388" s="35" t="s">
        <v>1414</v>
      </c>
      <c r="E1388" s="33" t="s">
        <v>1415</v>
      </c>
      <c r="F1388" s="33" t="s">
        <v>1416</v>
      </c>
      <c r="G1388" s="33" t="s">
        <v>1713</v>
      </c>
      <c r="H1388" s="33" t="s">
        <v>1418</v>
      </c>
      <c r="I1388" s="33" t="s">
        <v>1714</v>
      </c>
      <c r="J1388" s="33" t="s">
        <v>51</v>
      </c>
      <c r="K1388" s="33" t="s">
        <v>270</v>
      </c>
      <c r="L1388" s="32" t="s">
        <v>271</v>
      </c>
      <c r="M1388" s="36">
        <v>1</v>
      </c>
      <c r="N1388" s="42">
        <v>2340000</v>
      </c>
      <c r="O1388" s="42">
        <v>2340000</v>
      </c>
      <c r="P1388" s="31" t="s">
        <v>296</v>
      </c>
      <c r="Q1388" s="31" t="s">
        <v>274</v>
      </c>
      <c r="R1388" s="36" t="s">
        <v>252</v>
      </c>
      <c r="S1388" s="37">
        <v>0</v>
      </c>
      <c r="T1388" s="78" t="s">
        <v>96</v>
      </c>
      <c r="U1388" s="16">
        <v>30</v>
      </c>
    </row>
    <row r="1389" spans="1:21" ht="102">
      <c r="A1389" s="31">
        <v>1374</v>
      </c>
      <c r="B1389" s="39" t="s">
        <v>76</v>
      </c>
      <c r="C1389" s="31" t="s">
        <v>74</v>
      </c>
      <c r="D1389" s="35" t="s">
        <v>1414</v>
      </c>
      <c r="E1389" s="33" t="s">
        <v>1415</v>
      </c>
      <c r="F1389" s="33" t="s">
        <v>1416</v>
      </c>
      <c r="G1389" s="33" t="s">
        <v>1713</v>
      </c>
      <c r="H1389" s="33" t="s">
        <v>1418</v>
      </c>
      <c r="I1389" s="33" t="s">
        <v>1714</v>
      </c>
      <c r="J1389" s="33" t="s">
        <v>51</v>
      </c>
      <c r="K1389" s="33" t="s">
        <v>270</v>
      </c>
      <c r="L1389" s="32" t="s">
        <v>271</v>
      </c>
      <c r="M1389" s="36">
        <v>1</v>
      </c>
      <c r="N1389" s="42">
        <v>2340000</v>
      </c>
      <c r="O1389" s="42">
        <v>2340000</v>
      </c>
      <c r="P1389" s="31" t="s">
        <v>296</v>
      </c>
      <c r="Q1389" s="31" t="s">
        <v>274</v>
      </c>
      <c r="R1389" s="32" t="s">
        <v>254</v>
      </c>
      <c r="S1389" s="37">
        <v>0</v>
      </c>
      <c r="T1389" s="78" t="s">
        <v>182</v>
      </c>
      <c r="U1389" s="16">
        <v>30</v>
      </c>
    </row>
    <row r="1390" spans="1:21" ht="102">
      <c r="A1390" s="69">
        <v>1375</v>
      </c>
      <c r="B1390" s="39" t="s">
        <v>76</v>
      </c>
      <c r="C1390" s="31" t="s">
        <v>74</v>
      </c>
      <c r="D1390" s="35" t="s">
        <v>1414</v>
      </c>
      <c r="E1390" s="33" t="s">
        <v>1415</v>
      </c>
      <c r="F1390" s="33" t="s">
        <v>1416</v>
      </c>
      <c r="G1390" s="33" t="s">
        <v>1713</v>
      </c>
      <c r="H1390" s="33" t="s">
        <v>1418</v>
      </c>
      <c r="I1390" s="33" t="s">
        <v>1714</v>
      </c>
      <c r="J1390" s="33" t="s">
        <v>51</v>
      </c>
      <c r="K1390" s="33" t="s">
        <v>270</v>
      </c>
      <c r="L1390" s="32" t="s">
        <v>271</v>
      </c>
      <c r="M1390" s="36">
        <v>1</v>
      </c>
      <c r="N1390" s="42">
        <v>2340000</v>
      </c>
      <c r="O1390" s="42">
        <v>2340000</v>
      </c>
      <c r="P1390" s="31" t="s">
        <v>296</v>
      </c>
      <c r="Q1390" s="31" t="s">
        <v>274</v>
      </c>
      <c r="R1390" s="32" t="s">
        <v>255</v>
      </c>
      <c r="S1390" s="37">
        <v>0</v>
      </c>
      <c r="T1390" s="78" t="s">
        <v>97</v>
      </c>
      <c r="U1390" s="16">
        <v>30</v>
      </c>
    </row>
    <row r="1391" spans="1:21" ht="102">
      <c r="A1391" s="31">
        <v>1376</v>
      </c>
      <c r="B1391" s="39" t="s">
        <v>76</v>
      </c>
      <c r="C1391" s="31" t="s">
        <v>74</v>
      </c>
      <c r="D1391" s="35" t="s">
        <v>1414</v>
      </c>
      <c r="E1391" s="33" t="s">
        <v>1415</v>
      </c>
      <c r="F1391" s="33" t="s">
        <v>1416</v>
      </c>
      <c r="G1391" s="33" t="s">
        <v>1713</v>
      </c>
      <c r="H1391" s="33" t="s">
        <v>1418</v>
      </c>
      <c r="I1391" s="33" t="s">
        <v>1714</v>
      </c>
      <c r="J1391" s="33" t="s">
        <v>51</v>
      </c>
      <c r="K1391" s="33" t="s">
        <v>270</v>
      </c>
      <c r="L1391" s="32" t="s">
        <v>271</v>
      </c>
      <c r="M1391" s="36">
        <v>1</v>
      </c>
      <c r="N1391" s="42">
        <v>2340000</v>
      </c>
      <c r="O1391" s="42">
        <v>2340000</v>
      </c>
      <c r="P1391" s="31" t="s">
        <v>296</v>
      </c>
      <c r="Q1391" s="31" t="s">
        <v>274</v>
      </c>
      <c r="R1391" s="32" t="s">
        <v>256</v>
      </c>
      <c r="S1391" s="37">
        <v>0</v>
      </c>
      <c r="T1391" s="78" t="s">
        <v>183</v>
      </c>
      <c r="U1391" s="16">
        <v>30</v>
      </c>
    </row>
    <row r="1392" spans="1:21" ht="102">
      <c r="A1392" s="69">
        <v>1377</v>
      </c>
      <c r="B1392" s="39" t="s">
        <v>76</v>
      </c>
      <c r="C1392" s="31" t="s">
        <v>74</v>
      </c>
      <c r="D1392" s="35" t="s">
        <v>1414</v>
      </c>
      <c r="E1392" s="33" t="s">
        <v>1415</v>
      </c>
      <c r="F1392" s="33" t="s">
        <v>1416</v>
      </c>
      <c r="G1392" s="33" t="s">
        <v>1713</v>
      </c>
      <c r="H1392" s="33" t="s">
        <v>1418</v>
      </c>
      <c r="I1392" s="33" t="s">
        <v>1714</v>
      </c>
      <c r="J1392" s="33" t="s">
        <v>51</v>
      </c>
      <c r="K1392" s="33" t="s">
        <v>270</v>
      </c>
      <c r="L1392" s="32" t="s">
        <v>271</v>
      </c>
      <c r="M1392" s="36">
        <v>1</v>
      </c>
      <c r="N1392" s="42">
        <v>2340000</v>
      </c>
      <c r="O1392" s="42">
        <v>2340000</v>
      </c>
      <c r="P1392" s="31" t="s">
        <v>296</v>
      </c>
      <c r="Q1392" s="31" t="s">
        <v>274</v>
      </c>
      <c r="R1392" s="32" t="s">
        <v>259</v>
      </c>
      <c r="S1392" s="37">
        <v>0</v>
      </c>
      <c r="T1392" s="78" t="s">
        <v>184</v>
      </c>
      <c r="U1392" s="16">
        <v>30</v>
      </c>
    </row>
    <row r="1393" spans="1:21" ht="102">
      <c r="A1393" s="31">
        <v>1378</v>
      </c>
      <c r="B1393" s="39" t="s">
        <v>76</v>
      </c>
      <c r="C1393" s="31" t="s">
        <v>74</v>
      </c>
      <c r="D1393" s="35" t="s">
        <v>1414</v>
      </c>
      <c r="E1393" s="33" t="s">
        <v>1415</v>
      </c>
      <c r="F1393" s="33" t="s">
        <v>1416</v>
      </c>
      <c r="G1393" s="33" t="s">
        <v>1713</v>
      </c>
      <c r="H1393" s="33" t="s">
        <v>1418</v>
      </c>
      <c r="I1393" s="33" t="s">
        <v>1714</v>
      </c>
      <c r="J1393" s="33" t="s">
        <v>51</v>
      </c>
      <c r="K1393" s="33" t="s">
        <v>270</v>
      </c>
      <c r="L1393" s="32" t="s">
        <v>271</v>
      </c>
      <c r="M1393" s="36">
        <v>1</v>
      </c>
      <c r="N1393" s="42">
        <v>2340000</v>
      </c>
      <c r="O1393" s="42">
        <v>2340000</v>
      </c>
      <c r="P1393" s="31" t="s">
        <v>296</v>
      </c>
      <c r="Q1393" s="31" t="s">
        <v>274</v>
      </c>
      <c r="R1393" s="32" t="s">
        <v>257</v>
      </c>
      <c r="S1393" s="37">
        <v>0</v>
      </c>
      <c r="T1393" s="78" t="s">
        <v>185</v>
      </c>
      <c r="U1393" s="16">
        <v>30</v>
      </c>
    </row>
    <row r="1394" spans="1:21" ht="102">
      <c r="A1394" s="69">
        <v>1379</v>
      </c>
      <c r="B1394" s="39" t="s">
        <v>76</v>
      </c>
      <c r="C1394" s="31" t="s">
        <v>74</v>
      </c>
      <c r="D1394" s="35" t="s">
        <v>1414</v>
      </c>
      <c r="E1394" s="33" t="s">
        <v>1415</v>
      </c>
      <c r="F1394" s="33" t="s">
        <v>1416</v>
      </c>
      <c r="G1394" s="33" t="s">
        <v>1713</v>
      </c>
      <c r="H1394" s="33" t="s">
        <v>1418</v>
      </c>
      <c r="I1394" s="33" t="s">
        <v>1714</v>
      </c>
      <c r="J1394" s="33" t="s">
        <v>51</v>
      </c>
      <c r="K1394" s="33" t="s">
        <v>270</v>
      </c>
      <c r="L1394" s="32" t="s">
        <v>271</v>
      </c>
      <c r="M1394" s="36">
        <v>1</v>
      </c>
      <c r="N1394" s="42">
        <v>2340000</v>
      </c>
      <c r="O1394" s="42">
        <v>2340000</v>
      </c>
      <c r="P1394" s="31" t="s">
        <v>296</v>
      </c>
      <c r="Q1394" s="31" t="s">
        <v>274</v>
      </c>
      <c r="R1394" s="32" t="s">
        <v>258</v>
      </c>
      <c r="S1394" s="37">
        <v>0</v>
      </c>
      <c r="T1394" s="78" t="s">
        <v>177</v>
      </c>
      <c r="U1394" s="16">
        <v>30</v>
      </c>
    </row>
    <row r="1395" spans="1:21" ht="102">
      <c r="A1395" s="31">
        <v>1380</v>
      </c>
      <c r="B1395" s="39" t="s">
        <v>76</v>
      </c>
      <c r="C1395" s="31" t="s">
        <v>74</v>
      </c>
      <c r="D1395" s="35" t="s">
        <v>1414</v>
      </c>
      <c r="E1395" s="33" t="s">
        <v>1415</v>
      </c>
      <c r="F1395" s="33" t="s">
        <v>1416</v>
      </c>
      <c r="G1395" s="33" t="s">
        <v>1713</v>
      </c>
      <c r="H1395" s="33" t="s">
        <v>1418</v>
      </c>
      <c r="I1395" s="33" t="s">
        <v>1714</v>
      </c>
      <c r="J1395" s="33" t="s">
        <v>51</v>
      </c>
      <c r="K1395" s="33" t="s">
        <v>270</v>
      </c>
      <c r="L1395" s="32" t="s">
        <v>271</v>
      </c>
      <c r="M1395" s="36">
        <v>1</v>
      </c>
      <c r="N1395" s="42">
        <v>2340000</v>
      </c>
      <c r="O1395" s="42">
        <v>2340000</v>
      </c>
      <c r="P1395" s="31" t="s">
        <v>296</v>
      </c>
      <c r="Q1395" s="31" t="s">
        <v>274</v>
      </c>
      <c r="R1395" s="32" t="s">
        <v>260</v>
      </c>
      <c r="S1395" s="37">
        <v>0</v>
      </c>
      <c r="T1395" s="78" t="s">
        <v>178</v>
      </c>
      <c r="U1395" s="16">
        <v>30</v>
      </c>
    </row>
    <row r="1396" spans="1:21" ht="102">
      <c r="A1396" s="69">
        <v>1381</v>
      </c>
      <c r="B1396" s="39" t="s">
        <v>76</v>
      </c>
      <c r="C1396" s="31" t="s">
        <v>74</v>
      </c>
      <c r="D1396" s="35" t="s">
        <v>1414</v>
      </c>
      <c r="E1396" s="33" t="s">
        <v>1415</v>
      </c>
      <c r="F1396" s="33" t="s">
        <v>1416</v>
      </c>
      <c r="G1396" s="33" t="s">
        <v>1713</v>
      </c>
      <c r="H1396" s="33" t="s">
        <v>1418</v>
      </c>
      <c r="I1396" s="33" t="s">
        <v>1714</v>
      </c>
      <c r="J1396" s="33" t="s">
        <v>51</v>
      </c>
      <c r="K1396" s="33" t="s">
        <v>270</v>
      </c>
      <c r="L1396" s="32" t="s">
        <v>271</v>
      </c>
      <c r="M1396" s="36">
        <v>1</v>
      </c>
      <c r="N1396" s="42">
        <v>2340000</v>
      </c>
      <c r="O1396" s="42">
        <v>2340000</v>
      </c>
      <c r="P1396" s="31" t="s">
        <v>296</v>
      </c>
      <c r="Q1396" s="31" t="s">
        <v>274</v>
      </c>
      <c r="R1396" s="32" t="s">
        <v>261</v>
      </c>
      <c r="S1396" s="37">
        <v>0</v>
      </c>
      <c r="T1396" s="78" t="s">
        <v>98</v>
      </c>
      <c r="U1396" s="16">
        <v>30</v>
      </c>
    </row>
    <row r="1397" spans="1:21" ht="102">
      <c r="A1397" s="31">
        <v>1382</v>
      </c>
      <c r="B1397" s="39" t="s">
        <v>76</v>
      </c>
      <c r="C1397" s="31" t="s">
        <v>74</v>
      </c>
      <c r="D1397" s="35" t="s">
        <v>1414</v>
      </c>
      <c r="E1397" s="33" t="s">
        <v>1415</v>
      </c>
      <c r="F1397" s="33" t="s">
        <v>1416</v>
      </c>
      <c r="G1397" s="33" t="s">
        <v>1713</v>
      </c>
      <c r="H1397" s="33" t="s">
        <v>1418</v>
      </c>
      <c r="I1397" s="33" t="s">
        <v>1714</v>
      </c>
      <c r="J1397" s="33" t="s">
        <v>51</v>
      </c>
      <c r="K1397" s="33" t="s">
        <v>270</v>
      </c>
      <c r="L1397" s="32" t="s">
        <v>271</v>
      </c>
      <c r="M1397" s="36">
        <v>1</v>
      </c>
      <c r="N1397" s="42">
        <v>2340000</v>
      </c>
      <c r="O1397" s="42">
        <v>2340000</v>
      </c>
      <c r="P1397" s="31" t="s">
        <v>296</v>
      </c>
      <c r="Q1397" s="31" t="s">
        <v>274</v>
      </c>
      <c r="R1397" s="32" t="s">
        <v>262</v>
      </c>
      <c r="S1397" s="37">
        <v>0</v>
      </c>
      <c r="T1397" s="78" t="s">
        <v>99</v>
      </c>
      <c r="U1397" s="16">
        <v>30</v>
      </c>
    </row>
    <row r="1398" spans="1:21" ht="51">
      <c r="A1398" s="69">
        <v>1383</v>
      </c>
      <c r="B1398" s="39" t="s">
        <v>76</v>
      </c>
      <c r="C1398" s="31" t="s">
        <v>74</v>
      </c>
      <c r="D1398" s="35" t="s">
        <v>1709</v>
      </c>
      <c r="E1398" s="33" t="s">
        <v>1846</v>
      </c>
      <c r="F1398" s="33" t="s">
        <v>1711</v>
      </c>
      <c r="G1398" s="33" t="s">
        <v>1846</v>
      </c>
      <c r="H1398" s="33" t="s">
        <v>1711</v>
      </c>
      <c r="I1398" s="33" t="s">
        <v>1712</v>
      </c>
      <c r="J1398" s="33" t="s">
        <v>30</v>
      </c>
      <c r="K1398" s="33" t="s">
        <v>270</v>
      </c>
      <c r="L1398" s="32" t="s">
        <v>271</v>
      </c>
      <c r="M1398" s="36">
        <v>1</v>
      </c>
      <c r="N1398" s="42">
        <v>1573500</v>
      </c>
      <c r="O1398" s="42">
        <v>1573500</v>
      </c>
      <c r="P1398" s="31" t="s">
        <v>296</v>
      </c>
      <c r="Q1398" s="31" t="s">
        <v>274</v>
      </c>
      <c r="R1398" s="32" t="s">
        <v>248</v>
      </c>
      <c r="S1398" s="37">
        <v>0</v>
      </c>
      <c r="T1398" s="78" t="s">
        <v>174</v>
      </c>
      <c r="U1398" s="80">
        <v>30</v>
      </c>
    </row>
    <row r="1399" spans="1:21" ht="51">
      <c r="A1399" s="31">
        <v>1384</v>
      </c>
      <c r="B1399" s="39" t="s">
        <v>76</v>
      </c>
      <c r="C1399" s="31" t="s">
        <v>74</v>
      </c>
      <c r="D1399" s="35" t="s">
        <v>1709</v>
      </c>
      <c r="E1399" s="33" t="s">
        <v>1846</v>
      </c>
      <c r="F1399" s="33" t="s">
        <v>1711</v>
      </c>
      <c r="G1399" s="33" t="s">
        <v>1846</v>
      </c>
      <c r="H1399" s="33" t="s">
        <v>1711</v>
      </c>
      <c r="I1399" s="33" t="s">
        <v>1712</v>
      </c>
      <c r="J1399" s="33" t="s">
        <v>30</v>
      </c>
      <c r="K1399" s="33" t="s">
        <v>270</v>
      </c>
      <c r="L1399" s="32" t="s">
        <v>271</v>
      </c>
      <c r="M1399" s="36">
        <v>1</v>
      </c>
      <c r="N1399" s="42">
        <v>1573500</v>
      </c>
      <c r="O1399" s="42">
        <v>1573500</v>
      </c>
      <c r="P1399" s="31" t="s">
        <v>296</v>
      </c>
      <c r="Q1399" s="31" t="s">
        <v>274</v>
      </c>
      <c r="R1399" s="32" t="s">
        <v>250</v>
      </c>
      <c r="S1399" s="37">
        <v>0</v>
      </c>
      <c r="T1399" s="78" t="s">
        <v>179</v>
      </c>
      <c r="U1399" s="16">
        <v>30</v>
      </c>
    </row>
    <row r="1400" spans="1:21" ht="51">
      <c r="A1400" s="69">
        <v>1385</v>
      </c>
      <c r="B1400" s="39" t="s">
        <v>76</v>
      </c>
      <c r="C1400" s="31" t="s">
        <v>74</v>
      </c>
      <c r="D1400" s="35" t="s">
        <v>1709</v>
      </c>
      <c r="E1400" s="33" t="s">
        <v>1846</v>
      </c>
      <c r="F1400" s="33" t="s">
        <v>1711</v>
      </c>
      <c r="G1400" s="33" t="s">
        <v>1846</v>
      </c>
      <c r="H1400" s="33" t="s">
        <v>1711</v>
      </c>
      <c r="I1400" s="33" t="s">
        <v>1712</v>
      </c>
      <c r="J1400" s="33" t="s">
        <v>30</v>
      </c>
      <c r="K1400" s="33" t="s">
        <v>270</v>
      </c>
      <c r="L1400" s="32" t="s">
        <v>271</v>
      </c>
      <c r="M1400" s="36">
        <v>1</v>
      </c>
      <c r="N1400" s="42">
        <v>1573500</v>
      </c>
      <c r="O1400" s="42">
        <v>1573500</v>
      </c>
      <c r="P1400" s="31" t="s">
        <v>296</v>
      </c>
      <c r="Q1400" s="31" t="s">
        <v>274</v>
      </c>
      <c r="R1400" s="32" t="s">
        <v>249</v>
      </c>
      <c r="S1400" s="37">
        <v>0</v>
      </c>
      <c r="T1400" s="78" t="s">
        <v>180</v>
      </c>
      <c r="U1400" s="16">
        <v>30</v>
      </c>
    </row>
    <row r="1401" spans="1:21" ht="51">
      <c r="A1401" s="31">
        <v>1386</v>
      </c>
      <c r="B1401" s="39" t="s">
        <v>76</v>
      </c>
      <c r="C1401" s="31" t="s">
        <v>74</v>
      </c>
      <c r="D1401" s="35" t="s">
        <v>1709</v>
      </c>
      <c r="E1401" s="33" t="s">
        <v>1846</v>
      </c>
      <c r="F1401" s="33" t="s">
        <v>1711</v>
      </c>
      <c r="G1401" s="33" t="s">
        <v>1846</v>
      </c>
      <c r="H1401" s="33" t="s">
        <v>1711</v>
      </c>
      <c r="I1401" s="33" t="s">
        <v>1712</v>
      </c>
      <c r="J1401" s="33" t="s">
        <v>30</v>
      </c>
      <c r="K1401" s="33" t="s">
        <v>270</v>
      </c>
      <c r="L1401" s="32" t="s">
        <v>271</v>
      </c>
      <c r="M1401" s="36">
        <v>1</v>
      </c>
      <c r="N1401" s="42">
        <v>1573500</v>
      </c>
      <c r="O1401" s="42">
        <v>1573500</v>
      </c>
      <c r="P1401" s="31" t="s">
        <v>296</v>
      </c>
      <c r="Q1401" s="31" t="s">
        <v>274</v>
      </c>
      <c r="R1401" s="32" t="s">
        <v>251</v>
      </c>
      <c r="S1401" s="37">
        <v>0</v>
      </c>
      <c r="T1401" s="78" t="s">
        <v>181</v>
      </c>
      <c r="U1401" s="16">
        <v>30</v>
      </c>
    </row>
    <row r="1402" spans="1:21" ht="51">
      <c r="A1402" s="69">
        <v>1387</v>
      </c>
      <c r="B1402" s="39" t="s">
        <v>76</v>
      </c>
      <c r="C1402" s="31" t="s">
        <v>74</v>
      </c>
      <c r="D1402" s="35" t="s">
        <v>1709</v>
      </c>
      <c r="E1402" s="33" t="s">
        <v>1846</v>
      </c>
      <c r="F1402" s="33" t="s">
        <v>1711</v>
      </c>
      <c r="G1402" s="33" t="s">
        <v>1846</v>
      </c>
      <c r="H1402" s="33" t="s">
        <v>1711</v>
      </c>
      <c r="I1402" s="33" t="s">
        <v>1712</v>
      </c>
      <c r="J1402" s="33" t="s">
        <v>30</v>
      </c>
      <c r="K1402" s="33" t="s">
        <v>270</v>
      </c>
      <c r="L1402" s="32" t="s">
        <v>271</v>
      </c>
      <c r="M1402" s="36">
        <v>1</v>
      </c>
      <c r="N1402" s="42">
        <v>1573500</v>
      </c>
      <c r="O1402" s="42">
        <v>1573500</v>
      </c>
      <c r="P1402" s="31" t="s">
        <v>296</v>
      </c>
      <c r="Q1402" s="31" t="s">
        <v>274</v>
      </c>
      <c r="R1402" s="36" t="s">
        <v>252</v>
      </c>
      <c r="S1402" s="37">
        <v>0</v>
      </c>
      <c r="T1402" s="78" t="s">
        <v>96</v>
      </c>
      <c r="U1402" s="16">
        <v>30</v>
      </c>
    </row>
    <row r="1403" spans="1:21" ht="51">
      <c r="A1403" s="31">
        <v>1388</v>
      </c>
      <c r="B1403" s="39" t="s">
        <v>76</v>
      </c>
      <c r="C1403" s="31" t="s">
        <v>74</v>
      </c>
      <c r="D1403" s="35" t="s">
        <v>1709</v>
      </c>
      <c r="E1403" s="33" t="s">
        <v>1846</v>
      </c>
      <c r="F1403" s="33" t="s">
        <v>1711</v>
      </c>
      <c r="G1403" s="33" t="s">
        <v>1846</v>
      </c>
      <c r="H1403" s="33" t="s">
        <v>1711</v>
      </c>
      <c r="I1403" s="33" t="s">
        <v>1712</v>
      </c>
      <c r="J1403" s="33" t="s">
        <v>30</v>
      </c>
      <c r="K1403" s="33" t="s">
        <v>270</v>
      </c>
      <c r="L1403" s="32" t="s">
        <v>271</v>
      </c>
      <c r="M1403" s="36">
        <v>1</v>
      </c>
      <c r="N1403" s="42">
        <v>1573500</v>
      </c>
      <c r="O1403" s="42">
        <v>1573500</v>
      </c>
      <c r="P1403" s="31" t="s">
        <v>296</v>
      </c>
      <c r="Q1403" s="31" t="s">
        <v>274</v>
      </c>
      <c r="R1403" s="32" t="s">
        <v>254</v>
      </c>
      <c r="S1403" s="37">
        <v>0</v>
      </c>
      <c r="T1403" s="78" t="s">
        <v>182</v>
      </c>
      <c r="U1403" s="16">
        <v>30</v>
      </c>
    </row>
    <row r="1404" spans="1:21" ht="51">
      <c r="A1404" s="69">
        <v>1389</v>
      </c>
      <c r="B1404" s="39" t="s">
        <v>76</v>
      </c>
      <c r="C1404" s="31" t="s">
        <v>74</v>
      </c>
      <c r="D1404" s="35" t="s">
        <v>1709</v>
      </c>
      <c r="E1404" s="33" t="s">
        <v>1846</v>
      </c>
      <c r="F1404" s="33" t="s">
        <v>1711</v>
      </c>
      <c r="G1404" s="33" t="s">
        <v>1846</v>
      </c>
      <c r="H1404" s="33" t="s">
        <v>1711</v>
      </c>
      <c r="I1404" s="33" t="s">
        <v>1712</v>
      </c>
      <c r="J1404" s="33" t="s">
        <v>30</v>
      </c>
      <c r="K1404" s="33" t="s">
        <v>270</v>
      </c>
      <c r="L1404" s="32" t="s">
        <v>271</v>
      </c>
      <c r="M1404" s="36">
        <v>1</v>
      </c>
      <c r="N1404" s="42">
        <v>1573500</v>
      </c>
      <c r="O1404" s="42">
        <v>1573500</v>
      </c>
      <c r="P1404" s="31" t="s">
        <v>296</v>
      </c>
      <c r="Q1404" s="31" t="s">
        <v>274</v>
      </c>
      <c r="R1404" s="32" t="s">
        <v>255</v>
      </c>
      <c r="S1404" s="37">
        <v>0</v>
      </c>
      <c r="T1404" s="78" t="s">
        <v>97</v>
      </c>
      <c r="U1404" s="16">
        <v>30</v>
      </c>
    </row>
    <row r="1405" spans="1:21" ht="51">
      <c r="A1405" s="31">
        <v>1390</v>
      </c>
      <c r="B1405" s="39" t="s">
        <v>76</v>
      </c>
      <c r="C1405" s="31" t="s">
        <v>74</v>
      </c>
      <c r="D1405" s="35" t="s">
        <v>1709</v>
      </c>
      <c r="E1405" s="33" t="s">
        <v>1846</v>
      </c>
      <c r="F1405" s="33" t="s">
        <v>1711</v>
      </c>
      <c r="G1405" s="33" t="s">
        <v>1846</v>
      </c>
      <c r="H1405" s="33" t="s">
        <v>1711</v>
      </c>
      <c r="I1405" s="33" t="s">
        <v>1712</v>
      </c>
      <c r="J1405" s="33" t="s">
        <v>30</v>
      </c>
      <c r="K1405" s="33" t="s">
        <v>270</v>
      </c>
      <c r="L1405" s="32" t="s">
        <v>271</v>
      </c>
      <c r="M1405" s="36">
        <v>1</v>
      </c>
      <c r="N1405" s="42">
        <v>1573500</v>
      </c>
      <c r="O1405" s="42">
        <v>1573500</v>
      </c>
      <c r="P1405" s="31" t="s">
        <v>296</v>
      </c>
      <c r="Q1405" s="31" t="s">
        <v>274</v>
      </c>
      <c r="R1405" s="32" t="s">
        <v>256</v>
      </c>
      <c r="S1405" s="37">
        <v>0</v>
      </c>
      <c r="T1405" s="78" t="s">
        <v>183</v>
      </c>
      <c r="U1405" s="16">
        <v>30</v>
      </c>
    </row>
    <row r="1406" spans="1:21" ht="51">
      <c r="A1406" s="69">
        <v>1391</v>
      </c>
      <c r="B1406" s="39" t="s">
        <v>76</v>
      </c>
      <c r="C1406" s="31" t="s">
        <v>74</v>
      </c>
      <c r="D1406" s="35" t="s">
        <v>1709</v>
      </c>
      <c r="E1406" s="33" t="s">
        <v>1846</v>
      </c>
      <c r="F1406" s="33" t="s">
        <v>1711</v>
      </c>
      <c r="G1406" s="33" t="s">
        <v>1846</v>
      </c>
      <c r="H1406" s="33" t="s">
        <v>1711</v>
      </c>
      <c r="I1406" s="33" t="s">
        <v>1712</v>
      </c>
      <c r="J1406" s="33" t="s">
        <v>30</v>
      </c>
      <c r="K1406" s="33" t="s">
        <v>270</v>
      </c>
      <c r="L1406" s="32" t="s">
        <v>271</v>
      </c>
      <c r="M1406" s="36">
        <v>1</v>
      </c>
      <c r="N1406" s="42">
        <v>1573500</v>
      </c>
      <c r="O1406" s="42">
        <v>1573500</v>
      </c>
      <c r="P1406" s="31" t="s">
        <v>296</v>
      </c>
      <c r="Q1406" s="31" t="s">
        <v>274</v>
      </c>
      <c r="R1406" s="32" t="s">
        <v>259</v>
      </c>
      <c r="S1406" s="37">
        <v>0</v>
      </c>
      <c r="T1406" s="78" t="s">
        <v>184</v>
      </c>
      <c r="U1406" s="16">
        <v>30</v>
      </c>
    </row>
    <row r="1407" spans="1:21" ht="51">
      <c r="A1407" s="31">
        <v>1392</v>
      </c>
      <c r="B1407" s="39" t="s">
        <v>76</v>
      </c>
      <c r="C1407" s="31" t="s">
        <v>74</v>
      </c>
      <c r="D1407" s="35" t="s">
        <v>1709</v>
      </c>
      <c r="E1407" s="33" t="s">
        <v>1846</v>
      </c>
      <c r="F1407" s="33" t="s">
        <v>1711</v>
      </c>
      <c r="G1407" s="33" t="s">
        <v>1846</v>
      </c>
      <c r="H1407" s="33" t="s">
        <v>1711</v>
      </c>
      <c r="I1407" s="33" t="s">
        <v>1712</v>
      </c>
      <c r="J1407" s="33" t="s">
        <v>30</v>
      </c>
      <c r="K1407" s="33" t="s">
        <v>270</v>
      </c>
      <c r="L1407" s="32" t="s">
        <v>271</v>
      </c>
      <c r="M1407" s="36">
        <v>1</v>
      </c>
      <c r="N1407" s="42">
        <v>1573500</v>
      </c>
      <c r="O1407" s="42">
        <v>1573500</v>
      </c>
      <c r="P1407" s="31" t="s">
        <v>296</v>
      </c>
      <c r="Q1407" s="31" t="s">
        <v>274</v>
      </c>
      <c r="R1407" s="32" t="s">
        <v>257</v>
      </c>
      <c r="S1407" s="37">
        <v>0</v>
      </c>
      <c r="T1407" s="78" t="s">
        <v>185</v>
      </c>
      <c r="U1407" s="16">
        <v>30</v>
      </c>
    </row>
    <row r="1408" spans="1:21" ht="51">
      <c r="A1408" s="69">
        <v>1393</v>
      </c>
      <c r="B1408" s="39" t="s">
        <v>76</v>
      </c>
      <c r="C1408" s="31" t="s">
        <v>74</v>
      </c>
      <c r="D1408" s="35" t="s">
        <v>1709</v>
      </c>
      <c r="E1408" s="33" t="s">
        <v>1846</v>
      </c>
      <c r="F1408" s="33" t="s">
        <v>1711</v>
      </c>
      <c r="G1408" s="33" t="s">
        <v>1846</v>
      </c>
      <c r="H1408" s="33" t="s">
        <v>1711</v>
      </c>
      <c r="I1408" s="33" t="s">
        <v>1712</v>
      </c>
      <c r="J1408" s="33" t="s">
        <v>30</v>
      </c>
      <c r="K1408" s="33" t="s">
        <v>270</v>
      </c>
      <c r="L1408" s="32" t="s">
        <v>271</v>
      </c>
      <c r="M1408" s="36">
        <v>1</v>
      </c>
      <c r="N1408" s="42">
        <v>1573500</v>
      </c>
      <c r="O1408" s="42">
        <v>1573500</v>
      </c>
      <c r="P1408" s="31" t="s">
        <v>296</v>
      </c>
      <c r="Q1408" s="31" t="s">
        <v>274</v>
      </c>
      <c r="R1408" s="32" t="s">
        <v>258</v>
      </c>
      <c r="S1408" s="37">
        <v>0</v>
      </c>
      <c r="T1408" s="78" t="s">
        <v>177</v>
      </c>
      <c r="U1408" s="16">
        <v>30</v>
      </c>
    </row>
    <row r="1409" spans="1:21" ht="51">
      <c r="A1409" s="31">
        <v>1394</v>
      </c>
      <c r="B1409" s="39" t="s">
        <v>76</v>
      </c>
      <c r="C1409" s="31" t="s">
        <v>74</v>
      </c>
      <c r="D1409" s="35" t="s">
        <v>1709</v>
      </c>
      <c r="E1409" s="33" t="s">
        <v>1846</v>
      </c>
      <c r="F1409" s="33" t="s">
        <v>1711</v>
      </c>
      <c r="G1409" s="33" t="s">
        <v>1846</v>
      </c>
      <c r="H1409" s="33" t="s">
        <v>1711</v>
      </c>
      <c r="I1409" s="33" t="s">
        <v>1712</v>
      </c>
      <c r="J1409" s="33" t="s">
        <v>30</v>
      </c>
      <c r="K1409" s="33" t="s">
        <v>270</v>
      </c>
      <c r="L1409" s="32" t="s">
        <v>271</v>
      </c>
      <c r="M1409" s="36">
        <v>1</v>
      </c>
      <c r="N1409" s="42">
        <v>1573500</v>
      </c>
      <c r="O1409" s="42">
        <v>1573500</v>
      </c>
      <c r="P1409" s="31" t="s">
        <v>296</v>
      </c>
      <c r="Q1409" s="31" t="s">
        <v>274</v>
      </c>
      <c r="R1409" s="32" t="s">
        <v>260</v>
      </c>
      <c r="S1409" s="37">
        <v>0</v>
      </c>
      <c r="T1409" s="78" t="s">
        <v>178</v>
      </c>
      <c r="U1409" s="16">
        <v>30</v>
      </c>
    </row>
    <row r="1410" spans="1:21" ht="51">
      <c r="A1410" s="69">
        <v>1395</v>
      </c>
      <c r="B1410" s="39" t="s">
        <v>76</v>
      </c>
      <c r="C1410" s="31" t="s">
        <v>74</v>
      </c>
      <c r="D1410" s="35" t="s">
        <v>1709</v>
      </c>
      <c r="E1410" s="33" t="s">
        <v>1846</v>
      </c>
      <c r="F1410" s="33" t="s">
        <v>1711</v>
      </c>
      <c r="G1410" s="33" t="s">
        <v>1846</v>
      </c>
      <c r="H1410" s="33" t="s">
        <v>1711</v>
      </c>
      <c r="I1410" s="33" t="s">
        <v>1712</v>
      </c>
      <c r="J1410" s="33" t="s">
        <v>30</v>
      </c>
      <c r="K1410" s="33" t="s">
        <v>270</v>
      </c>
      <c r="L1410" s="32" t="s">
        <v>271</v>
      </c>
      <c r="M1410" s="36">
        <v>1</v>
      </c>
      <c r="N1410" s="42">
        <v>1573500</v>
      </c>
      <c r="O1410" s="42">
        <v>1573500</v>
      </c>
      <c r="P1410" s="31" t="s">
        <v>296</v>
      </c>
      <c r="Q1410" s="31" t="s">
        <v>274</v>
      </c>
      <c r="R1410" s="32" t="s">
        <v>261</v>
      </c>
      <c r="S1410" s="37">
        <v>0</v>
      </c>
      <c r="T1410" s="78" t="s">
        <v>98</v>
      </c>
      <c r="U1410" s="16">
        <v>30</v>
      </c>
    </row>
    <row r="1411" spans="1:21" ht="51">
      <c r="A1411" s="31">
        <v>1396</v>
      </c>
      <c r="B1411" s="39" t="s">
        <v>76</v>
      </c>
      <c r="C1411" s="31" t="s">
        <v>74</v>
      </c>
      <c r="D1411" s="35" t="s">
        <v>1709</v>
      </c>
      <c r="E1411" s="33" t="s">
        <v>1846</v>
      </c>
      <c r="F1411" s="33" t="s">
        <v>1711</v>
      </c>
      <c r="G1411" s="33" t="s">
        <v>1846</v>
      </c>
      <c r="H1411" s="33" t="s">
        <v>1711</v>
      </c>
      <c r="I1411" s="33" t="s">
        <v>1712</v>
      </c>
      <c r="J1411" s="33" t="s">
        <v>30</v>
      </c>
      <c r="K1411" s="33" t="s">
        <v>270</v>
      </c>
      <c r="L1411" s="32" t="s">
        <v>271</v>
      </c>
      <c r="M1411" s="36">
        <v>1</v>
      </c>
      <c r="N1411" s="42">
        <v>1573500</v>
      </c>
      <c r="O1411" s="42">
        <v>1573500</v>
      </c>
      <c r="P1411" s="31" t="s">
        <v>296</v>
      </c>
      <c r="Q1411" s="31" t="s">
        <v>274</v>
      </c>
      <c r="R1411" s="32" t="s">
        <v>262</v>
      </c>
      <c r="S1411" s="37">
        <v>0</v>
      </c>
      <c r="T1411" s="78" t="s">
        <v>99</v>
      </c>
      <c r="U1411" s="16">
        <v>30</v>
      </c>
    </row>
    <row r="1412" spans="1:21" ht="76.5">
      <c r="A1412" s="69">
        <v>1397</v>
      </c>
      <c r="B1412" s="39" t="s">
        <v>76</v>
      </c>
      <c r="C1412" s="31" t="s">
        <v>74</v>
      </c>
      <c r="D1412" s="35" t="s">
        <v>1176</v>
      </c>
      <c r="E1412" s="33" t="s">
        <v>1847</v>
      </c>
      <c r="F1412" s="33" t="s">
        <v>1178</v>
      </c>
      <c r="G1412" s="33" t="s">
        <v>1848</v>
      </c>
      <c r="H1412" s="33" t="s">
        <v>1849</v>
      </c>
      <c r="I1412" s="33" t="s">
        <v>2011</v>
      </c>
      <c r="J1412" s="33" t="s">
        <v>32</v>
      </c>
      <c r="K1412" s="33" t="s">
        <v>270</v>
      </c>
      <c r="L1412" s="32" t="s">
        <v>271</v>
      </c>
      <c r="M1412" s="36">
        <v>1</v>
      </c>
      <c r="N1412" s="42">
        <v>446429</v>
      </c>
      <c r="O1412" s="42">
        <v>446429</v>
      </c>
      <c r="P1412" s="31" t="s">
        <v>296</v>
      </c>
      <c r="Q1412" s="31" t="s">
        <v>274</v>
      </c>
      <c r="R1412" s="32" t="s">
        <v>248</v>
      </c>
      <c r="S1412" s="37">
        <v>0</v>
      </c>
      <c r="T1412" s="78" t="s">
        <v>174</v>
      </c>
      <c r="U1412" s="80">
        <v>30</v>
      </c>
    </row>
    <row r="1413" spans="1:21" ht="76.5">
      <c r="A1413" s="31">
        <v>1398</v>
      </c>
      <c r="B1413" s="39" t="s">
        <v>76</v>
      </c>
      <c r="C1413" s="31" t="s">
        <v>74</v>
      </c>
      <c r="D1413" s="35" t="s">
        <v>1176</v>
      </c>
      <c r="E1413" s="33" t="s">
        <v>1847</v>
      </c>
      <c r="F1413" s="33" t="s">
        <v>1178</v>
      </c>
      <c r="G1413" s="33" t="s">
        <v>1848</v>
      </c>
      <c r="H1413" s="33" t="s">
        <v>1849</v>
      </c>
      <c r="I1413" s="33" t="s">
        <v>2011</v>
      </c>
      <c r="J1413" s="33" t="s">
        <v>32</v>
      </c>
      <c r="K1413" s="33" t="s">
        <v>270</v>
      </c>
      <c r="L1413" s="32" t="s">
        <v>271</v>
      </c>
      <c r="M1413" s="36">
        <v>1</v>
      </c>
      <c r="N1413" s="42">
        <v>446429</v>
      </c>
      <c r="O1413" s="42">
        <v>446429</v>
      </c>
      <c r="P1413" s="31" t="s">
        <v>296</v>
      </c>
      <c r="Q1413" s="31" t="s">
        <v>274</v>
      </c>
      <c r="R1413" s="32" t="s">
        <v>250</v>
      </c>
      <c r="S1413" s="37">
        <v>0</v>
      </c>
      <c r="T1413" s="78" t="s">
        <v>179</v>
      </c>
      <c r="U1413" s="16">
        <v>30</v>
      </c>
    </row>
    <row r="1414" spans="1:21" ht="76.5">
      <c r="A1414" s="69">
        <v>1399</v>
      </c>
      <c r="B1414" s="39" t="s">
        <v>76</v>
      </c>
      <c r="C1414" s="31" t="s">
        <v>74</v>
      </c>
      <c r="D1414" s="35" t="s">
        <v>1176</v>
      </c>
      <c r="E1414" s="33" t="s">
        <v>1847</v>
      </c>
      <c r="F1414" s="33" t="s">
        <v>1178</v>
      </c>
      <c r="G1414" s="33" t="s">
        <v>1848</v>
      </c>
      <c r="H1414" s="33" t="s">
        <v>1849</v>
      </c>
      <c r="I1414" s="33" t="s">
        <v>2011</v>
      </c>
      <c r="J1414" s="33" t="s">
        <v>32</v>
      </c>
      <c r="K1414" s="33" t="s">
        <v>270</v>
      </c>
      <c r="L1414" s="32" t="s">
        <v>271</v>
      </c>
      <c r="M1414" s="36">
        <v>1</v>
      </c>
      <c r="N1414" s="42">
        <v>446429</v>
      </c>
      <c r="O1414" s="42">
        <v>446429</v>
      </c>
      <c r="P1414" s="31" t="s">
        <v>296</v>
      </c>
      <c r="Q1414" s="31" t="s">
        <v>274</v>
      </c>
      <c r="R1414" s="32" t="s">
        <v>249</v>
      </c>
      <c r="S1414" s="37">
        <v>0</v>
      </c>
      <c r="T1414" s="78" t="s">
        <v>180</v>
      </c>
      <c r="U1414" s="16">
        <v>30</v>
      </c>
    </row>
    <row r="1415" spans="1:21" ht="76.5">
      <c r="A1415" s="31">
        <v>1400</v>
      </c>
      <c r="B1415" s="39" t="s">
        <v>76</v>
      </c>
      <c r="C1415" s="31" t="s">
        <v>74</v>
      </c>
      <c r="D1415" s="35" t="s">
        <v>1176</v>
      </c>
      <c r="E1415" s="33" t="s">
        <v>1847</v>
      </c>
      <c r="F1415" s="33" t="s">
        <v>1178</v>
      </c>
      <c r="G1415" s="33" t="s">
        <v>1848</v>
      </c>
      <c r="H1415" s="33" t="s">
        <v>1849</v>
      </c>
      <c r="I1415" s="33" t="s">
        <v>2011</v>
      </c>
      <c r="J1415" s="33" t="s">
        <v>32</v>
      </c>
      <c r="K1415" s="33" t="s">
        <v>270</v>
      </c>
      <c r="L1415" s="32" t="s">
        <v>271</v>
      </c>
      <c r="M1415" s="36">
        <v>1</v>
      </c>
      <c r="N1415" s="42">
        <v>446429</v>
      </c>
      <c r="O1415" s="42">
        <v>446429</v>
      </c>
      <c r="P1415" s="31" t="s">
        <v>296</v>
      </c>
      <c r="Q1415" s="31" t="s">
        <v>274</v>
      </c>
      <c r="R1415" s="32" t="s">
        <v>251</v>
      </c>
      <c r="S1415" s="37">
        <v>0</v>
      </c>
      <c r="T1415" s="78" t="s">
        <v>181</v>
      </c>
      <c r="U1415" s="16">
        <v>30</v>
      </c>
    </row>
    <row r="1416" spans="1:21" ht="76.5">
      <c r="A1416" s="69">
        <v>1401</v>
      </c>
      <c r="B1416" s="39" t="s">
        <v>76</v>
      </c>
      <c r="C1416" s="31" t="s">
        <v>74</v>
      </c>
      <c r="D1416" s="35" t="s">
        <v>1176</v>
      </c>
      <c r="E1416" s="33" t="s">
        <v>1847</v>
      </c>
      <c r="F1416" s="33" t="s">
        <v>1178</v>
      </c>
      <c r="G1416" s="33" t="s">
        <v>1848</v>
      </c>
      <c r="H1416" s="33" t="s">
        <v>1849</v>
      </c>
      <c r="I1416" s="33" t="s">
        <v>2011</v>
      </c>
      <c r="J1416" s="33" t="s">
        <v>32</v>
      </c>
      <c r="K1416" s="33" t="s">
        <v>270</v>
      </c>
      <c r="L1416" s="32" t="s">
        <v>271</v>
      </c>
      <c r="M1416" s="36">
        <v>1</v>
      </c>
      <c r="N1416" s="42">
        <v>446429</v>
      </c>
      <c r="O1416" s="42">
        <v>446429</v>
      </c>
      <c r="P1416" s="31" t="s">
        <v>296</v>
      </c>
      <c r="Q1416" s="31" t="s">
        <v>274</v>
      </c>
      <c r="R1416" s="36" t="s">
        <v>252</v>
      </c>
      <c r="S1416" s="37">
        <v>0</v>
      </c>
      <c r="T1416" s="78" t="s">
        <v>96</v>
      </c>
      <c r="U1416" s="16">
        <v>30</v>
      </c>
    </row>
    <row r="1417" spans="1:21" ht="76.5">
      <c r="A1417" s="31">
        <v>1402</v>
      </c>
      <c r="B1417" s="39" t="s">
        <v>76</v>
      </c>
      <c r="C1417" s="31" t="s">
        <v>74</v>
      </c>
      <c r="D1417" s="35" t="s">
        <v>1176</v>
      </c>
      <c r="E1417" s="33" t="s">
        <v>1847</v>
      </c>
      <c r="F1417" s="33" t="s">
        <v>1178</v>
      </c>
      <c r="G1417" s="33" t="s">
        <v>1848</v>
      </c>
      <c r="H1417" s="33" t="s">
        <v>1849</v>
      </c>
      <c r="I1417" s="33" t="s">
        <v>2011</v>
      </c>
      <c r="J1417" s="33" t="s">
        <v>32</v>
      </c>
      <c r="K1417" s="33" t="s">
        <v>270</v>
      </c>
      <c r="L1417" s="32" t="s">
        <v>271</v>
      </c>
      <c r="M1417" s="36">
        <v>1</v>
      </c>
      <c r="N1417" s="42">
        <v>446429</v>
      </c>
      <c r="O1417" s="42">
        <v>446429</v>
      </c>
      <c r="P1417" s="31" t="s">
        <v>296</v>
      </c>
      <c r="Q1417" s="31" t="s">
        <v>274</v>
      </c>
      <c r="R1417" s="32" t="s">
        <v>254</v>
      </c>
      <c r="S1417" s="37">
        <v>0</v>
      </c>
      <c r="T1417" s="78" t="s">
        <v>182</v>
      </c>
      <c r="U1417" s="16">
        <v>30</v>
      </c>
    </row>
    <row r="1418" spans="1:21" ht="76.5">
      <c r="A1418" s="69">
        <v>1403</v>
      </c>
      <c r="B1418" s="39" t="s">
        <v>76</v>
      </c>
      <c r="C1418" s="31" t="s">
        <v>74</v>
      </c>
      <c r="D1418" s="35" t="s">
        <v>1176</v>
      </c>
      <c r="E1418" s="33" t="s">
        <v>1847</v>
      </c>
      <c r="F1418" s="33" t="s">
        <v>1178</v>
      </c>
      <c r="G1418" s="33" t="s">
        <v>1848</v>
      </c>
      <c r="H1418" s="33" t="s">
        <v>1849</v>
      </c>
      <c r="I1418" s="33" t="s">
        <v>2011</v>
      </c>
      <c r="J1418" s="33" t="s">
        <v>32</v>
      </c>
      <c r="K1418" s="33" t="s">
        <v>270</v>
      </c>
      <c r="L1418" s="32" t="s">
        <v>271</v>
      </c>
      <c r="M1418" s="36">
        <v>1</v>
      </c>
      <c r="N1418" s="42">
        <v>446429</v>
      </c>
      <c r="O1418" s="42">
        <v>446429</v>
      </c>
      <c r="P1418" s="31" t="s">
        <v>296</v>
      </c>
      <c r="Q1418" s="31" t="s">
        <v>274</v>
      </c>
      <c r="R1418" s="32" t="s">
        <v>255</v>
      </c>
      <c r="S1418" s="37">
        <v>0</v>
      </c>
      <c r="T1418" s="78" t="s">
        <v>97</v>
      </c>
      <c r="U1418" s="16">
        <v>30</v>
      </c>
    </row>
    <row r="1419" spans="1:21" ht="76.5">
      <c r="A1419" s="31">
        <v>1404</v>
      </c>
      <c r="B1419" s="39" t="s">
        <v>76</v>
      </c>
      <c r="C1419" s="31" t="s">
        <v>74</v>
      </c>
      <c r="D1419" s="35" t="s">
        <v>1176</v>
      </c>
      <c r="E1419" s="33" t="s">
        <v>1847</v>
      </c>
      <c r="F1419" s="33" t="s">
        <v>1178</v>
      </c>
      <c r="G1419" s="33" t="s">
        <v>1848</v>
      </c>
      <c r="H1419" s="33" t="s">
        <v>1849</v>
      </c>
      <c r="I1419" s="33" t="s">
        <v>2011</v>
      </c>
      <c r="J1419" s="33" t="s">
        <v>32</v>
      </c>
      <c r="K1419" s="33" t="s">
        <v>270</v>
      </c>
      <c r="L1419" s="32" t="s">
        <v>271</v>
      </c>
      <c r="M1419" s="36">
        <v>1</v>
      </c>
      <c r="N1419" s="42">
        <v>446429</v>
      </c>
      <c r="O1419" s="42">
        <v>446429</v>
      </c>
      <c r="P1419" s="31" t="s">
        <v>296</v>
      </c>
      <c r="Q1419" s="31" t="s">
        <v>274</v>
      </c>
      <c r="R1419" s="32" t="s">
        <v>256</v>
      </c>
      <c r="S1419" s="37">
        <v>0</v>
      </c>
      <c r="T1419" s="78" t="s">
        <v>183</v>
      </c>
      <c r="U1419" s="16">
        <v>30</v>
      </c>
    </row>
    <row r="1420" spans="1:21" ht="76.5">
      <c r="A1420" s="69">
        <v>1405</v>
      </c>
      <c r="B1420" s="39" t="s">
        <v>76</v>
      </c>
      <c r="C1420" s="31" t="s">
        <v>74</v>
      </c>
      <c r="D1420" s="35" t="s">
        <v>1176</v>
      </c>
      <c r="E1420" s="33" t="s">
        <v>1847</v>
      </c>
      <c r="F1420" s="33" t="s">
        <v>1178</v>
      </c>
      <c r="G1420" s="33" t="s">
        <v>1848</v>
      </c>
      <c r="H1420" s="33" t="s">
        <v>1849</v>
      </c>
      <c r="I1420" s="33" t="s">
        <v>2011</v>
      </c>
      <c r="J1420" s="33" t="s">
        <v>32</v>
      </c>
      <c r="K1420" s="33" t="s">
        <v>270</v>
      </c>
      <c r="L1420" s="32" t="s">
        <v>271</v>
      </c>
      <c r="M1420" s="36">
        <v>1</v>
      </c>
      <c r="N1420" s="42">
        <v>446429</v>
      </c>
      <c r="O1420" s="42">
        <v>446429</v>
      </c>
      <c r="P1420" s="31" t="s">
        <v>296</v>
      </c>
      <c r="Q1420" s="31" t="s">
        <v>274</v>
      </c>
      <c r="R1420" s="32" t="s">
        <v>259</v>
      </c>
      <c r="S1420" s="37">
        <v>0</v>
      </c>
      <c r="T1420" s="78" t="s">
        <v>184</v>
      </c>
      <c r="U1420" s="16">
        <v>30</v>
      </c>
    </row>
    <row r="1421" spans="1:21" ht="76.5">
      <c r="A1421" s="31">
        <v>1406</v>
      </c>
      <c r="B1421" s="39" t="s">
        <v>76</v>
      </c>
      <c r="C1421" s="31" t="s">
        <v>74</v>
      </c>
      <c r="D1421" s="35" t="s">
        <v>1176</v>
      </c>
      <c r="E1421" s="33" t="s">
        <v>1847</v>
      </c>
      <c r="F1421" s="33" t="s">
        <v>1178</v>
      </c>
      <c r="G1421" s="33" t="s">
        <v>1848</v>
      </c>
      <c r="H1421" s="33" t="s">
        <v>1849</v>
      </c>
      <c r="I1421" s="33" t="s">
        <v>2011</v>
      </c>
      <c r="J1421" s="33" t="s">
        <v>32</v>
      </c>
      <c r="K1421" s="33" t="s">
        <v>270</v>
      </c>
      <c r="L1421" s="32" t="s">
        <v>271</v>
      </c>
      <c r="M1421" s="36">
        <v>1</v>
      </c>
      <c r="N1421" s="42">
        <v>446429</v>
      </c>
      <c r="O1421" s="42">
        <v>446429</v>
      </c>
      <c r="P1421" s="31" t="s">
        <v>296</v>
      </c>
      <c r="Q1421" s="31" t="s">
        <v>274</v>
      </c>
      <c r="R1421" s="32" t="s">
        <v>257</v>
      </c>
      <c r="S1421" s="37">
        <v>0</v>
      </c>
      <c r="T1421" s="78" t="s">
        <v>185</v>
      </c>
      <c r="U1421" s="16">
        <v>30</v>
      </c>
    </row>
    <row r="1422" spans="1:21" ht="76.5">
      <c r="A1422" s="69">
        <v>1407</v>
      </c>
      <c r="B1422" s="39" t="s">
        <v>76</v>
      </c>
      <c r="C1422" s="31" t="s">
        <v>74</v>
      </c>
      <c r="D1422" s="35" t="s">
        <v>1176</v>
      </c>
      <c r="E1422" s="33" t="s">
        <v>1847</v>
      </c>
      <c r="F1422" s="33" t="s">
        <v>1178</v>
      </c>
      <c r="G1422" s="33" t="s">
        <v>1848</v>
      </c>
      <c r="H1422" s="33" t="s">
        <v>1849</v>
      </c>
      <c r="I1422" s="33" t="s">
        <v>2011</v>
      </c>
      <c r="J1422" s="33" t="s">
        <v>32</v>
      </c>
      <c r="K1422" s="33" t="s">
        <v>270</v>
      </c>
      <c r="L1422" s="32" t="s">
        <v>271</v>
      </c>
      <c r="M1422" s="36">
        <v>1</v>
      </c>
      <c r="N1422" s="42">
        <v>446429</v>
      </c>
      <c r="O1422" s="42">
        <v>446429</v>
      </c>
      <c r="P1422" s="31" t="s">
        <v>296</v>
      </c>
      <c r="Q1422" s="31" t="s">
        <v>274</v>
      </c>
      <c r="R1422" s="32" t="s">
        <v>258</v>
      </c>
      <c r="S1422" s="37">
        <v>0</v>
      </c>
      <c r="T1422" s="78" t="s">
        <v>177</v>
      </c>
      <c r="U1422" s="16">
        <v>30</v>
      </c>
    </row>
    <row r="1423" spans="1:21" ht="76.5">
      <c r="A1423" s="31">
        <v>1408</v>
      </c>
      <c r="B1423" s="39" t="s">
        <v>76</v>
      </c>
      <c r="C1423" s="31" t="s">
        <v>74</v>
      </c>
      <c r="D1423" s="35" t="s">
        <v>1176</v>
      </c>
      <c r="E1423" s="33" t="s">
        <v>1847</v>
      </c>
      <c r="F1423" s="33" t="s">
        <v>1178</v>
      </c>
      <c r="G1423" s="33" t="s">
        <v>1848</v>
      </c>
      <c r="H1423" s="33" t="s">
        <v>1849</v>
      </c>
      <c r="I1423" s="33" t="s">
        <v>2011</v>
      </c>
      <c r="J1423" s="33" t="s">
        <v>32</v>
      </c>
      <c r="K1423" s="33" t="s">
        <v>270</v>
      </c>
      <c r="L1423" s="32" t="s">
        <v>271</v>
      </c>
      <c r="M1423" s="36">
        <v>1</v>
      </c>
      <c r="N1423" s="42">
        <v>446429</v>
      </c>
      <c r="O1423" s="42">
        <v>446429</v>
      </c>
      <c r="P1423" s="31" t="s">
        <v>296</v>
      </c>
      <c r="Q1423" s="31" t="s">
        <v>274</v>
      </c>
      <c r="R1423" s="32" t="s">
        <v>260</v>
      </c>
      <c r="S1423" s="37">
        <v>0</v>
      </c>
      <c r="T1423" s="78" t="s">
        <v>178</v>
      </c>
      <c r="U1423" s="16">
        <v>30</v>
      </c>
    </row>
    <row r="1424" spans="1:21" ht="76.5">
      <c r="A1424" s="69">
        <v>1409</v>
      </c>
      <c r="B1424" s="39" t="s">
        <v>76</v>
      </c>
      <c r="C1424" s="31" t="s">
        <v>74</v>
      </c>
      <c r="D1424" s="35" t="s">
        <v>1176</v>
      </c>
      <c r="E1424" s="33" t="s">
        <v>1847</v>
      </c>
      <c r="F1424" s="33" t="s">
        <v>1178</v>
      </c>
      <c r="G1424" s="33" t="s">
        <v>1848</v>
      </c>
      <c r="H1424" s="33" t="s">
        <v>1849</v>
      </c>
      <c r="I1424" s="33" t="s">
        <v>2011</v>
      </c>
      <c r="J1424" s="33" t="s">
        <v>32</v>
      </c>
      <c r="K1424" s="33" t="s">
        <v>270</v>
      </c>
      <c r="L1424" s="32" t="s">
        <v>271</v>
      </c>
      <c r="M1424" s="36">
        <v>1</v>
      </c>
      <c r="N1424" s="42">
        <v>446429</v>
      </c>
      <c r="O1424" s="42">
        <v>446429</v>
      </c>
      <c r="P1424" s="31" t="s">
        <v>296</v>
      </c>
      <c r="Q1424" s="31" t="s">
        <v>274</v>
      </c>
      <c r="R1424" s="32" t="s">
        <v>261</v>
      </c>
      <c r="S1424" s="37">
        <v>0</v>
      </c>
      <c r="T1424" s="78" t="s">
        <v>98</v>
      </c>
      <c r="U1424" s="16">
        <v>30</v>
      </c>
    </row>
    <row r="1425" spans="1:21" ht="76.5">
      <c r="A1425" s="31">
        <v>1410</v>
      </c>
      <c r="B1425" s="39" t="s">
        <v>76</v>
      </c>
      <c r="C1425" s="31" t="s">
        <v>74</v>
      </c>
      <c r="D1425" s="35" t="s">
        <v>1176</v>
      </c>
      <c r="E1425" s="33" t="s">
        <v>1847</v>
      </c>
      <c r="F1425" s="33" t="s">
        <v>1178</v>
      </c>
      <c r="G1425" s="33" t="s">
        <v>1848</v>
      </c>
      <c r="H1425" s="33" t="s">
        <v>1849</v>
      </c>
      <c r="I1425" s="33" t="s">
        <v>2011</v>
      </c>
      <c r="J1425" s="33" t="s">
        <v>32</v>
      </c>
      <c r="K1425" s="33" t="s">
        <v>270</v>
      </c>
      <c r="L1425" s="32" t="s">
        <v>271</v>
      </c>
      <c r="M1425" s="36">
        <v>1</v>
      </c>
      <c r="N1425" s="42">
        <v>446429</v>
      </c>
      <c r="O1425" s="42">
        <v>446429</v>
      </c>
      <c r="P1425" s="31" t="s">
        <v>296</v>
      </c>
      <c r="Q1425" s="31" t="s">
        <v>274</v>
      </c>
      <c r="R1425" s="32" t="s">
        <v>262</v>
      </c>
      <c r="S1425" s="37">
        <v>0</v>
      </c>
      <c r="T1425" s="78" t="s">
        <v>99</v>
      </c>
      <c r="U1425" s="16">
        <v>30</v>
      </c>
    </row>
    <row r="1426" spans="1:21" ht="51">
      <c r="A1426" s="69">
        <v>1411</v>
      </c>
      <c r="B1426" s="39" t="s">
        <v>76</v>
      </c>
      <c r="C1426" s="31" t="s">
        <v>74</v>
      </c>
      <c r="D1426" s="35" t="s">
        <v>1183</v>
      </c>
      <c r="E1426" s="33" t="s">
        <v>1779</v>
      </c>
      <c r="F1426" s="33" t="s">
        <v>1780</v>
      </c>
      <c r="G1426" s="33" t="s">
        <v>1779</v>
      </c>
      <c r="H1426" s="33" t="s">
        <v>1781</v>
      </c>
      <c r="I1426" s="33" t="s">
        <v>2012</v>
      </c>
      <c r="J1426" s="33" t="s">
        <v>33</v>
      </c>
      <c r="K1426" s="33" t="s">
        <v>270</v>
      </c>
      <c r="L1426" s="32" t="s">
        <v>271</v>
      </c>
      <c r="M1426" s="36">
        <v>1</v>
      </c>
      <c r="N1426" s="42">
        <v>107143</v>
      </c>
      <c r="O1426" s="42">
        <v>107143</v>
      </c>
      <c r="P1426" s="31" t="s">
        <v>296</v>
      </c>
      <c r="Q1426" s="31" t="s">
        <v>274</v>
      </c>
      <c r="R1426" s="32" t="s">
        <v>248</v>
      </c>
      <c r="S1426" s="31">
        <v>0</v>
      </c>
      <c r="T1426" s="78" t="s">
        <v>174</v>
      </c>
      <c r="U1426" s="80">
        <v>30</v>
      </c>
    </row>
    <row r="1427" spans="1:21" ht="51">
      <c r="A1427" s="31">
        <v>1412</v>
      </c>
      <c r="B1427" s="39" t="s">
        <v>76</v>
      </c>
      <c r="C1427" s="31" t="s">
        <v>74</v>
      </c>
      <c r="D1427" s="35" t="s">
        <v>1183</v>
      </c>
      <c r="E1427" s="33" t="s">
        <v>1779</v>
      </c>
      <c r="F1427" s="33" t="s">
        <v>1780</v>
      </c>
      <c r="G1427" s="33" t="s">
        <v>1779</v>
      </c>
      <c r="H1427" s="33" t="s">
        <v>1781</v>
      </c>
      <c r="I1427" s="33" t="s">
        <v>2012</v>
      </c>
      <c r="J1427" s="33" t="s">
        <v>33</v>
      </c>
      <c r="K1427" s="33" t="s">
        <v>270</v>
      </c>
      <c r="L1427" s="32" t="s">
        <v>271</v>
      </c>
      <c r="M1427" s="36">
        <v>1</v>
      </c>
      <c r="N1427" s="42">
        <v>107143</v>
      </c>
      <c r="O1427" s="42">
        <v>107143</v>
      </c>
      <c r="P1427" s="31" t="s">
        <v>296</v>
      </c>
      <c r="Q1427" s="31" t="s">
        <v>274</v>
      </c>
      <c r="R1427" s="32" t="s">
        <v>250</v>
      </c>
      <c r="S1427" s="31">
        <v>0</v>
      </c>
      <c r="T1427" s="78" t="s">
        <v>179</v>
      </c>
      <c r="U1427" s="16">
        <v>30</v>
      </c>
    </row>
    <row r="1428" spans="1:21" ht="51">
      <c r="A1428" s="69">
        <v>1413</v>
      </c>
      <c r="B1428" s="39" t="s">
        <v>76</v>
      </c>
      <c r="C1428" s="31" t="s">
        <v>74</v>
      </c>
      <c r="D1428" s="35" t="s">
        <v>1183</v>
      </c>
      <c r="E1428" s="33" t="s">
        <v>1779</v>
      </c>
      <c r="F1428" s="33" t="s">
        <v>1780</v>
      </c>
      <c r="G1428" s="33" t="s">
        <v>1779</v>
      </c>
      <c r="H1428" s="33" t="s">
        <v>1781</v>
      </c>
      <c r="I1428" s="33" t="s">
        <v>2012</v>
      </c>
      <c r="J1428" s="33" t="s">
        <v>33</v>
      </c>
      <c r="K1428" s="33" t="s">
        <v>270</v>
      </c>
      <c r="L1428" s="32" t="s">
        <v>271</v>
      </c>
      <c r="M1428" s="36">
        <v>1</v>
      </c>
      <c r="N1428" s="42">
        <v>107143</v>
      </c>
      <c r="O1428" s="42">
        <v>107143</v>
      </c>
      <c r="P1428" s="31" t="s">
        <v>296</v>
      </c>
      <c r="Q1428" s="31" t="s">
        <v>274</v>
      </c>
      <c r="R1428" s="32" t="s">
        <v>249</v>
      </c>
      <c r="S1428" s="31">
        <v>0</v>
      </c>
      <c r="T1428" s="78" t="s">
        <v>180</v>
      </c>
      <c r="U1428" s="16">
        <v>30</v>
      </c>
    </row>
    <row r="1429" spans="1:21" ht="51">
      <c r="A1429" s="31">
        <v>1414</v>
      </c>
      <c r="B1429" s="39" t="s">
        <v>76</v>
      </c>
      <c r="C1429" s="31" t="s">
        <v>74</v>
      </c>
      <c r="D1429" s="35" t="s">
        <v>1183</v>
      </c>
      <c r="E1429" s="33" t="s">
        <v>1779</v>
      </c>
      <c r="F1429" s="33" t="s">
        <v>1780</v>
      </c>
      <c r="G1429" s="33" t="s">
        <v>1779</v>
      </c>
      <c r="H1429" s="33" t="s">
        <v>1781</v>
      </c>
      <c r="I1429" s="33" t="s">
        <v>2012</v>
      </c>
      <c r="J1429" s="33" t="s">
        <v>33</v>
      </c>
      <c r="K1429" s="33" t="s">
        <v>270</v>
      </c>
      <c r="L1429" s="32" t="s">
        <v>271</v>
      </c>
      <c r="M1429" s="36">
        <v>1</v>
      </c>
      <c r="N1429" s="42">
        <v>107143</v>
      </c>
      <c r="O1429" s="42">
        <v>107143</v>
      </c>
      <c r="P1429" s="31" t="s">
        <v>296</v>
      </c>
      <c r="Q1429" s="31" t="s">
        <v>274</v>
      </c>
      <c r="R1429" s="32" t="s">
        <v>251</v>
      </c>
      <c r="S1429" s="31">
        <v>0</v>
      </c>
      <c r="T1429" s="78" t="s">
        <v>181</v>
      </c>
      <c r="U1429" s="16">
        <v>30</v>
      </c>
    </row>
    <row r="1430" spans="1:21" ht="51">
      <c r="A1430" s="69">
        <v>1415</v>
      </c>
      <c r="B1430" s="39" t="s">
        <v>76</v>
      </c>
      <c r="C1430" s="31" t="s">
        <v>74</v>
      </c>
      <c r="D1430" s="35" t="s">
        <v>1183</v>
      </c>
      <c r="E1430" s="33" t="s">
        <v>1779</v>
      </c>
      <c r="F1430" s="33" t="s">
        <v>1780</v>
      </c>
      <c r="G1430" s="33" t="s">
        <v>1779</v>
      </c>
      <c r="H1430" s="33" t="s">
        <v>1781</v>
      </c>
      <c r="I1430" s="33" t="s">
        <v>2012</v>
      </c>
      <c r="J1430" s="33" t="s">
        <v>33</v>
      </c>
      <c r="K1430" s="33" t="s">
        <v>270</v>
      </c>
      <c r="L1430" s="32" t="s">
        <v>271</v>
      </c>
      <c r="M1430" s="36">
        <v>1</v>
      </c>
      <c r="N1430" s="42">
        <v>107143</v>
      </c>
      <c r="O1430" s="42">
        <v>107143</v>
      </c>
      <c r="P1430" s="31" t="s">
        <v>296</v>
      </c>
      <c r="Q1430" s="31" t="s">
        <v>274</v>
      </c>
      <c r="R1430" s="36" t="s">
        <v>252</v>
      </c>
      <c r="S1430" s="31">
        <v>0</v>
      </c>
      <c r="T1430" s="78" t="s">
        <v>96</v>
      </c>
      <c r="U1430" s="16">
        <v>30</v>
      </c>
    </row>
    <row r="1431" spans="1:21" ht="51">
      <c r="A1431" s="31">
        <v>1416</v>
      </c>
      <c r="B1431" s="39" t="s">
        <v>76</v>
      </c>
      <c r="C1431" s="31" t="s">
        <v>74</v>
      </c>
      <c r="D1431" s="35" t="s">
        <v>1183</v>
      </c>
      <c r="E1431" s="33" t="s">
        <v>1779</v>
      </c>
      <c r="F1431" s="33" t="s">
        <v>1780</v>
      </c>
      <c r="G1431" s="33" t="s">
        <v>1779</v>
      </c>
      <c r="H1431" s="33" t="s">
        <v>1781</v>
      </c>
      <c r="I1431" s="33" t="s">
        <v>2012</v>
      </c>
      <c r="J1431" s="33" t="s">
        <v>33</v>
      </c>
      <c r="K1431" s="33" t="s">
        <v>270</v>
      </c>
      <c r="L1431" s="32" t="s">
        <v>271</v>
      </c>
      <c r="M1431" s="36">
        <v>1</v>
      </c>
      <c r="N1431" s="42">
        <v>107143</v>
      </c>
      <c r="O1431" s="42">
        <v>107143</v>
      </c>
      <c r="P1431" s="31" t="s">
        <v>296</v>
      </c>
      <c r="Q1431" s="31" t="s">
        <v>274</v>
      </c>
      <c r="R1431" s="32" t="s">
        <v>254</v>
      </c>
      <c r="S1431" s="31">
        <v>0</v>
      </c>
      <c r="T1431" s="78" t="s">
        <v>182</v>
      </c>
      <c r="U1431" s="16">
        <v>30</v>
      </c>
    </row>
    <row r="1432" spans="1:21" ht="51">
      <c r="A1432" s="69">
        <v>1417</v>
      </c>
      <c r="B1432" s="39" t="s">
        <v>76</v>
      </c>
      <c r="C1432" s="31" t="s">
        <v>74</v>
      </c>
      <c r="D1432" s="35" t="s">
        <v>1183</v>
      </c>
      <c r="E1432" s="33" t="s">
        <v>1779</v>
      </c>
      <c r="F1432" s="33" t="s">
        <v>1780</v>
      </c>
      <c r="G1432" s="33" t="s">
        <v>1779</v>
      </c>
      <c r="H1432" s="33" t="s">
        <v>1781</v>
      </c>
      <c r="I1432" s="33" t="s">
        <v>2012</v>
      </c>
      <c r="J1432" s="33" t="s">
        <v>33</v>
      </c>
      <c r="K1432" s="33" t="s">
        <v>270</v>
      </c>
      <c r="L1432" s="32" t="s">
        <v>271</v>
      </c>
      <c r="M1432" s="36">
        <v>1</v>
      </c>
      <c r="N1432" s="42">
        <v>107143</v>
      </c>
      <c r="O1432" s="42">
        <v>107143</v>
      </c>
      <c r="P1432" s="31" t="s">
        <v>296</v>
      </c>
      <c r="Q1432" s="31" t="s">
        <v>274</v>
      </c>
      <c r="R1432" s="32" t="s">
        <v>255</v>
      </c>
      <c r="S1432" s="31">
        <v>0</v>
      </c>
      <c r="T1432" s="78" t="s">
        <v>97</v>
      </c>
      <c r="U1432" s="16">
        <v>30</v>
      </c>
    </row>
    <row r="1433" spans="1:21" ht="51">
      <c r="A1433" s="31">
        <v>1418</v>
      </c>
      <c r="B1433" s="39" t="s">
        <v>76</v>
      </c>
      <c r="C1433" s="31" t="s">
        <v>74</v>
      </c>
      <c r="D1433" s="35" t="s">
        <v>1183</v>
      </c>
      <c r="E1433" s="33" t="s">
        <v>1779</v>
      </c>
      <c r="F1433" s="33" t="s">
        <v>1780</v>
      </c>
      <c r="G1433" s="33" t="s">
        <v>1779</v>
      </c>
      <c r="H1433" s="33" t="s">
        <v>1781</v>
      </c>
      <c r="I1433" s="33" t="s">
        <v>2012</v>
      </c>
      <c r="J1433" s="33" t="s">
        <v>33</v>
      </c>
      <c r="K1433" s="33" t="s">
        <v>270</v>
      </c>
      <c r="L1433" s="32" t="s">
        <v>271</v>
      </c>
      <c r="M1433" s="36">
        <v>1</v>
      </c>
      <c r="N1433" s="42">
        <v>107143</v>
      </c>
      <c r="O1433" s="42">
        <v>107143</v>
      </c>
      <c r="P1433" s="31" t="s">
        <v>296</v>
      </c>
      <c r="Q1433" s="31" t="s">
        <v>274</v>
      </c>
      <c r="R1433" s="32" t="s">
        <v>256</v>
      </c>
      <c r="S1433" s="31">
        <v>0</v>
      </c>
      <c r="T1433" s="78" t="s">
        <v>183</v>
      </c>
      <c r="U1433" s="16">
        <v>30</v>
      </c>
    </row>
    <row r="1434" spans="1:21" ht="51">
      <c r="A1434" s="69">
        <v>1419</v>
      </c>
      <c r="B1434" s="39" t="s">
        <v>76</v>
      </c>
      <c r="C1434" s="31" t="s">
        <v>74</v>
      </c>
      <c r="D1434" s="35" t="s">
        <v>1183</v>
      </c>
      <c r="E1434" s="33" t="s">
        <v>1779</v>
      </c>
      <c r="F1434" s="33" t="s">
        <v>1780</v>
      </c>
      <c r="G1434" s="33" t="s">
        <v>1779</v>
      </c>
      <c r="H1434" s="33" t="s">
        <v>1781</v>
      </c>
      <c r="I1434" s="33" t="s">
        <v>2012</v>
      </c>
      <c r="J1434" s="33" t="s">
        <v>33</v>
      </c>
      <c r="K1434" s="33" t="s">
        <v>270</v>
      </c>
      <c r="L1434" s="32" t="s">
        <v>271</v>
      </c>
      <c r="M1434" s="36">
        <v>1</v>
      </c>
      <c r="N1434" s="42">
        <v>107143</v>
      </c>
      <c r="O1434" s="42">
        <v>107143</v>
      </c>
      <c r="P1434" s="31" t="s">
        <v>296</v>
      </c>
      <c r="Q1434" s="31" t="s">
        <v>274</v>
      </c>
      <c r="R1434" s="32" t="s">
        <v>259</v>
      </c>
      <c r="S1434" s="31">
        <v>0</v>
      </c>
      <c r="T1434" s="78" t="s">
        <v>184</v>
      </c>
      <c r="U1434" s="16">
        <v>30</v>
      </c>
    </row>
    <row r="1435" spans="1:21" ht="51">
      <c r="A1435" s="31">
        <v>1420</v>
      </c>
      <c r="B1435" s="39" t="s">
        <v>76</v>
      </c>
      <c r="C1435" s="31" t="s">
        <v>74</v>
      </c>
      <c r="D1435" s="35" t="s">
        <v>1183</v>
      </c>
      <c r="E1435" s="33" t="s">
        <v>1779</v>
      </c>
      <c r="F1435" s="33" t="s">
        <v>1780</v>
      </c>
      <c r="G1435" s="33" t="s">
        <v>1779</v>
      </c>
      <c r="H1435" s="33" t="s">
        <v>1781</v>
      </c>
      <c r="I1435" s="33" t="s">
        <v>2012</v>
      </c>
      <c r="J1435" s="33" t="s">
        <v>33</v>
      </c>
      <c r="K1435" s="33" t="s">
        <v>270</v>
      </c>
      <c r="L1435" s="32" t="s">
        <v>271</v>
      </c>
      <c r="M1435" s="36">
        <v>1</v>
      </c>
      <c r="N1435" s="42">
        <v>107143</v>
      </c>
      <c r="O1435" s="42">
        <v>107143</v>
      </c>
      <c r="P1435" s="31" t="s">
        <v>296</v>
      </c>
      <c r="Q1435" s="31" t="s">
        <v>274</v>
      </c>
      <c r="R1435" s="32" t="s">
        <v>257</v>
      </c>
      <c r="S1435" s="31">
        <v>0</v>
      </c>
      <c r="T1435" s="78" t="s">
        <v>185</v>
      </c>
      <c r="U1435" s="16">
        <v>30</v>
      </c>
    </row>
    <row r="1436" spans="1:21" ht="51">
      <c r="A1436" s="69">
        <v>1421</v>
      </c>
      <c r="B1436" s="39" t="s">
        <v>76</v>
      </c>
      <c r="C1436" s="31" t="s">
        <v>74</v>
      </c>
      <c r="D1436" s="35" t="s">
        <v>1183</v>
      </c>
      <c r="E1436" s="33" t="s">
        <v>1779</v>
      </c>
      <c r="F1436" s="33" t="s">
        <v>1780</v>
      </c>
      <c r="G1436" s="33" t="s">
        <v>1779</v>
      </c>
      <c r="H1436" s="33" t="s">
        <v>1781</v>
      </c>
      <c r="I1436" s="33" t="s">
        <v>2012</v>
      </c>
      <c r="J1436" s="33" t="s">
        <v>33</v>
      </c>
      <c r="K1436" s="33" t="s">
        <v>270</v>
      </c>
      <c r="L1436" s="32" t="s">
        <v>271</v>
      </c>
      <c r="M1436" s="36">
        <v>1</v>
      </c>
      <c r="N1436" s="42">
        <v>107143</v>
      </c>
      <c r="O1436" s="42">
        <v>107143</v>
      </c>
      <c r="P1436" s="31" t="s">
        <v>296</v>
      </c>
      <c r="Q1436" s="31" t="s">
        <v>274</v>
      </c>
      <c r="R1436" s="32" t="s">
        <v>258</v>
      </c>
      <c r="S1436" s="31">
        <v>0</v>
      </c>
      <c r="T1436" s="78" t="s">
        <v>177</v>
      </c>
      <c r="U1436" s="16">
        <v>30</v>
      </c>
    </row>
    <row r="1437" spans="1:21" ht="51">
      <c r="A1437" s="31">
        <v>1422</v>
      </c>
      <c r="B1437" s="39" t="s">
        <v>76</v>
      </c>
      <c r="C1437" s="31" t="s">
        <v>74</v>
      </c>
      <c r="D1437" s="35" t="s">
        <v>1183</v>
      </c>
      <c r="E1437" s="33" t="s">
        <v>1779</v>
      </c>
      <c r="F1437" s="33" t="s">
        <v>1780</v>
      </c>
      <c r="G1437" s="33" t="s">
        <v>1779</v>
      </c>
      <c r="H1437" s="33" t="s">
        <v>1781</v>
      </c>
      <c r="I1437" s="33" t="s">
        <v>2012</v>
      </c>
      <c r="J1437" s="33" t="s">
        <v>33</v>
      </c>
      <c r="K1437" s="33" t="s">
        <v>270</v>
      </c>
      <c r="L1437" s="32" t="s">
        <v>271</v>
      </c>
      <c r="M1437" s="36">
        <v>1</v>
      </c>
      <c r="N1437" s="42">
        <v>107143</v>
      </c>
      <c r="O1437" s="42">
        <v>107143</v>
      </c>
      <c r="P1437" s="31" t="s">
        <v>296</v>
      </c>
      <c r="Q1437" s="31" t="s">
        <v>274</v>
      </c>
      <c r="R1437" s="32" t="s">
        <v>260</v>
      </c>
      <c r="S1437" s="31">
        <v>0</v>
      </c>
      <c r="T1437" s="78" t="s">
        <v>178</v>
      </c>
      <c r="U1437" s="16">
        <v>30</v>
      </c>
    </row>
    <row r="1438" spans="1:21" ht="51">
      <c r="A1438" s="69">
        <v>1423</v>
      </c>
      <c r="B1438" s="39" t="s">
        <v>76</v>
      </c>
      <c r="C1438" s="31" t="s">
        <v>74</v>
      </c>
      <c r="D1438" s="35" t="s">
        <v>1183</v>
      </c>
      <c r="E1438" s="33" t="s">
        <v>1779</v>
      </c>
      <c r="F1438" s="33" t="s">
        <v>1780</v>
      </c>
      <c r="G1438" s="33" t="s">
        <v>1779</v>
      </c>
      <c r="H1438" s="33" t="s">
        <v>1781</v>
      </c>
      <c r="I1438" s="33" t="s">
        <v>2012</v>
      </c>
      <c r="J1438" s="33" t="s">
        <v>33</v>
      </c>
      <c r="K1438" s="33" t="s">
        <v>270</v>
      </c>
      <c r="L1438" s="32" t="s">
        <v>271</v>
      </c>
      <c r="M1438" s="36">
        <v>1</v>
      </c>
      <c r="N1438" s="42">
        <v>107143</v>
      </c>
      <c r="O1438" s="42">
        <v>107143</v>
      </c>
      <c r="P1438" s="31" t="s">
        <v>296</v>
      </c>
      <c r="Q1438" s="31" t="s">
        <v>274</v>
      </c>
      <c r="R1438" s="32" t="s">
        <v>261</v>
      </c>
      <c r="S1438" s="31">
        <v>0</v>
      </c>
      <c r="T1438" s="78" t="s">
        <v>98</v>
      </c>
      <c r="U1438" s="16">
        <v>30</v>
      </c>
    </row>
    <row r="1439" spans="1:21" ht="51">
      <c r="A1439" s="31">
        <v>1424</v>
      </c>
      <c r="B1439" s="39" t="s">
        <v>76</v>
      </c>
      <c r="C1439" s="31" t="s">
        <v>74</v>
      </c>
      <c r="D1439" s="35" t="s">
        <v>1183</v>
      </c>
      <c r="E1439" s="33" t="s">
        <v>1779</v>
      </c>
      <c r="F1439" s="33" t="s">
        <v>1780</v>
      </c>
      <c r="G1439" s="33" t="s">
        <v>1779</v>
      </c>
      <c r="H1439" s="33" t="s">
        <v>1781</v>
      </c>
      <c r="I1439" s="33" t="s">
        <v>2012</v>
      </c>
      <c r="J1439" s="33" t="s">
        <v>33</v>
      </c>
      <c r="K1439" s="33" t="s">
        <v>270</v>
      </c>
      <c r="L1439" s="32" t="s">
        <v>271</v>
      </c>
      <c r="M1439" s="36">
        <v>1</v>
      </c>
      <c r="N1439" s="42">
        <v>107143</v>
      </c>
      <c r="O1439" s="42">
        <v>107143</v>
      </c>
      <c r="P1439" s="31" t="s">
        <v>296</v>
      </c>
      <c r="Q1439" s="31" t="s">
        <v>274</v>
      </c>
      <c r="R1439" s="32" t="s">
        <v>262</v>
      </c>
      <c r="S1439" s="31">
        <v>0</v>
      </c>
      <c r="T1439" s="78" t="s">
        <v>99</v>
      </c>
      <c r="U1439" s="16">
        <v>30</v>
      </c>
    </row>
    <row r="1440" spans="1:21" ht="51">
      <c r="A1440" s="69">
        <v>1425</v>
      </c>
      <c r="B1440" s="39" t="s">
        <v>76</v>
      </c>
      <c r="C1440" s="31" t="s">
        <v>74</v>
      </c>
      <c r="D1440" s="35" t="s">
        <v>1859</v>
      </c>
      <c r="E1440" s="33" t="s">
        <v>1861</v>
      </c>
      <c r="F1440" s="33" t="s">
        <v>1580</v>
      </c>
      <c r="G1440" s="33" t="s">
        <v>1861</v>
      </c>
      <c r="H1440" s="33" t="s">
        <v>1580</v>
      </c>
      <c r="I1440" s="33" t="s">
        <v>2013</v>
      </c>
      <c r="J1440" s="33" t="s">
        <v>34</v>
      </c>
      <c r="K1440" s="34" t="s">
        <v>270</v>
      </c>
      <c r="L1440" s="32" t="s">
        <v>271</v>
      </c>
      <c r="M1440" s="36">
        <v>1</v>
      </c>
      <c r="N1440" s="42">
        <v>376000</v>
      </c>
      <c r="O1440" s="42">
        <v>376000</v>
      </c>
      <c r="P1440" s="31" t="s">
        <v>296</v>
      </c>
      <c r="Q1440" s="31" t="s">
        <v>274</v>
      </c>
      <c r="R1440" s="32" t="s">
        <v>248</v>
      </c>
      <c r="S1440" s="31">
        <v>0</v>
      </c>
      <c r="T1440" s="78" t="s">
        <v>174</v>
      </c>
      <c r="U1440" s="80">
        <v>30</v>
      </c>
    </row>
    <row r="1441" spans="1:21" ht="51">
      <c r="A1441" s="31">
        <v>1426</v>
      </c>
      <c r="B1441" s="39" t="s">
        <v>76</v>
      </c>
      <c r="C1441" s="31" t="s">
        <v>74</v>
      </c>
      <c r="D1441" s="35" t="s">
        <v>1859</v>
      </c>
      <c r="E1441" s="33" t="s">
        <v>1861</v>
      </c>
      <c r="F1441" s="33" t="s">
        <v>1580</v>
      </c>
      <c r="G1441" s="33" t="s">
        <v>1861</v>
      </c>
      <c r="H1441" s="33" t="s">
        <v>1580</v>
      </c>
      <c r="I1441" s="33" t="s">
        <v>2013</v>
      </c>
      <c r="J1441" s="33" t="s">
        <v>34</v>
      </c>
      <c r="K1441" s="34" t="s">
        <v>270</v>
      </c>
      <c r="L1441" s="32" t="s">
        <v>271</v>
      </c>
      <c r="M1441" s="36">
        <v>1</v>
      </c>
      <c r="N1441" s="42">
        <v>160680</v>
      </c>
      <c r="O1441" s="42">
        <v>160680</v>
      </c>
      <c r="P1441" s="31" t="s">
        <v>296</v>
      </c>
      <c r="Q1441" s="31" t="s">
        <v>274</v>
      </c>
      <c r="R1441" s="32" t="s">
        <v>250</v>
      </c>
      <c r="S1441" s="31">
        <v>0</v>
      </c>
      <c r="T1441" s="78" t="s">
        <v>179</v>
      </c>
      <c r="U1441" s="16">
        <v>30</v>
      </c>
    </row>
    <row r="1442" spans="1:21" ht="51">
      <c r="A1442" s="69">
        <v>1427</v>
      </c>
      <c r="B1442" s="39" t="s">
        <v>76</v>
      </c>
      <c r="C1442" s="31" t="s">
        <v>74</v>
      </c>
      <c r="D1442" s="35" t="s">
        <v>1859</v>
      </c>
      <c r="E1442" s="33" t="s">
        <v>1861</v>
      </c>
      <c r="F1442" s="33" t="s">
        <v>1580</v>
      </c>
      <c r="G1442" s="33" t="s">
        <v>1861</v>
      </c>
      <c r="H1442" s="33" t="s">
        <v>1580</v>
      </c>
      <c r="I1442" s="33" t="s">
        <v>2013</v>
      </c>
      <c r="J1442" s="33" t="s">
        <v>34</v>
      </c>
      <c r="K1442" s="34" t="s">
        <v>270</v>
      </c>
      <c r="L1442" s="32" t="s">
        <v>271</v>
      </c>
      <c r="M1442" s="36">
        <v>1</v>
      </c>
      <c r="N1442" s="42">
        <v>215893</v>
      </c>
      <c r="O1442" s="42">
        <v>215893</v>
      </c>
      <c r="P1442" s="31" t="s">
        <v>296</v>
      </c>
      <c r="Q1442" s="31" t="s">
        <v>274</v>
      </c>
      <c r="R1442" s="32" t="s">
        <v>249</v>
      </c>
      <c r="S1442" s="31">
        <v>0</v>
      </c>
      <c r="T1442" s="78" t="s">
        <v>180</v>
      </c>
      <c r="U1442" s="16">
        <v>30</v>
      </c>
    </row>
    <row r="1443" spans="1:21" ht="51">
      <c r="A1443" s="31">
        <v>1428</v>
      </c>
      <c r="B1443" s="39" t="s">
        <v>76</v>
      </c>
      <c r="C1443" s="31" t="s">
        <v>74</v>
      </c>
      <c r="D1443" s="35" t="s">
        <v>1859</v>
      </c>
      <c r="E1443" s="33" t="s">
        <v>1861</v>
      </c>
      <c r="F1443" s="33" t="s">
        <v>1580</v>
      </c>
      <c r="G1443" s="33" t="s">
        <v>1861</v>
      </c>
      <c r="H1443" s="33" t="s">
        <v>1580</v>
      </c>
      <c r="I1443" s="33" t="s">
        <v>2013</v>
      </c>
      <c r="J1443" s="33" t="s">
        <v>34</v>
      </c>
      <c r="K1443" s="34" t="s">
        <v>270</v>
      </c>
      <c r="L1443" s="32" t="s">
        <v>271</v>
      </c>
      <c r="M1443" s="36">
        <v>1</v>
      </c>
      <c r="N1443" s="42">
        <v>265000</v>
      </c>
      <c r="O1443" s="42">
        <v>265000</v>
      </c>
      <c r="P1443" s="31" t="s">
        <v>296</v>
      </c>
      <c r="Q1443" s="31" t="s">
        <v>274</v>
      </c>
      <c r="R1443" s="36" t="s">
        <v>252</v>
      </c>
      <c r="S1443" s="31">
        <v>0</v>
      </c>
      <c r="T1443" s="78" t="s">
        <v>96</v>
      </c>
      <c r="U1443" s="16">
        <v>30</v>
      </c>
    </row>
    <row r="1444" spans="1:21" ht="51">
      <c r="A1444" s="69">
        <v>1429</v>
      </c>
      <c r="B1444" s="39" t="s">
        <v>76</v>
      </c>
      <c r="C1444" s="31" t="s">
        <v>74</v>
      </c>
      <c r="D1444" s="35" t="s">
        <v>1859</v>
      </c>
      <c r="E1444" s="33" t="s">
        <v>1861</v>
      </c>
      <c r="F1444" s="33" t="s">
        <v>1580</v>
      </c>
      <c r="G1444" s="33" t="s">
        <v>1861</v>
      </c>
      <c r="H1444" s="33" t="s">
        <v>1580</v>
      </c>
      <c r="I1444" s="33" t="s">
        <v>2013</v>
      </c>
      <c r="J1444" s="33" t="s">
        <v>34</v>
      </c>
      <c r="K1444" s="34" t="s">
        <v>270</v>
      </c>
      <c r="L1444" s="32" t="s">
        <v>271</v>
      </c>
      <c r="M1444" s="36">
        <v>1</v>
      </c>
      <c r="N1444" s="42">
        <v>160714</v>
      </c>
      <c r="O1444" s="42">
        <v>160714</v>
      </c>
      <c r="P1444" s="31" t="s">
        <v>296</v>
      </c>
      <c r="Q1444" s="31" t="s">
        <v>274</v>
      </c>
      <c r="R1444" s="32" t="s">
        <v>255</v>
      </c>
      <c r="S1444" s="31">
        <v>0</v>
      </c>
      <c r="T1444" s="78" t="s">
        <v>97</v>
      </c>
      <c r="U1444" s="16">
        <v>30</v>
      </c>
    </row>
    <row r="1445" spans="1:21" ht="51">
      <c r="A1445" s="31">
        <v>1430</v>
      </c>
      <c r="B1445" s="39" t="s">
        <v>76</v>
      </c>
      <c r="C1445" s="31" t="s">
        <v>74</v>
      </c>
      <c r="D1445" s="35" t="s">
        <v>1859</v>
      </c>
      <c r="E1445" s="33" t="s">
        <v>1861</v>
      </c>
      <c r="F1445" s="33" t="s">
        <v>1580</v>
      </c>
      <c r="G1445" s="33" t="s">
        <v>1861</v>
      </c>
      <c r="H1445" s="33" t="s">
        <v>1580</v>
      </c>
      <c r="I1445" s="33" t="s">
        <v>2013</v>
      </c>
      <c r="J1445" s="33" t="s">
        <v>34</v>
      </c>
      <c r="K1445" s="34" t="s">
        <v>270</v>
      </c>
      <c r="L1445" s="32" t="s">
        <v>271</v>
      </c>
      <c r="M1445" s="36">
        <v>1</v>
      </c>
      <c r="N1445" s="42">
        <v>225000</v>
      </c>
      <c r="O1445" s="42">
        <v>225000</v>
      </c>
      <c r="P1445" s="31" t="s">
        <v>296</v>
      </c>
      <c r="Q1445" s="31" t="s">
        <v>274</v>
      </c>
      <c r="R1445" s="32" t="s">
        <v>256</v>
      </c>
      <c r="S1445" s="31">
        <v>0</v>
      </c>
      <c r="T1445" s="78" t="s">
        <v>183</v>
      </c>
      <c r="U1445" s="16">
        <v>30</v>
      </c>
    </row>
    <row r="1446" spans="1:21" ht="51">
      <c r="A1446" s="69">
        <v>1431</v>
      </c>
      <c r="B1446" s="39" t="s">
        <v>76</v>
      </c>
      <c r="C1446" s="31" t="s">
        <v>74</v>
      </c>
      <c r="D1446" s="35" t="s">
        <v>1859</v>
      </c>
      <c r="E1446" s="33" t="s">
        <v>1861</v>
      </c>
      <c r="F1446" s="33" t="s">
        <v>1580</v>
      </c>
      <c r="G1446" s="33" t="s">
        <v>1861</v>
      </c>
      <c r="H1446" s="33" t="s">
        <v>1580</v>
      </c>
      <c r="I1446" s="33" t="s">
        <v>2013</v>
      </c>
      <c r="J1446" s="33" t="s">
        <v>34</v>
      </c>
      <c r="K1446" s="34" t="s">
        <v>270</v>
      </c>
      <c r="L1446" s="32" t="s">
        <v>271</v>
      </c>
      <c r="M1446" s="36">
        <v>1</v>
      </c>
      <c r="N1446" s="42">
        <v>321429</v>
      </c>
      <c r="O1446" s="42">
        <v>321429</v>
      </c>
      <c r="P1446" s="31" t="s">
        <v>296</v>
      </c>
      <c r="Q1446" s="31" t="s">
        <v>274</v>
      </c>
      <c r="R1446" s="32" t="s">
        <v>259</v>
      </c>
      <c r="S1446" s="31">
        <v>0</v>
      </c>
      <c r="T1446" s="78" t="s">
        <v>184</v>
      </c>
      <c r="U1446" s="16">
        <v>30</v>
      </c>
    </row>
    <row r="1447" spans="1:21" ht="51">
      <c r="A1447" s="31">
        <v>1432</v>
      </c>
      <c r="B1447" s="39" t="s">
        <v>76</v>
      </c>
      <c r="C1447" s="31" t="s">
        <v>74</v>
      </c>
      <c r="D1447" s="35" t="s">
        <v>1859</v>
      </c>
      <c r="E1447" s="33" t="s">
        <v>1861</v>
      </c>
      <c r="F1447" s="33" t="s">
        <v>1580</v>
      </c>
      <c r="G1447" s="33" t="s">
        <v>1861</v>
      </c>
      <c r="H1447" s="33" t="s">
        <v>1580</v>
      </c>
      <c r="I1447" s="33" t="s">
        <v>2013</v>
      </c>
      <c r="J1447" s="33" t="s">
        <v>34</v>
      </c>
      <c r="K1447" s="34" t="s">
        <v>270</v>
      </c>
      <c r="L1447" s="32" t="s">
        <v>271</v>
      </c>
      <c r="M1447" s="36">
        <v>1</v>
      </c>
      <c r="N1447" s="42">
        <v>72000</v>
      </c>
      <c r="O1447" s="42">
        <v>72000</v>
      </c>
      <c r="P1447" s="31" t="s">
        <v>426</v>
      </c>
      <c r="Q1447" s="31" t="s">
        <v>274</v>
      </c>
      <c r="R1447" s="32" t="s">
        <v>258</v>
      </c>
      <c r="S1447" s="31">
        <v>0</v>
      </c>
      <c r="T1447" s="78" t="s">
        <v>177</v>
      </c>
      <c r="U1447" s="16">
        <v>30</v>
      </c>
    </row>
    <row r="1448" spans="1:21" ht="51">
      <c r="A1448" s="69">
        <v>1433</v>
      </c>
      <c r="B1448" s="39" t="s">
        <v>76</v>
      </c>
      <c r="C1448" s="31" t="s">
        <v>74</v>
      </c>
      <c r="D1448" s="35" t="s">
        <v>1859</v>
      </c>
      <c r="E1448" s="33" t="s">
        <v>1861</v>
      </c>
      <c r="F1448" s="33" t="s">
        <v>1580</v>
      </c>
      <c r="G1448" s="33" t="s">
        <v>1861</v>
      </c>
      <c r="H1448" s="33" t="s">
        <v>1580</v>
      </c>
      <c r="I1448" s="33" t="s">
        <v>2013</v>
      </c>
      <c r="J1448" s="33" t="s">
        <v>34</v>
      </c>
      <c r="K1448" s="34" t="s">
        <v>270</v>
      </c>
      <c r="L1448" s="32" t="s">
        <v>271</v>
      </c>
      <c r="M1448" s="36">
        <v>1</v>
      </c>
      <c r="N1448" s="42">
        <v>214286</v>
      </c>
      <c r="O1448" s="42">
        <v>214286</v>
      </c>
      <c r="P1448" s="31" t="s">
        <v>296</v>
      </c>
      <c r="Q1448" s="31" t="s">
        <v>274</v>
      </c>
      <c r="R1448" s="32" t="s">
        <v>260</v>
      </c>
      <c r="S1448" s="31">
        <v>0</v>
      </c>
      <c r="T1448" s="78" t="s">
        <v>178</v>
      </c>
      <c r="U1448" s="16">
        <v>30</v>
      </c>
    </row>
    <row r="1449" spans="1:21" ht="51">
      <c r="A1449" s="31">
        <v>1434</v>
      </c>
      <c r="B1449" s="39" t="s">
        <v>76</v>
      </c>
      <c r="C1449" s="31" t="s">
        <v>74</v>
      </c>
      <c r="D1449" s="35" t="s">
        <v>1859</v>
      </c>
      <c r="E1449" s="33" t="s">
        <v>1861</v>
      </c>
      <c r="F1449" s="33" t="s">
        <v>1580</v>
      </c>
      <c r="G1449" s="33" t="s">
        <v>1861</v>
      </c>
      <c r="H1449" s="33" t="s">
        <v>1580</v>
      </c>
      <c r="I1449" s="33" t="s">
        <v>2013</v>
      </c>
      <c r="J1449" s="33" t="s">
        <v>34</v>
      </c>
      <c r="K1449" s="34" t="s">
        <v>270</v>
      </c>
      <c r="L1449" s="32" t="s">
        <v>271</v>
      </c>
      <c r="M1449" s="36">
        <v>1</v>
      </c>
      <c r="N1449" s="42">
        <v>298529</v>
      </c>
      <c r="O1449" s="42">
        <v>298529</v>
      </c>
      <c r="P1449" s="31" t="s">
        <v>296</v>
      </c>
      <c r="Q1449" s="31" t="s">
        <v>274</v>
      </c>
      <c r="R1449" s="32" t="s">
        <v>261</v>
      </c>
      <c r="S1449" s="31">
        <v>0</v>
      </c>
      <c r="T1449" s="78" t="s">
        <v>98</v>
      </c>
      <c r="U1449" s="16">
        <v>30</v>
      </c>
    </row>
    <row r="1450" spans="1:21" ht="51" customHeight="1">
      <c r="A1450" s="69">
        <v>1435</v>
      </c>
      <c r="B1450" s="39" t="s">
        <v>76</v>
      </c>
      <c r="C1450" s="31" t="s">
        <v>74</v>
      </c>
      <c r="D1450" s="35" t="s">
        <v>466</v>
      </c>
      <c r="E1450" s="33" t="s">
        <v>315</v>
      </c>
      <c r="F1450" s="33" t="s">
        <v>316</v>
      </c>
      <c r="G1450" s="33" t="s">
        <v>467</v>
      </c>
      <c r="H1450" s="33" t="s">
        <v>468</v>
      </c>
      <c r="I1450" s="33" t="s">
        <v>469</v>
      </c>
      <c r="J1450" s="51" t="s">
        <v>470</v>
      </c>
      <c r="K1450" s="33" t="s">
        <v>281</v>
      </c>
      <c r="L1450" s="32" t="s">
        <v>271</v>
      </c>
      <c r="M1450" s="37">
        <v>1</v>
      </c>
      <c r="N1450" s="42">
        <f>O1450/M1450</f>
        <v>0</v>
      </c>
      <c r="O1450" s="42">
        <f>6180917+1394083-7575000</f>
        <v>0</v>
      </c>
      <c r="P1450" s="31" t="s">
        <v>426</v>
      </c>
      <c r="Q1450" s="31" t="s">
        <v>2205</v>
      </c>
      <c r="R1450" s="32" t="s">
        <v>275</v>
      </c>
      <c r="S1450" s="31">
        <v>50</v>
      </c>
      <c r="T1450" s="78" t="s">
        <v>149</v>
      </c>
      <c r="U1450" s="16">
        <v>31</v>
      </c>
    </row>
    <row r="1451" spans="1:21" ht="90.75" customHeight="1">
      <c r="A1451" s="31">
        <v>1436</v>
      </c>
      <c r="B1451" s="39" t="s">
        <v>76</v>
      </c>
      <c r="C1451" s="31" t="s">
        <v>74</v>
      </c>
      <c r="D1451" s="35" t="s">
        <v>350</v>
      </c>
      <c r="E1451" s="33" t="s">
        <v>351</v>
      </c>
      <c r="F1451" s="33" t="s">
        <v>352</v>
      </c>
      <c r="G1451" s="33" t="s">
        <v>353</v>
      </c>
      <c r="H1451" s="33" t="s">
        <v>354</v>
      </c>
      <c r="I1451" s="33" t="s">
        <v>2405</v>
      </c>
      <c r="J1451" s="51" t="s">
        <v>2406</v>
      </c>
      <c r="K1451" s="33" t="s">
        <v>270</v>
      </c>
      <c r="L1451" s="32" t="s">
        <v>271</v>
      </c>
      <c r="M1451" s="37">
        <v>1</v>
      </c>
      <c r="N1451" s="42">
        <v>2357143</v>
      </c>
      <c r="O1451" s="42">
        <v>2357143</v>
      </c>
      <c r="P1451" s="31" t="s">
        <v>283</v>
      </c>
      <c r="Q1451" s="31" t="s">
        <v>274</v>
      </c>
      <c r="R1451" s="32" t="s">
        <v>275</v>
      </c>
      <c r="S1451" s="31">
        <v>0</v>
      </c>
      <c r="T1451" s="78" t="s">
        <v>149</v>
      </c>
      <c r="U1451" s="76">
        <v>32</v>
      </c>
    </row>
    <row r="1452" spans="1:21" ht="76.5" customHeight="1">
      <c r="A1452" s="69">
        <v>1437</v>
      </c>
      <c r="B1452" s="39" t="s">
        <v>76</v>
      </c>
      <c r="C1452" s="31" t="s">
        <v>74</v>
      </c>
      <c r="D1452" s="35" t="s">
        <v>471</v>
      </c>
      <c r="E1452" s="33" t="s">
        <v>472</v>
      </c>
      <c r="F1452" s="33" t="s">
        <v>473</v>
      </c>
      <c r="G1452" s="33" t="s">
        <v>474</v>
      </c>
      <c r="H1452" s="33" t="s">
        <v>475</v>
      </c>
      <c r="I1452" s="33" t="s">
        <v>476</v>
      </c>
      <c r="J1452" s="51" t="s">
        <v>164</v>
      </c>
      <c r="K1452" s="33" t="s">
        <v>272</v>
      </c>
      <c r="L1452" s="32" t="s">
        <v>271</v>
      </c>
      <c r="M1452" s="37">
        <v>1</v>
      </c>
      <c r="N1452" s="42">
        <f>O1452/M1452</f>
        <v>16219060</v>
      </c>
      <c r="O1452" s="42">
        <f>19446429-1394083-1833286</f>
        <v>16219060</v>
      </c>
      <c r="P1452" s="31" t="s">
        <v>477</v>
      </c>
      <c r="Q1452" s="31" t="s">
        <v>606</v>
      </c>
      <c r="R1452" s="32" t="s">
        <v>275</v>
      </c>
      <c r="S1452" s="31">
        <v>10</v>
      </c>
      <c r="T1452" s="78" t="s">
        <v>149</v>
      </c>
      <c r="U1452" s="76">
        <v>33</v>
      </c>
    </row>
    <row r="1453" spans="1:21" ht="63.75" customHeight="1">
      <c r="A1453" s="31">
        <v>1438</v>
      </c>
      <c r="B1453" s="39" t="s">
        <v>76</v>
      </c>
      <c r="C1453" s="31" t="s">
        <v>74</v>
      </c>
      <c r="D1453" s="35" t="s">
        <v>700</v>
      </c>
      <c r="E1453" s="33" t="s">
        <v>701</v>
      </c>
      <c r="F1453" s="33" t="s">
        <v>702</v>
      </c>
      <c r="G1453" s="33" t="s">
        <v>701</v>
      </c>
      <c r="H1453" s="33" t="s">
        <v>702</v>
      </c>
      <c r="I1453" s="33" t="s">
        <v>753</v>
      </c>
      <c r="J1453" s="51" t="s">
        <v>754</v>
      </c>
      <c r="K1453" s="33" t="s">
        <v>270</v>
      </c>
      <c r="L1453" s="32" t="s">
        <v>271</v>
      </c>
      <c r="M1453" s="37">
        <v>1</v>
      </c>
      <c r="N1453" s="42">
        <v>1285714</v>
      </c>
      <c r="O1453" s="42">
        <v>1285714</v>
      </c>
      <c r="P1453" s="31" t="s">
        <v>296</v>
      </c>
      <c r="Q1453" s="31" t="s">
        <v>666</v>
      </c>
      <c r="R1453" s="32" t="s">
        <v>275</v>
      </c>
      <c r="S1453" s="31">
        <v>0</v>
      </c>
      <c r="T1453" s="78" t="s">
        <v>103</v>
      </c>
      <c r="U1453" s="76">
        <v>34</v>
      </c>
    </row>
    <row r="1454" spans="1:21" ht="51" customHeight="1">
      <c r="A1454" s="69">
        <v>1439</v>
      </c>
      <c r="B1454" s="39" t="s">
        <v>76</v>
      </c>
      <c r="C1454" s="31" t="s">
        <v>74</v>
      </c>
      <c r="D1454" s="35" t="s">
        <v>703</v>
      </c>
      <c r="E1454" s="33" t="s">
        <v>704</v>
      </c>
      <c r="F1454" s="33" t="s">
        <v>705</v>
      </c>
      <c r="G1454" s="33" t="s">
        <v>706</v>
      </c>
      <c r="H1454" s="33" t="s">
        <v>707</v>
      </c>
      <c r="I1454" s="33" t="s">
        <v>708</v>
      </c>
      <c r="J1454" s="51" t="s">
        <v>132</v>
      </c>
      <c r="K1454" s="33" t="s">
        <v>270</v>
      </c>
      <c r="L1454" s="32" t="s">
        <v>271</v>
      </c>
      <c r="M1454" s="37">
        <v>1</v>
      </c>
      <c r="N1454" s="42">
        <v>3817857</v>
      </c>
      <c r="O1454" s="42">
        <v>3817857</v>
      </c>
      <c r="P1454" s="31" t="s">
        <v>273</v>
      </c>
      <c r="Q1454" s="31" t="s">
        <v>274</v>
      </c>
      <c r="R1454" s="32" t="s">
        <v>275</v>
      </c>
      <c r="S1454" s="31">
        <v>100</v>
      </c>
      <c r="T1454" s="78" t="s">
        <v>103</v>
      </c>
      <c r="U1454" s="76">
        <v>34</v>
      </c>
    </row>
    <row r="1455" spans="1:21" ht="51" customHeight="1">
      <c r="A1455" s="31">
        <v>1440</v>
      </c>
      <c r="B1455" s="39" t="s">
        <v>76</v>
      </c>
      <c r="C1455" s="31" t="s">
        <v>74</v>
      </c>
      <c r="D1455" s="35" t="s">
        <v>703</v>
      </c>
      <c r="E1455" s="33" t="s">
        <v>704</v>
      </c>
      <c r="F1455" s="33" t="s">
        <v>705</v>
      </c>
      <c r="G1455" s="33" t="s">
        <v>706</v>
      </c>
      <c r="H1455" s="33" t="s">
        <v>707</v>
      </c>
      <c r="I1455" s="33" t="s">
        <v>755</v>
      </c>
      <c r="J1455" s="51" t="s">
        <v>133</v>
      </c>
      <c r="K1455" s="33" t="s">
        <v>270</v>
      </c>
      <c r="L1455" s="32" t="s">
        <v>271</v>
      </c>
      <c r="M1455" s="37">
        <v>1</v>
      </c>
      <c r="N1455" s="42">
        <v>9821429</v>
      </c>
      <c r="O1455" s="42">
        <v>9821429</v>
      </c>
      <c r="P1455" s="31" t="s">
        <v>273</v>
      </c>
      <c r="Q1455" s="31" t="s">
        <v>274</v>
      </c>
      <c r="R1455" s="32" t="s">
        <v>275</v>
      </c>
      <c r="S1455" s="31">
        <v>100</v>
      </c>
      <c r="T1455" s="78" t="s">
        <v>103</v>
      </c>
      <c r="U1455" s="76">
        <v>34</v>
      </c>
    </row>
    <row r="1456" spans="1:21" ht="102" customHeight="1">
      <c r="A1456" s="69">
        <v>1441</v>
      </c>
      <c r="B1456" s="39" t="s">
        <v>76</v>
      </c>
      <c r="C1456" s="31" t="s">
        <v>74</v>
      </c>
      <c r="D1456" s="35" t="s">
        <v>297</v>
      </c>
      <c r="E1456" s="33" t="s">
        <v>298</v>
      </c>
      <c r="F1456" s="33" t="s">
        <v>299</v>
      </c>
      <c r="G1456" s="33" t="s">
        <v>298</v>
      </c>
      <c r="H1456" s="33" t="s">
        <v>299</v>
      </c>
      <c r="I1456" s="33" t="s">
        <v>301</v>
      </c>
      <c r="J1456" s="51" t="s">
        <v>300</v>
      </c>
      <c r="K1456" s="33" t="s">
        <v>281</v>
      </c>
      <c r="L1456" s="32" t="s">
        <v>271</v>
      </c>
      <c r="M1456" s="37">
        <v>1</v>
      </c>
      <c r="N1456" s="42">
        <f>O1456/M1456</f>
        <v>0</v>
      </c>
      <c r="O1456" s="42">
        <f>7142857-7142857</f>
        <v>0</v>
      </c>
      <c r="P1456" s="31" t="s">
        <v>283</v>
      </c>
      <c r="Q1456" s="31" t="s">
        <v>274</v>
      </c>
      <c r="R1456" s="32" t="s">
        <v>275</v>
      </c>
      <c r="S1456" s="31">
        <v>50</v>
      </c>
      <c r="T1456" s="78" t="s">
        <v>165</v>
      </c>
      <c r="U1456" s="76">
        <v>34</v>
      </c>
    </row>
    <row r="1457" spans="1:21" ht="102" customHeight="1">
      <c r="A1457" s="31">
        <v>1442</v>
      </c>
      <c r="B1457" s="39" t="s">
        <v>76</v>
      </c>
      <c r="C1457" s="31" t="s">
        <v>74</v>
      </c>
      <c r="D1457" s="35" t="s">
        <v>478</v>
      </c>
      <c r="E1457" s="33" t="s">
        <v>479</v>
      </c>
      <c r="F1457" s="33" t="s">
        <v>480</v>
      </c>
      <c r="G1457" s="33" t="s">
        <v>481</v>
      </c>
      <c r="H1457" s="33" t="s">
        <v>482</v>
      </c>
      <c r="I1457" s="33" t="s">
        <v>2522</v>
      </c>
      <c r="J1457" s="51" t="s">
        <v>2523</v>
      </c>
      <c r="K1457" s="33" t="s">
        <v>272</v>
      </c>
      <c r="L1457" s="32" t="s">
        <v>271</v>
      </c>
      <c r="M1457" s="37">
        <v>1</v>
      </c>
      <c r="N1457" s="42">
        <f>O1457/M1457</f>
        <v>214285714.28</v>
      </c>
      <c r="O1457" s="42">
        <f>270535714-136607142+80357142.28</f>
        <v>214285714.28</v>
      </c>
      <c r="P1457" s="31" t="s">
        <v>283</v>
      </c>
      <c r="Q1457" s="31" t="s">
        <v>274</v>
      </c>
      <c r="R1457" s="32" t="s">
        <v>275</v>
      </c>
      <c r="S1457" s="31">
        <v>55</v>
      </c>
      <c r="T1457" s="78" t="s">
        <v>149</v>
      </c>
      <c r="U1457" s="76">
        <v>35</v>
      </c>
    </row>
    <row r="1458" spans="1:21" ht="51" customHeight="1">
      <c r="A1458" s="69">
        <v>1443</v>
      </c>
      <c r="B1458" s="39" t="s">
        <v>76</v>
      </c>
      <c r="C1458" s="31" t="s">
        <v>74</v>
      </c>
      <c r="D1458" s="35" t="s">
        <v>420</v>
      </c>
      <c r="E1458" s="33" t="s">
        <v>421</v>
      </c>
      <c r="F1458" s="33" t="s">
        <v>422</v>
      </c>
      <c r="G1458" s="33" t="s">
        <v>421</v>
      </c>
      <c r="H1458" s="33" t="s">
        <v>422</v>
      </c>
      <c r="I1458" s="33" t="s">
        <v>423</v>
      </c>
      <c r="J1458" s="35" t="s">
        <v>424</v>
      </c>
      <c r="K1458" s="33" t="s">
        <v>270</v>
      </c>
      <c r="L1458" s="32" t="s">
        <v>271</v>
      </c>
      <c r="M1458" s="37">
        <v>1</v>
      </c>
      <c r="N1458" s="42">
        <f>O1458/M1458</f>
        <v>0</v>
      </c>
      <c r="O1458" s="42">
        <f>9330357-9330357</f>
        <v>0</v>
      </c>
      <c r="P1458" s="31" t="s">
        <v>283</v>
      </c>
      <c r="Q1458" s="31" t="s">
        <v>425</v>
      </c>
      <c r="R1458" s="32" t="s">
        <v>275</v>
      </c>
      <c r="S1458" s="31">
        <v>100</v>
      </c>
      <c r="T1458" s="78" t="s">
        <v>166</v>
      </c>
      <c r="U1458" s="76">
        <v>36</v>
      </c>
    </row>
    <row r="1459" spans="1:21" ht="51" customHeight="1">
      <c r="A1459" s="31">
        <v>1444</v>
      </c>
      <c r="B1459" s="39" t="s">
        <v>76</v>
      </c>
      <c r="C1459" s="31" t="s">
        <v>74</v>
      </c>
      <c r="D1459" s="35" t="s">
        <v>284</v>
      </c>
      <c r="E1459" s="33" t="s">
        <v>285</v>
      </c>
      <c r="F1459" s="33" t="s">
        <v>286</v>
      </c>
      <c r="G1459" s="33" t="s">
        <v>287</v>
      </c>
      <c r="H1459" s="33" t="s">
        <v>288</v>
      </c>
      <c r="I1459" s="33" t="s">
        <v>429</v>
      </c>
      <c r="J1459" s="35" t="s">
        <v>428</v>
      </c>
      <c r="K1459" s="33" t="s">
        <v>272</v>
      </c>
      <c r="L1459" s="32" t="s">
        <v>271</v>
      </c>
      <c r="M1459" s="37">
        <v>1</v>
      </c>
      <c r="N1459" s="42">
        <v>8928571</v>
      </c>
      <c r="O1459" s="42">
        <v>8928571</v>
      </c>
      <c r="P1459" s="31" t="s">
        <v>349</v>
      </c>
      <c r="Q1459" s="31" t="s">
        <v>427</v>
      </c>
      <c r="R1459" s="32" t="s">
        <v>275</v>
      </c>
      <c r="S1459" s="31">
        <v>0</v>
      </c>
      <c r="T1459" s="78" t="s">
        <v>166</v>
      </c>
      <c r="U1459" s="76">
        <v>36</v>
      </c>
    </row>
    <row r="1460" spans="1:21" ht="114.75" customHeight="1">
      <c r="A1460" s="69">
        <v>1445</v>
      </c>
      <c r="B1460" s="39" t="s">
        <v>76</v>
      </c>
      <c r="C1460" s="31" t="s">
        <v>74</v>
      </c>
      <c r="D1460" s="35" t="s">
        <v>709</v>
      </c>
      <c r="E1460" s="33" t="s">
        <v>710</v>
      </c>
      <c r="F1460" s="33" t="s">
        <v>711</v>
      </c>
      <c r="G1460" s="33" t="s">
        <v>712</v>
      </c>
      <c r="H1460" s="33" t="s">
        <v>713</v>
      </c>
      <c r="I1460" s="33" t="s">
        <v>1568</v>
      </c>
      <c r="J1460" s="55" t="s">
        <v>1555</v>
      </c>
      <c r="K1460" s="33" t="s">
        <v>281</v>
      </c>
      <c r="L1460" s="32" t="s">
        <v>271</v>
      </c>
      <c r="M1460" s="37">
        <v>1</v>
      </c>
      <c r="N1460" s="42">
        <v>7400000</v>
      </c>
      <c r="O1460" s="42">
        <v>7400000</v>
      </c>
      <c r="P1460" s="31" t="s">
        <v>296</v>
      </c>
      <c r="Q1460" s="31" t="s">
        <v>274</v>
      </c>
      <c r="R1460" s="32" t="s">
        <v>275</v>
      </c>
      <c r="S1460" s="31">
        <v>0</v>
      </c>
      <c r="T1460" s="78" t="s">
        <v>103</v>
      </c>
      <c r="U1460" s="76">
        <v>37</v>
      </c>
    </row>
    <row r="1461" spans="1:21" ht="123.75" customHeight="1">
      <c r="A1461" s="31">
        <v>1446</v>
      </c>
      <c r="B1461" s="39" t="s">
        <v>76</v>
      </c>
      <c r="C1461" s="54" t="s">
        <v>74</v>
      </c>
      <c r="D1461" s="67" t="s">
        <v>1719</v>
      </c>
      <c r="E1461" s="68" t="s">
        <v>1720</v>
      </c>
      <c r="F1461" s="34" t="s">
        <v>1721</v>
      </c>
      <c r="G1461" s="68" t="s">
        <v>1722</v>
      </c>
      <c r="H1461" s="34" t="s">
        <v>1723</v>
      </c>
      <c r="I1461" s="33" t="s">
        <v>1726</v>
      </c>
      <c r="J1461" s="55" t="s">
        <v>1725</v>
      </c>
      <c r="K1461" s="33" t="s">
        <v>270</v>
      </c>
      <c r="L1461" s="32" t="s">
        <v>271</v>
      </c>
      <c r="M1461" s="37">
        <v>1</v>
      </c>
      <c r="N1461" s="42">
        <v>3600000</v>
      </c>
      <c r="O1461" s="42">
        <v>3600000</v>
      </c>
      <c r="P1461" s="31" t="s">
        <v>1724</v>
      </c>
      <c r="Q1461" s="31" t="s">
        <v>274</v>
      </c>
      <c r="R1461" s="32">
        <v>751110000</v>
      </c>
      <c r="S1461" s="31">
        <v>0</v>
      </c>
      <c r="T1461" s="78" t="s">
        <v>168</v>
      </c>
      <c r="U1461" s="76">
        <v>37</v>
      </c>
    </row>
    <row r="1462" spans="1:21" ht="132" customHeight="1">
      <c r="A1462" s="69">
        <v>1447</v>
      </c>
      <c r="B1462" s="39" t="s">
        <v>76</v>
      </c>
      <c r="C1462" s="31" t="s">
        <v>74</v>
      </c>
      <c r="D1462" s="35" t="s">
        <v>1727</v>
      </c>
      <c r="E1462" s="33" t="s">
        <v>1728</v>
      </c>
      <c r="F1462" s="33" t="s">
        <v>1729</v>
      </c>
      <c r="G1462" s="33" t="s">
        <v>1730</v>
      </c>
      <c r="H1462" s="33" t="s">
        <v>1731</v>
      </c>
      <c r="I1462" s="33" t="s">
        <v>1733</v>
      </c>
      <c r="J1462" s="55" t="s">
        <v>1732</v>
      </c>
      <c r="K1462" s="33" t="s">
        <v>270</v>
      </c>
      <c r="L1462" s="32" t="s">
        <v>271</v>
      </c>
      <c r="M1462" s="37">
        <v>1</v>
      </c>
      <c r="N1462" s="42">
        <v>3600000</v>
      </c>
      <c r="O1462" s="42">
        <v>3600000</v>
      </c>
      <c r="P1462" s="31" t="s">
        <v>1724</v>
      </c>
      <c r="Q1462" s="31" t="s">
        <v>274</v>
      </c>
      <c r="R1462" s="32">
        <v>751110000</v>
      </c>
      <c r="S1462" s="31">
        <v>0</v>
      </c>
      <c r="T1462" s="78" t="s">
        <v>168</v>
      </c>
      <c r="U1462" s="76">
        <v>37</v>
      </c>
    </row>
    <row r="1463" spans="1:21" ht="140.25">
      <c r="A1463" s="31">
        <v>1448</v>
      </c>
      <c r="B1463" s="39" t="s">
        <v>76</v>
      </c>
      <c r="C1463" s="31" t="s">
        <v>74</v>
      </c>
      <c r="D1463" s="35" t="s">
        <v>519</v>
      </c>
      <c r="E1463" s="33" t="s">
        <v>1734</v>
      </c>
      <c r="F1463" s="33" t="s">
        <v>521</v>
      </c>
      <c r="G1463" s="33" t="s">
        <v>1735</v>
      </c>
      <c r="H1463" s="33" t="s">
        <v>523</v>
      </c>
      <c r="I1463" s="33" t="s">
        <v>1736</v>
      </c>
      <c r="J1463" s="55" t="s">
        <v>1737</v>
      </c>
      <c r="K1463" s="33" t="s">
        <v>270</v>
      </c>
      <c r="L1463" s="32" t="s">
        <v>271</v>
      </c>
      <c r="M1463" s="37">
        <v>1</v>
      </c>
      <c r="N1463" s="42">
        <v>3600000</v>
      </c>
      <c r="O1463" s="42">
        <v>3600000</v>
      </c>
      <c r="P1463" s="31" t="s">
        <v>1724</v>
      </c>
      <c r="Q1463" s="31" t="s">
        <v>274</v>
      </c>
      <c r="R1463" s="32">
        <v>751110000</v>
      </c>
      <c r="S1463" s="31">
        <v>0</v>
      </c>
      <c r="T1463" s="78" t="s">
        <v>168</v>
      </c>
      <c r="U1463" s="76">
        <v>37</v>
      </c>
    </row>
    <row r="1464" spans="1:21" ht="118.5" customHeight="1">
      <c r="A1464" s="69">
        <v>1449</v>
      </c>
      <c r="B1464" s="39" t="s">
        <v>76</v>
      </c>
      <c r="C1464" s="31" t="s">
        <v>74</v>
      </c>
      <c r="D1464" s="35" t="s">
        <v>690</v>
      </c>
      <c r="E1464" s="33" t="s">
        <v>691</v>
      </c>
      <c r="F1464" s="33" t="s">
        <v>692</v>
      </c>
      <c r="G1464" s="33" t="s">
        <v>1738</v>
      </c>
      <c r="H1464" s="33" t="s">
        <v>694</v>
      </c>
      <c r="I1464" s="33" t="s">
        <v>1740</v>
      </c>
      <c r="J1464" s="55" t="s">
        <v>1739</v>
      </c>
      <c r="K1464" s="33" t="s">
        <v>270</v>
      </c>
      <c r="L1464" s="32" t="s">
        <v>271</v>
      </c>
      <c r="M1464" s="37">
        <v>1</v>
      </c>
      <c r="N1464" s="42">
        <v>3600000</v>
      </c>
      <c r="O1464" s="42">
        <v>3600000</v>
      </c>
      <c r="P1464" s="31" t="s">
        <v>1724</v>
      </c>
      <c r="Q1464" s="31" t="s">
        <v>274</v>
      </c>
      <c r="R1464" s="32">
        <v>751110000</v>
      </c>
      <c r="S1464" s="31">
        <v>0</v>
      </c>
      <c r="T1464" s="78" t="s">
        <v>168</v>
      </c>
      <c r="U1464" s="76">
        <v>37</v>
      </c>
    </row>
    <row r="1465" spans="1:21" ht="114.75" customHeight="1">
      <c r="A1465" s="31">
        <v>1450</v>
      </c>
      <c r="B1465" s="39" t="s">
        <v>76</v>
      </c>
      <c r="C1465" s="31" t="s">
        <v>74</v>
      </c>
      <c r="D1465" s="35" t="s">
        <v>1741</v>
      </c>
      <c r="E1465" s="33" t="s">
        <v>1742</v>
      </c>
      <c r="F1465" s="33" t="s">
        <v>1743</v>
      </c>
      <c r="G1465" s="33" t="s">
        <v>1744</v>
      </c>
      <c r="H1465" s="33" t="s">
        <v>1745</v>
      </c>
      <c r="I1465" s="33" t="s">
        <v>1747</v>
      </c>
      <c r="J1465" s="55" t="s">
        <v>1746</v>
      </c>
      <c r="K1465" s="33" t="s">
        <v>270</v>
      </c>
      <c r="L1465" s="32" t="s">
        <v>271</v>
      </c>
      <c r="M1465" s="37">
        <v>1</v>
      </c>
      <c r="N1465" s="42">
        <f>O1465/M1465</f>
        <v>3750000</v>
      </c>
      <c r="O1465" s="42">
        <f>4032000-282000</f>
        <v>3750000</v>
      </c>
      <c r="P1465" s="31" t="s">
        <v>1724</v>
      </c>
      <c r="Q1465" s="31" t="s">
        <v>274</v>
      </c>
      <c r="R1465" s="32">
        <v>751110000</v>
      </c>
      <c r="S1465" s="31">
        <v>50</v>
      </c>
      <c r="T1465" s="78" t="s">
        <v>168</v>
      </c>
      <c r="U1465" s="76">
        <v>37</v>
      </c>
    </row>
    <row r="1466" spans="1:21" ht="132.75" customHeight="1">
      <c r="A1466" s="69">
        <v>1451</v>
      </c>
      <c r="B1466" s="39" t="s">
        <v>76</v>
      </c>
      <c r="C1466" s="31" t="s">
        <v>74</v>
      </c>
      <c r="D1466" s="35" t="s">
        <v>1748</v>
      </c>
      <c r="E1466" s="33" t="s">
        <v>1752</v>
      </c>
      <c r="F1466" s="33" t="s">
        <v>1749</v>
      </c>
      <c r="G1466" s="33" t="s">
        <v>1753</v>
      </c>
      <c r="H1466" s="33" t="s">
        <v>1750</v>
      </c>
      <c r="I1466" s="102" t="s">
        <v>1754</v>
      </c>
      <c r="J1466" s="55" t="s">
        <v>1751</v>
      </c>
      <c r="K1466" s="33" t="s">
        <v>270</v>
      </c>
      <c r="L1466" s="32" t="s">
        <v>271</v>
      </c>
      <c r="M1466" s="37">
        <v>1</v>
      </c>
      <c r="N1466" s="42">
        <f>O1466/M1466</f>
        <v>3750000</v>
      </c>
      <c r="O1466" s="42">
        <f>4032000-282000</f>
        <v>3750000</v>
      </c>
      <c r="P1466" s="31" t="s">
        <v>1724</v>
      </c>
      <c r="Q1466" s="31" t="s">
        <v>274</v>
      </c>
      <c r="R1466" s="32">
        <v>751110000</v>
      </c>
      <c r="S1466" s="31">
        <v>50</v>
      </c>
      <c r="T1466" s="78" t="s">
        <v>168</v>
      </c>
      <c r="U1466" s="76">
        <v>37</v>
      </c>
    </row>
    <row r="1467" spans="1:21" ht="51" customHeight="1">
      <c r="A1467" s="31">
        <v>1452</v>
      </c>
      <c r="B1467" s="39" t="s">
        <v>76</v>
      </c>
      <c r="C1467" s="31" t="s">
        <v>74</v>
      </c>
      <c r="D1467" s="35" t="s">
        <v>430</v>
      </c>
      <c r="E1467" s="33" t="s">
        <v>431</v>
      </c>
      <c r="F1467" s="33" t="s">
        <v>432</v>
      </c>
      <c r="G1467" s="33" t="s">
        <v>431</v>
      </c>
      <c r="H1467" s="33" t="s">
        <v>432</v>
      </c>
      <c r="I1467" s="33" t="s">
        <v>1718</v>
      </c>
      <c r="J1467" s="55" t="s">
        <v>167</v>
      </c>
      <c r="K1467" s="33" t="s">
        <v>281</v>
      </c>
      <c r="L1467" s="32" t="s">
        <v>271</v>
      </c>
      <c r="M1467" s="37">
        <v>1</v>
      </c>
      <c r="N1467" s="42">
        <f>O1467/M1467</f>
        <v>0</v>
      </c>
      <c r="O1467" s="42">
        <f>7000000-7000000</f>
        <v>0</v>
      </c>
      <c r="P1467" s="31" t="s">
        <v>426</v>
      </c>
      <c r="Q1467" s="31" t="s">
        <v>274</v>
      </c>
      <c r="R1467" s="32">
        <v>751110000</v>
      </c>
      <c r="S1467" s="31">
        <v>0</v>
      </c>
      <c r="T1467" s="78" t="s">
        <v>169</v>
      </c>
      <c r="U1467" s="76">
        <v>37</v>
      </c>
    </row>
    <row r="1468" spans="1:21" ht="76.5" customHeight="1">
      <c r="A1468" s="69">
        <v>1453</v>
      </c>
      <c r="B1468" s="39" t="s">
        <v>76</v>
      </c>
      <c r="C1468" s="31" t="s">
        <v>74</v>
      </c>
      <c r="D1468" s="35" t="s">
        <v>459</v>
      </c>
      <c r="E1468" s="33" t="s">
        <v>460</v>
      </c>
      <c r="F1468" s="33" t="s">
        <v>461</v>
      </c>
      <c r="G1468" s="33" t="s">
        <v>462</v>
      </c>
      <c r="H1468" s="33" t="s">
        <v>463</v>
      </c>
      <c r="I1468" s="33" t="s">
        <v>465</v>
      </c>
      <c r="J1468" s="33" t="s">
        <v>2025</v>
      </c>
      <c r="K1468" s="33" t="s">
        <v>270</v>
      </c>
      <c r="L1468" s="32" t="s">
        <v>271</v>
      </c>
      <c r="M1468" s="37">
        <v>1</v>
      </c>
      <c r="N1468" s="42">
        <v>4247500</v>
      </c>
      <c r="O1468" s="42">
        <v>4247500</v>
      </c>
      <c r="P1468" s="31" t="s">
        <v>296</v>
      </c>
      <c r="Q1468" s="31" t="s">
        <v>1715</v>
      </c>
      <c r="R1468" s="32" t="s">
        <v>275</v>
      </c>
      <c r="S1468" s="37">
        <v>0</v>
      </c>
      <c r="T1468" s="78" t="s">
        <v>128</v>
      </c>
      <c r="U1468" s="76">
        <v>37</v>
      </c>
    </row>
    <row r="1469" spans="1:21" ht="76.5" customHeight="1">
      <c r="A1469" s="31">
        <v>1454</v>
      </c>
      <c r="B1469" s="39" t="s">
        <v>76</v>
      </c>
      <c r="C1469" s="31" t="s">
        <v>74</v>
      </c>
      <c r="D1469" s="35" t="s">
        <v>459</v>
      </c>
      <c r="E1469" s="33" t="s">
        <v>460</v>
      </c>
      <c r="F1469" s="33" t="s">
        <v>461</v>
      </c>
      <c r="G1469" s="33" t="s">
        <v>462</v>
      </c>
      <c r="H1469" s="33" t="s">
        <v>463</v>
      </c>
      <c r="I1469" s="33" t="s">
        <v>465</v>
      </c>
      <c r="J1469" s="33" t="s">
        <v>2025</v>
      </c>
      <c r="K1469" s="33" t="s">
        <v>272</v>
      </c>
      <c r="L1469" s="32" t="s">
        <v>271</v>
      </c>
      <c r="M1469" s="37">
        <v>1</v>
      </c>
      <c r="N1469" s="42">
        <v>21237500</v>
      </c>
      <c r="O1469" s="42">
        <v>21237500</v>
      </c>
      <c r="P1469" s="31" t="s">
        <v>296</v>
      </c>
      <c r="Q1469" s="31" t="s">
        <v>274</v>
      </c>
      <c r="R1469" s="32" t="s">
        <v>275</v>
      </c>
      <c r="S1469" s="37">
        <v>0</v>
      </c>
      <c r="T1469" s="78" t="s">
        <v>128</v>
      </c>
      <c r="U1469" s="76">
        <v>37</v>
      </c>
    </row>
    <row r="1470" spans="1:21" ht="111" customHeight="1">
      <c r="A1470" s="69">
        <v>1455</v>
      </c>
      <c r="B1470" s="39" t="s">
        <v>76</v>
      </c>
      <c r="C1470" s="31" t="s">
        <v>74</v>
      </c>
      <c r="D1470" s="35" t="s">
        <v>302</v>
      </c>
      <c r="E1470" s="33" t="s">
        <v>306</v>
      </c>
      <c r="F1470" s="33" t="s">
        <v>303</v>
      </c>
      <c r="G1470" s="33" t="s">
        <v>1717</v>
      </c>
      <c r="H1470" s="33" t="s">
        <v>305</v>
      </c>
      <c r="I1470" s="33" t="s">
        <v>1716</v>
      </c>
      <c r="J1470" s="31" t="s">
        <v>2014</v>
      </c>
      <c r="K1470" s="33" t="s">
        <v>270</v>
      </c>
      <c r="L1470" s="32" t="s">
        <v>271</v>
      </c>
      <c r="M1470" s="37">
        <v>1</v>
      </c>
      <c r="N1470" s="42">
        <v>2000000</v>
      </c>
      <c r="O1470" s="42">
        <v>2000000</v>
      </c>
      <c r="P1470" s="31" t="s">
        <v>296</v>
      </c>
      <c r="Q1470" s="31" t="s">
        <v>274</v>
      </c>
      <c r="R1470" s="32" t="s">
        <v>275</v>
      </c>
      <c r="S1470" s="31">
        <v>50</v>
      </c>
      <c r="T1470" s="78" t="s">
        <v>165</v>
      </c>
      <c r="U1470" s="76">
        <v>37</v>
      </c>
    </row>
    <row r="1471" spans="1:21" ht="76.5">
      <c r="A1471" s="31">
        <v>1456</v>
      </c>
      <c r="B1471" s="39" t="s">
        <v>76</v>
      </c>
      <c r="C1471" s="35" t="s">
        <v>74</v>
      </c>
      <c r="D1471" s="35" t="s">
        <v>408</v>
      </c>
      <c r="E1471" s="34" t="s">
        <v>409</v>
      </c>
      <c r="F1471" s="34" t="s">
        <v>410</v>
      </c>
      <c r="G1471" s="34" t="s">
        <v>411</v>
      </c>
      <c r="H1471" s="34" t="s">
        <v>410</v>
      </c>
      <c r="I1471" s="34" t="s">
        <v>2164</v>
      </c>
      <c r="J1471" s="63" t="s">
        <v>2163</v>
      </c>
      <c r="K1471" s="34" t="s">
        <v>272</v>
      </c>
      <c r="L1471" s="32" t="s">
        <v>271</v>
      </c>
      <c r="M1471" s="37">
        <v>1</v>
      </c>
      <c r="N1471" s="42">
        <f>O1471/M1471</f>
        <v>0</v>
      </c>
      <c r="O1471" s="42">
        <f>6428571-6428571</f>
        <v>0</v>
      </c>
      <c r="P1471" s="50" t="s">
        <v>283</v>
      </c>
      <c r="Q1471" s="59" t="s">
        <v>1801</v>
      </c>
      <c r="R1471" s="32">
        <v>751110000</v>
      </c>
      <c r="S1471" s="31">
        <v>0</v>
      </c>
      <c r="T1471" s="78" t="s">
        <v>163</v>
      </c>
      <c r="U1471" s="81">
        <v>38</v>
      </c>
    </row>
    <row r="1472" spans="1:21" ht="76.5" customHeight="1">
      <c r="A1472" s="69">
        <v>1457</v>
      </c>
      <c r="B1472" s="39" t="s">
        <v>76</v>
      </c>
      <c r="C1472" s="35" t="s">
        <v>74</v>
      </c>
      <c r="D1472" s="59" t="s">
        <v>408</v>
      </c>
      <c r="E1472" s="35" t="s">
        <v>409</v>
      </c>
      <c r="F1472" s="35" t="s">
        <v>410</v>
      </c>
      <c r="G1472" s="35" t="s">
        <v>411</v>
      </c>
      <c r="H1472" s="35" t="s">
        <v>410</v>
      </c>
      <c r="I1472" s="35" t="s">
        <v>1826</v>
      </c>
      <c r="J1472" s="63" t="s">
        <v>237</v>
      </c>
      <c r="K1472" s="59" t="s">
        <v>270</v>
      </c>
      <c r="L1472" s="32" t="s">
        <v>271</v>
      </c>
      <c r="M1472" s="36">
        <v>1</v>
      </c>
      <c r="N1472" s="42">
        <v>379335</v>
      </c>
      <c r="O1472" s="42">
        <v>379335</v>
      </c>
      <c r="P1472" s="50" t="s">
        <v>296</v>
      </c>
      <c r="Q1472" s="59" t="s">
        <v>356</v>
      </c>
      <c r="R1472" s="32" t="s">
        <v>247</v>
      </c>
      <c r="S1472" s="31">
        <v>30</v>
      </c>
      <c r="T1472" s="78" t="s">
        <v>175</v>
      </c>
      <c r="U1472" s="76">
        <v>38</v>
      </c>
    </row>
    <row r="1473" spans="1:21" ht="76.5" customHeight="1">
      <c r="A1473" s="31">
        <v>1458</v>
      </c>
      <c r="B1473" s="39" t="s">
        <v>76</v>
      </c>
      <c r="C1473" s="35" t="s">
        <v>74</v>
      </c>
      <c r="D1473" s="59" t="s">
        <v>408</v>
      </c>
      <c r="E1473" s="35" t="s">
        <v>409</v>
      </c>
      <c r="F1473" s="35" t="s">
        <v>410</v>
      </c>
      <c r="G1473" s="35" t="s">
        <v>411</v>
      </c>
      <c r="H1473" s="35" t="s">
        <v>410</v>
      </c>
      <c r="I1473" s="35" t="s">
        <v>1826</v>
      </c>
      <c r="J1473" s="63" t="s">
        <v>237</v>
      </c>
      <c r="K1473" s="59" t="s">
        <v>270</v>
      </c>
      <c r="L1473" s="32" t="s">
        <v>271</v>
      </c>
      <c r="M1473" s="36">
        <v>1</v>
      </c>
      <c r="N1473" s="42">
        <v>379335</v>
      </c>
      <c r="O1473" s="42">
        <v>379335</v>
      </c>
      <c r="P1473" s="50" t="s">
        <v>296</v>
      </c>
      <c r="Q1473" s="59" t="s">
        <v>356</v>
      </c>
      <c r="R1473" s="36" t="s">
        <v>1935</v>
      </c>
      <c r="S1473" s="31">
        <v>30</v>
      </c>
      <c r="T1473" s="78" t="s">
        <v>176</v>
      </c>
      <c r="U1473" s="76">
        <v>38</v>
      </c>
    </row>
    <row r="1474" spans="1:21" ht="76.5" customHeight="1">
      <c r="A1474" s="69">
        <v>1459</v>
      </c>
      <c r="B1474" s="39" t="s">
        <v>76</v>
      </c>
      <c r="C1474" s="35" t="s">
        <v>74</v>
      </c>
      <c r="D1474" s="59" t="s">
        <v>408</v>
      </c>
      <c r="E1474" s="35" t="s">
        <v>409</v>
      </c>
      <c r="F1474" s="35" t="s">
        <v>410</v>
      </c>
      <c r="G1474" s="35" t="s">
        <v>411</v>
      </c>
      <c r="H1474" s="35" t="s">
        <v>410</v>
      </c>
      <c r="I1474" s="35" t="s">
        <v>1826</v>
      </c>
      <c r="J1474" s="63" t="s">
        <v>237</v>
      </c>
      <c r="K1474" s="59" t="s">
        <v>270</v>
      </c>
      <c r="L1474" s="32" t="s">
        <v>271</v>
      </c>
      <c r="M1474" s="36">
        <v>1</v>
      </c>
      <c r="N1474" s="42">
        <v>379335</v>
      </c>
      <c r="O1474" s="42">
        <v>379335</v>
      </c>
      <c r="P1474" s="50" t="s">
        <v>296</v>
      </c>
      <c r="Q1474" s="59" t="s">
        <v>2043</v>
      </c>
      <c r="R1474" s="32" t="s">
        <v>248</v>
      </c>
      <c r="S1474" s="31">
        <v>30</v>
      </c>
      <c r="T1474" s="78" t="s">
        <v>174</v>
      </c>
      <c r="U1474" s="81">
        <v>38</v>
      </c>
    </row>
    <row r="1475" spans="1:21" ht="76.5" customHeight="1">
      <c r="A1475" s="31">
        <v>1460</v>
      </c>
      <c r="B1475" s="39" t="s">
        <v>76</v>
      </c>
      <c r="C1475" s="35" t="s">
        <v>74</v>
      </c>
      <c r="D1475" s="59" t="s">
        <v>408</v>
      </c>
      <c r="E1475" s="35" t="s">
        <v>409</v>
      </c>
      <c r="F1475" s="35" t="s">
        <v>410</v>
      </c>
      <c r="G1475" s="35" t="s">
        <v>411</v>
      </c>
      <c r="H1475" s="35" t="s">
        <v>410</v>
      </c>
      <c r="I1475" s="35" t="s">
        <v>1826</v>
      </c>
      <c r="J1475" s="63" t="s">
        <v>237</v>
      </c>
      <c r="K1475" s="59" t="s">
        <v>270</v>
      </c>
      <c r="L1475" s="32" t="s">
        <v>271</v>
      </c>
      <c r="M1475" s="36">
        <v>1</v>
      </c>
      <c r="N1475" s="42">
        <v>379335</v>
      </c>
      <c r="O1475" s="42">
        <v>379335</v>
      </c>
      <c r="P1475" s="50" t="s">
        <v>273</v>
      </c>
      <c r="Q1475" s="59" t="s">
        <v>2145</v>
      </c>
      <c r="R1475" s="32" t="s">
        <v>249</v>
      </c>
      <c r="S1475" s="31">
        <v>30</v>
      </c>
      <c r="T1475" s="78" t="s">
        <v>180</v>
      </c>
      <c r="U1475" s="76">
        <v>38</v>
      </c>
    </row>
    <row r="1476" spans="1:21" ht="76.5" customHeight="1">
      <c r="A1476" s="69">
        <v>1461</v>
      </c>
      <c r="B1476" s="39" t="s">
        <v>76</v>
      </c>
      <c r="C1476" s="35" t="s">
        <v>74</v>
      </c>
      <c r="D1476" s="59" t="s">
        <v>408</v>
      </c>
      <c r="E1476" s="35" t="s">
        <v>409</v>
      </c>
      <c r="F1476" s="35" t="s">
        <v>410</v>
      </c>
      <c r="G1476" s="35" t="s">
        <v>411</v>
      </c>
      <c r="H1476" s="35" t="s">
        <v>410</v>
      </c>
      <c r="I1476" s="35" t="s">
        <v>1826</v>
      </c>
      <c r="J1476" s="63" t="s">
        <v>237</v>
      </c>
      <c r="K1476" s="59" t="s">
        <v>270</v>
      </c>
      <c r="L1476" s="32" t="s">
        <v>271</v>
      </c>
      <c r="M1476" s="36">
        <v>1</v>
      </c>
      <c r="N1476" s="42">
        <v>379335</v>
      </c>
      <c r="O1476" s="42">
        <v>379335</v>
      </c>
      <c r="P1476" s="50" t="s">
        <v>273</v>
      </c>
      <c r="Q1476" s="59" t="s">
        <v>2145</v>
      </c>
      <c r="R1476" s="32" t="s">
        <v>250</v>
      </c>
      <c r="S1476" s="31">
        <v>30</v>
      </c>
      <c r="T1476" s="78" t="s">
        <v>179</v>
      </c>
      <c r="U1476" s="76">
        <v>38</v>
      </c>
    </row>
    <row r="1477" spans="1:21" ht="76.5" customHeight="1">
      <c r="A1477" s="31">
        <v>1462</v>
      </c>
      <c r="B1477" s="39" t="s">
        <v>76</v>
      </c>
      <c r="C1477" s="35" t="s">
        <v>74</v>
      </c>
      <c r="D1477" s="59" t="s">
        <v>408</v>
      </c>
      <c r="E1477" s="35" t="s">
        <v>409</v>
      </c>
      <c r="F1477" s="35" t="s">
        <v>410</v>
      </c>
      <c r="G1477" s="35" t="s">
        <v>411</v>
      </c>
      <c r="H1477" s="35" t="s">
        <v>410</v>
      </c>
      <c r="I1477" s="35" t="s">
        <v>1826</v>
      </c>
      <c r="J1477" s="63" t="s">
        <v>237</v>
      </c>
      <c r="K1477" s="59" t="s">
        <v>270</v>
      </c>
      <c r="L1477" s="32" t="s">
        <v>271</v>
      </c>
      <c r="M1477" s="36">
        <v>1</v>
      </c>
      <c r="N1477" s="42">
        <v>379335</v>
      </c>
      <c r="O1477" s="42">
        <v>379335</v>
      </c>
      <c r="P1477" s="50" t="s">
        <v>273</v>
      </c>
      <c r="Q1477" s="59" t="s">
        <v>2145</v>
      </c>
      <c r="R1477" s="32" t="s">
        <v>251</v>
      </c>
      <c r="S1477" s="31">
        <v>30</v>
      </c>
      <c r="T1477" s="78" t="s">
        <v>181</v>
      </c>
      <c r="U1477" s="76">
        <v>38</v>
      </c>
    </row>
    <row r="1478" spans="1:21" ht="76.5" customHeight="1">
      <c r="A1478" s="69">
        <v>1463</v>
      </c>
      <c r="B1478" s="39" t="s">
        <v>76</v>
      </c>
      <c r="C1478" s="35" t="s">
        <v>74</v>
      </c>
      <c r="D1478" s="59" t="s">
        <v>408</v>
      </c>
      <c r="E1478" s="35" t="s">
        <v>409</v>
      </c>
      <c r="F1478" s="35" t="s">
        <v>410</v>
      </c>
      <c r="G1478" s="35" t="s">
        <v>411</v>
      </c>
      <c r="H1478" s="35" t="s">
        <v>410</v>
      </c>
      <c r="I1478" s="35" t="s">
        <v>1826</v>
      </c>
      <c r="J1478" s="63" t="s">
        <v>237</v>
      </c>
      <c r="K1478" s="59" t="s">
        <v>270</v>
      </c>
      <c r="L1478" s="32" t="s">
        <v>271</v>
      </c>
      <c r="M1478" s="36">
        <v>1</v>
      </c>
      <c r="N1478" s="42">
        <v>379335</v>
      </c>
      <c r="O1478" s="42">
        <v>379335</v>
      </c>
      <c r="P1478" s="50" t="s">
        <v>273</v>
      </c>
      <c r="Q1478" s="59" t="s">
        <v>2145</v>
      </c>
      <c r="R1478" s="36" t="s">
        <v>252</v>
      </c>
      <c r="S1478" s="31">
        <v>30</v>
      </c>
      <c r="T1478" s="78" t="s">
        <v>96</v>
      </c>
      <c r="U1478" s="76">
        <v>38</v>
      </c>
    </row>
    <row r="1479" spans="1:21" ht="76.5" customHeight="1">
      <c r="A1479" s="31">
        <v>1464</v>
      </c>
      <c r="B1479" s="39" t="s">
        <v>76</v>
      </c>
      <c r="C1479" s="35" t="s">
        <v>74</v>
      </c>
      <c r="D1479" s="59" t="s">
        <v>408</v>
      </c>
      <c r="E1479" s="35" t="s">
        <v>409</v>
      </c>
      <c r="F1479" s="35" t="s">
        <v>410</v>
      </c>
      <c r="G1479" s="35" t="s">
        <v>411</v>
      </c>
      <c r="H1479" s="35" t="s">
        <v>410</v>
      </c>
      <c r="I1479" s="35" t="s">
        <v>1826</v>
      </c>
      <c r="J1479" s="63" t="s">
        <v>237</v>
      </c>
      <c r="K1479" s="59" t="s">
        <v>270</v>
      </c>
      <c r="L1479" s="32" t="s">
        <v>271</v>
      </c>
      <c r="M1479" s="36">
        <v>1</v>
      </c>
      <c r="N1479" s="42">
        <v>379335</v>
      </c>
      <c r="O1479" s="42">
        <v>379335</v>
      </c>
      <c r="P1479" s="50" t="s">
        <v>273</v>
      </c>
      <c r="Q1479" s="59" t="s">
        <v>2145</v>
      </c>
      <c r="R1479" s="32" t="s">
        <v>253</v>
      </c>
      <c r="S1479" s="31">
        <v>30</v>
      </c>
      <c r="T1479" s="78" t="s">
        <v>773</v>
      </c>
      <c r="U1479" s="76">
        <v>38</v>
      </c>
    </row>
    <row r="1480" spans="1:21" ht="76.5" customHeight="1">
      <c r="A1480" s="69">
        <v>1465</v>
      </c>
      <c r="B1480" s="39" t="s">
        <v>76</v>
      </c>
      <c r="C1480" s="35" t="s">
        <v>74</v>
      </c>
      <c r="D1480" s="59" t="s">
        <v>408</v>
      </c>
      <c r="E1480" s="35" t="s">
        <v>409</v>
      </c>
      <c r="F1480" s="35" t="s">
        <v>410</v>
      </c>
      <c r="G1480" s="35" t="s">
        <v>411</v>
      </c>
      <c r="H1480" s="35" t="s">
        <v>410</v>
      </c>
      <c r="I1480" s="35" t="s">
        <v>1826</v>
      </c>
      <c r="J1480" s="63" t="s">
        <v>237</v>
      </c>
      <c r="K1480" s="59" t="s">
        <v>270</v>
      </c>
      <c r="L1480" s="32" t="s">
        <v>271</v>
      </c>
      <c r="M1480" s="36">
        <v>1</v>
      </c>
      <c r="N1480" s="42">
        <v>379335</v>
      </c>
      <c r="O1480" s="42">
        <v>379335</v>
      </c>
      <c r="P1480" s="50" t="s">
        <v>296</v>
      </c>
      <c r="Q1480" s="59" t="s">
        <v>356</v>
      </c>
      <c r="R1480" s="32" t="s">
        <v>254</v>
      </c>
      <c r="S1480" s="31">
        <v>30</v>
      </c>
      <c r="T1480" s="78" t="s">
        <v>182</v>
      </c>
      <c r="U1480" s="76">
        <v>38</v>
      </c>
    </row>
    <row r="1481" spans="1:21" ht="76.5" customHeight="1">
      <c r="A1481" s="31">
        <v>1466</v>
      </c>
      <c r="B1481" s="39" t="s">
        <v>76</v>
      </c>
      <c r="C1481" s="35" t="s">
        <v>74</v>
      </c>
      <c r="D1481" s="59" t="s">
        <v>408</v>
      </c>
      <c r="E1481" s="35" t="s">
        <v>409</v>
      </c>
      <c r="F1481" s="35" t="s">
        <v>410</v>
      </c>
      <c r="G1481" s="35" t="s">
        <v>411</v>
      </c>
      <c r="H1481" s="35" t="s">
        <v>410</v>
      </c>
      <c r="I1481" s="35" t="s">
        <v>1826</v>
      </c>
      <c r="J1481" s="63" t="s">
        <v>237</v>
      </c>
      <c r="K1481" s="59" t="s">
        <v>270</v>
      </c>
      <c r="L1481" s="32" t="s">
        <v>271</v>
      </c>
      <c r="M1481" s="36">
        <v>1</v>
      </c>
      <c r="N1481" s="42">
        <v>379335</v>
      </c>
      <c r="O1481" s="42">
        <v>379335</v>
      </c>
      <c r="P1481" s="50" t="s">
        <v>296</v>
      </c>
      <c r="Q1481" s="59" t="s">
        <v>356</v>
      </c>
      <c r="R1481" s="32" t="s">
        <v>255</v>
      </c>
      <c r="S1481" s="31">
        <v>30</v>
      </c>
      <c r="T1481" s="78" t="s">
        <v>97</v>
      </c>
      <c r="U1481" s="76">
        <v>38</v>
      </c>
    </row>
    <row r="1482" spans="1:21" ht="76.5" customHeight="1">
      <c r="A1482" s="69">
        <v>1467</v>
      </c>
      <c r="B1482" s="39" t="s">
        <v>76</v>
      </c>
      <c r="C1482" s="35" t="s">
        <v>74</v>
      </c>
      <c r="D1482" s="59" t="s">
        <v>408</v>
      </c>
      <c r="E1482" s="35" t="s">
        <v>409</v>
      </c>
      <c r="F1482" s="35" t="s">
        <v>410</v>
      </c>
      <c r="G1482" s="35" t="s">
        <v>411</v>
      </c>
      <c r="H1482" s="35" t="s">
        <v>410</v>
      </c>
      <c r="I1482" s="35" t="s">
        <v>1826</v>
      </c>
      <c r="J1482" s="63" t="s">
        <v>237</v>
      </c>
      <c r="K1482" s="59" t="s">
        <v>270</v>
      </c>
      <c r="L1482" s="32" t="s">
        <v>271</v>
      </c>
      <c r="M1482" s="36">
        <v>1</v>
      </c>
      <c r="N1482" s="42">
        <v>379335</v>
      </c>
      <c r="O1482" s="42">
        <v>379335</v>
      </c>
      <c r="P1482" s="50" t="s">
        <v>296</v>
      </c>
      <c r="Q1482" s="59" t="s">
        <v>356</v>
      </c>
      <c r="R1482" s="32" t="s">
        <v>256</v>
      </c>
      <c r="S1482" s="31">
        <v>30</v>
      </c>
      <c r="T1482" s="78" t="s">
        <v>183</v>
      </c>
      <c r="U1482" s="76">
        <v>38</v>
      </c>
    </row>
    <row r="1483" spans="1:21" ht="76.5" customHeight="1">
      <c r="A1483" s="31">
        <v>1468</v>
      </c>
      <c r="B1483" s="39" t="s">
        <v>76</v>
      </c>
      <c r="C1483" s="35" t="s">
        <v>74</v>
      </c>
      <c r="D1483" s="59" t="s">
        <v>408</v>
      </c>
      <c r="E1483" s="35" t="s">
        <v>409</v>
      </c>
      <c r="F1483" s="35" t="s">
        <v>410</v>
      </c>
      <c r="G1483" s="35" t="s">
        <v>411</v>
      </c>
      <c r="H1483" s="35" t="s">
        <v>410</v>
      </c>
      <c r="I1483" s="35" t="s">
        <v>1826</v>
      </c>
      <c r="J1483" s="63" t="s">
        <v>237</v>
      </c>
      <c r="K1483" s="59" t="s">
        <v>270</v>
      </c>
      <c r="L1483" s="32" t="s">
        <v>271</v>
      </c>
      <c r="M1483" s="36">
        <v>1</v>
      </c>
      <c r="N1483" s="42">
        <v>379335</v>
      </c>
      <c r="O1483" s="42">
        <v>379335</v>
      </c>
      <c r="P1483" s="50" t="s">
        <v>296</v>
      </c>
      <c r="Q1483" s="59" t="s">
        <v>356</v>
      </c>
      <c r="R1483" s="32" t="s">
        <v>257</v>
      </c>
      <c r="S1483" s="31">
        <v>30</v>
      </c>
      <c r="T1483" s="78" t="s">
        <v>185</v>
      </c>
      <c r="U1483" s="76">
        <v>38</v>
      </c>
    </row>
    <row r="1484" spans="1:21" ht="76.5" customHeight="1">
      <c r="A1484" s="69">
        <v>1469</v>
      </c>
      <c r="B1484" s="39" t="s">
        <v>76</v>
      </c>
      <c r="C1484" s="35" t="s">
        <v>74</v>
      </c>
      <c r="D1484" s="59" t="s">
        <v>408</v>
      </c>
      <c r="E1484" s="35" t="s">
        <v>409</v>
      </c>
      <c r="F1484" s="35" t="s">
        <v>410</v>
      </c>
      <c r="G1484" s="35" t="s">
        <v>411</v>
      </c>
      <c r="H1484" s="35" t="s">
        <v>410</v>
      </c>
      <c r="I1484" s="35" t="s">
        <v>1826</v>
      </c>
      <c r="J1484" s="63" t="s">
        <v>237</v>
      </c>
      <c r="K1484" s="59" t="s">
        <v>270</v>
      </c>
      <c r="L1484" s="32" t="s">
        <v>271</v>
      </c>
      <c r="M1484" s="36">
        <v>1</v>
      </c>
      <c r="N1484" s="42">
        <v>379335</v>
      </c>
      <c r="O1484" s="42">
        <v>379335</v>
      </c>
      <c r="P1484" s="50" t="s">
        <v>273</v>
      </c>
      <c r="Q1484" s="59" t="s">
        <v>2145</v>
      </c>
      <c r="R1484" s="32" t="s">
        <v>258</v>
      </c>
      <c r="S1484" s="31">
        <v>30</v>
      </c>
      <c r="T1484" s="78" t="s">
        <v>177</v>
      </c>
      <c r="U1484" s="76">
        <v>38</v>
      </c>
    </row>
    <row r="1485" spans="1:21" ht="76.5" customHeight="1">
      <c r="A1485" s="31">
        <v>1470</v>
      </c>
      <c r="B1485" s="39" t="s">
        <v>76</v>
      </c>
      <c r="C1485" s="35" t="s">
        <v>74</v>
      </c>
      <c r="D1485" s="59" t="s">
        <v>408</v>
      </c>
      <c r="E1485" s="35" t="s">
        <v>409</v>
      </c>
      <c r="F1485" s="35" t="s">
        <v>410</v>
      </c>
      <c r="G1485" s="35" t="s">
        <v>411</v>
      </c>
      <c r="H1485" s="35" t="s">
        <v>410</v>
      </c>
      <c r="I1485" s="104" t="s">
        <v>1826</v>
      </c>
      <c r="J1485" s="63" t="s">
        <v>237</v>
      </c>
      <c r="K1485" s="59" t="s">
        <v>270</v>
      </c>
      <c r="L1485" s="32" t="s">
        <v>271</v>
      </c>
      <c r="M1485" s="36">
        <v>1</v>
      </c>
      <c r="N1485" s="42">
        <v>379335</v>
      </c>
      <c r="O1485" s="42">
        <v>379335</v>
      </c>
      <c r="P1485" s="50" t="s">
        <v>273</v>
      </c>
      <c r="Q1485" s="59" t="s">
        <v>2145</v>
      </c>
      <c r="R1485" s="32" t="s">
        <v>259</v>
      </c>
      <c r="S1485" s="31">
        <v>30</v>
      </c>
      <c r="T1485" s="78" t="s">
        <v>184</v>
      </c>
      <c r="U1485" s="76">
        <v>38</v>
      </c>
    </row>
    <row r="1486" spans="1:21" ht="76.5" customHeight="1">
      <c r="A1486" s="69">
        <v>1471</v>
      </c>
      <c r="B1486" s="39" t="s">
        <v>76</v>
      </c>
      <c r="C1486" s="35" t="s">
        <v>74</v>
      </c>
      <c r="D1486" s="59" t="s">
        <v>408</v>
      </c>
      <c r="E1486" s="35" t="s">
        <v>409</v>
      </c>
      <c r="F1486" s="35" t="s">
        <v>410</v>
      </c>
      <c r="G1486" s="35" t="s">
        <v>411</v>
      </c>
      <c r="H1486" s="35" t="s">
        <v>410</v>
      </c>
      <c r="I1486" s="35" t="s">
        <v>1826</v>
      </c>
      <c r="J1486" s="63" t="s">
        <v>237</v>
      </c>
      <c r="K1486" s="59" t="s">
        <v>270</v>
      </c>
      <c r="L1486" s="32" t="s">
        <v>271</v>
      </c>
      <c r="M1486" s="36">
        <v>1</v>
      </c>
      <c r="N1486" s="42">
        <v>379335</v>
      </c>
      <c r="O1486" s="42">
        <v>379335</v>
      </c>
      <c r="P1486" s="50" t="s">
        <v>296</v>
      </c>
      <c r="Q1486" s="59" t="s">
        <v>356</v>
      </c>
      <c r="R1486" s="32" t="s">
        <v>260</v>
      </c>
      <c r="S1486" s="31">
        <v>30</v>
      </c>
      <c r="T1486" s="78" t="s">
        <v>178</v>
      </c>
      <c r="U1486" s="76">
        <v>38</v>
      </c>
    </row>
    <row r="1487" spans="1:21" ht="76.5" customHeight="1">
      <c r="A1487" s="31">
        <v>1472</v>
      </c>
      <c r="B1487" s="39" t="s">
        <v>76</v>
      </c>
      <c r="C1487" s="35" t="s">
        <v>74</v>
      </c>
      <c r="D1487" s="59" t="s">
        <v>408</v>
      </c>
      <c r="E1487" s="35" t="s">
        <v>409</v>
      </c>
      <c r="F1487" s="35" t="s">
        <v>410</v>
      </c>
      <c r="G1487" s="35" t="s">
        <v>411</v>
      </c>
      <c r="H1487" s="35" t="s">
        <v>410</v>
      </c>
      <c r="I1487" s="35" t="s">
        <v>1826</v>
      </c>
      <c r="J1487" s="63" t="s">
        <v>237</v>
      </c>
      <c r="K1487" s="59" t="s">
        <v>270</v>
      </c>
      <c r="L1487" s="32" t="s">
        <v>271</v>
      </c>
      <c r="M1487" s="36">
        <v>1</v>
      </c>
      <c r="N1487" s="42">
        <v>379335</v>
      </c>
      <c r="O1487" s="42">
        <v>379335</v>
      </c>
      <c r="P1487" s="50" t="s">
        <v>296</v>
      </c>
      <c r="Q1487" s="59" t="s">
        <v>356</v>
      </c>
      <c r="R1487" s="32" t="s">
        <v>261</v>
      </c>
      <c r="S1487" s="31">
        <v>30</v>
      </c>
      <c r="T1487" s="78" t="s">
        <v>98</v>
      </c>
      <c r="U1487" s="76">
        <v>38</v>
      </c>
    </row>
    <row r="1488" spans="1:21" ht="76.5" customHeight="1">
      <c r="A1488" s="69">
        <v>1473</v>
      </c>
      <c r="B1488" s="39" t="s">
        <v>76</v>
      </c>
      <c r="C1488" s="35" t="s">
        <v>74</v>
      </c>
      <c r="D1488" s="59" t="s">
        <v>408</v>
      </c>
      <c r="E1488" s="35" t="s">
        <v>409</v>
      </c>
      <c r="F1488" s="35" t="s">
        <v>410</v>
      </c>
      <c r="G1488" s="35" t="s">
        <v>411</v>
      </c>
      <c r="H1488" s="35" t="s">
        <v>410</v>
      </c>
      <c r="I1488" s="35" t="s">
        <v>1826</v>
      </c>
      <c r="J1488" s="63" t="s">
        <v>237</v>
      </c>
      <c r="K1488" s="59" t="s">
        <v>270</v>
      </c>
      <c r="L1488" s="32" t="s">
        <v>271</v>
      </c>
      <c r="M1488" s="36">
        <v>1</v>
      </c>
      <c r="N1488" s="42">
        <v>379335</v>
      </c>
      <c r="O1488" s="42">
        <v>379335</v>
      </c>
      <c r="P1488" s="50" t="s">
        <v>296</v>
      </c>
      <c r="Q1488" s="59" t="s">
        <v>356</v>
      </c>
      <c r="R1488" s="32" t="s">
        <v>262</v>
      </c>
      <c r="S1488" s="31">
        <v>30</v>
      </c>
      <c r="T1488" s="78" t="s">
        <v>99</v>
      </c>
      <c r="U1488" s="76">
        <v>38</v>
      </c>
    </row>
    <row r="1489" spans="1:21" ht="76.5" customHeight="1">
      <c r="A1489" s="31">
        <v>1474</v>
      </c>
      <c r="B1489" s="39" t="s">
        <v>76</v>
      </c>
      <c r="C1489" s="35" t="s">
        <v>74</v>
      </c>
      <c r="D1489" s="59" t="s">
        <v>408</v>
      </c>
      <c r="E1489" s="35" t="s">
        <v>409</v>
      </c>
      <c r="F1489" s="35" t="s">
        <v>410</v>
      </c>
      <c r="G1489" s="35" t="s">
        <v>411</v>
      </c>
      <c r="H1489" s="35" t="s">
        <v>410</v>
      </c>
      <c r="I1489" s="35" t="s">
        <v>1826</v>
      </c>
      <c r="J1489" s="63" t="s">
        <v>237</v>
      </c>
      <c r="K1489" s="59" t="s">
        <v>270</v>
      </c>
      <c r="L1489" s="32" t="s">
        <v>271</v>
      </c>
      <c r="M1489" s="36">
        <v>1</v>
      </c>
      <c r="N1489" s="42">
        <v>379335</v>
      </c>
      <c r="O1489" s="42">
        <v>379335</v>
      </c>
      <c r="P1489" s="50" t="s">
        <v>296</v>
      </c>
      <c r="Q1489" s="59" t="s">
        <v>356</v>
      </c>
      <c r="R1489" s="32" t="s">
        <v>263</v>
      </c>
      <c r="S1489" s="31">
        <v>30</v>
      </c>
      <c r="T1489" s="78" t="s">
        <v>770</v>
      </c>
      <c r="U1489" s="76">
        <v>38</v>
      </c>
    </row>
    <row r="1490" spans="1:21" ht="114.75" customHeight="1">
      <c r="A1490" s="69">
        <v>1475</v>
      </c>
      <c r="B1490" s="39" t="s">
        <v>76</v>
      </c>
      <c r="C1490" s="35" t="s">
        <v>74</v>
      </c>
      <c r="D1490" s="59" t="s">
        <v>408</v>
      </c>
      <c r="E1490" s="35" t="s">
        <v>409</v>
      </c>
      <c r="F1490" s="35" t="s">
        <v>410</v>
      </c>
      <c r="G1490" s="35" t="s">
        <v>411</v>
      </c>
      <c r="H1490" s="35" t="s">
        <v>410</v>
      </c>
      <c r="I1490" s="35" t="s">
        <v>1827</v>
      </c>
      <c r="J1490" s="35" t="s">
        <v>1828</v>
      </c>
      <c r="K1490" s="59" t="s">
        <v>270</v>
      </c>
      <c r="L1490" s="32" t="s">
        <v>271</v>
      </c>
      <c r="M1490" s="36">
        <v>1</v>
      </c>
      <c r="N1490" s="42">
        <f>O1490/M1490</f>
        <v>952327</v>
      </c>
      <c r="O1490" s="42">
        <f>369425+582902</f>
        <v>952327</v>
      </c>
      <c r="P1490" s="50" t="s">
        <v>414</v>
      </c>
      <c r="Q1490" s="59" t="s">
        <v>1801</v>
      </c>
      <c r="R1490" s="32" t="s">
        <v>247</v>
      </c>
      <c r="S1490" s="31">
        <v>30</v>
      </c>
      <c r="T1490" s="78" t="s">
        <v>175</v>
      </c>
      <c r="U1490" s="76">
        <v>38</v>
      </c>
    </row>
    <row r="1491" spans="1:21" ht="89.25" customHeight="1">
      <c r="A1491" s="31">
        <v>1476</v>
      </c>
      <c r="B1491" s="39" t="s">
        <v>76</v>
      </c>
      <c r="C1491" s="35" t="s">
        <v>74</v>
      </c>
      <c r="D1491" s="59" t="s">
        <v>408</v>
      </c>
      <c r="E1491" s="35" t="s">
        <v>409</v>
      </c>
      <c r="F1491" s="35" t="s">
        <v>410</v>
      </c>
      <c r="G1491" s="35" t="s">
        <v>411</v>
      </c>
      <c r="H1491" s="35" t="s">
        <v>410</v>
      </c>
      <c r="I1491" s="35" t="s">
        <v>1827</v>
      </c>
      <c r="J1491" s="35" t="s">
        <v>1828</v>
      </c>
      <c r="K1491" s="59" t="s">
        <v>270</v>
      </c>
      <c r="L1491" s="32" t="s">
        <v>271</v>
      </c>
      <c r="M1491" s="36">
        <v>1</v>
      </c>
      <c r="N1491" s="42">
        <f>O1491/M1491</f>
        <v>582903</v>
      </c>
      <c r="O1491" s="42">
        <f>369425+213478</f>
        <v>582903</v>
      </c>
      <c r="P1491" s="50" t="s">
        <v>414</v>
      </c>
      <c r="Q1491" s="59" t="s">
        <v>1801</v>
      </c>
      <c r="R1491" s="36" t="s">
        <v>1935</v>
      </c>
      <c r="S1491" s="31">
        <v>30</v>
      </c>
      <c r="T1491" s="78" t="s">
        <v>176</v>
      </c>
      <c r="U1491" s="76">
        <v>38</v>
      </c>
    </row>
    <row r="1492" spans="1:21" ht="89.25" customHeight="1">
      <c r="A1492" s="69">
        <v>1477</v>
      </c>
      <c r="B1492" s="39" t="s">
        <v>76</v>
      </c>
      <c r="C1492" s="35" t="s">
        <v>74</v>
      </c>
      <c r="D1492" s="59" t="s">
        <v>408</v>
      </c>
      <c r="E1492" s="35" t="s">
        <v>409</v>
      </c>
      <c r="F1492" s="35" t="s">
        <v>410</v>
      </c>
      <c r="G1492" s="35" t="s">
        <v>411</v>
      </c>
      <c r="H1492" s="35" t="s">
        <v>410</v>
      </c>
      <c r="I1492" s="35" t="s">
        <v>1827</v>
      </c>
      <c r="J1492" s="35" t="s">
        <v>1828</v>
      </c>
      <c r="K1492" s="59" t="s">
        <v>270</v>
      </c>
      <c r="L1492" s="32" t="s">
        <v>271</v>
      </c>
      <c r="M1492" s="36">
        <v>1</v>
      </c>
      <c r="N1492" s="42">
        <f>O1492/M1492</f>
        <v>952327</v>
      </c>
      <c r="O1492" s="42">
        <f>369425+582902</f>
        <v>952327</v>
      </c>
      <c r="P1492" s="50" t="s">
        <v>414</v>
      </c>
      <c r="Q1492" s="59" t="s">
        <v>1801</v>
      </c>
      <c r="R1492" s="32" t="s">
        <v>248</v>
      </c>
      <c r="S1492" s="31">
        <v>30</v>
      </c>
      <c r="T1492" s="78" t="s">
        <v>174</v>
      </c>
      <c r="U1492" s="81">
        <v>38</v>
      </c>
    </row>
    <row r="1493" spans="1:21" ht="89.25" customHeight="1">
      <c r="A1493" s="31">
        <v>1478</v>
      </c>
      <c r="B1493" s="39" t="s">
        <v>76</v>
      </c>
      <c r="C1493" s="35" t="s">
        <v>74</v>
      </c>
      <c r="D1493" s="59" t="s">
        <v>408</v>
      </c>
      <c r="E1493" s="35" t="s">
        <v>409</v>
      </c>
      <c r="F1493" s="35" t="s">
        <v>410</v>
      </c>
      <c r="G1493" s="35" t="s">
        <v>411</v>
      </c>
      <c r="H1493" s="35" t="s">
        <v>410</v>
      </c>
      <c r="I1493" s="35" t="s">
        <v>1827</v>
      </c>
      <c r="J1493" s="35" t="s">
        <v>1828</v>
      </c>
      <c r="K1493" s="59" t="s">
        <v>270</v>
      </c>
      <c r="L1493" s="32" t="s">
        <v>271</v>
      </c>
      <c r="M1493" s="36">
        <v>1</v>
      </c>
      <c r="N1493" s="42">
        <f t="shared" ref="N1493:N1507" si="2">O1493/M1493</f>
        <v>582903</v>
      </c>
      <c r="O1493" s="42">
        <f t="shared" ref="O1493:O1497" si="3">369425+213478</f>
        <v>582903</v>
      </c>
      <c r="P1493" s="50" t="s">
        <v>414</v>
      </c>
      <c r="Q1493" s="59" t="s">
        <v>1801</v>
      </c>
      <c r="R1493" s="32" t="s">
        <v>249</v>
      </c>
      <c r="S1493" s="31">
        <v>30</v>
      </c>
      <c r="T1493" s="78" t="s">
        <v>180</v>
      </c>
      <c r="U1493" s="76">
        <v>38</v>
      </c>
    </row>
    <row r="1494" spans="1:21" ht="89.25" customHeight="1">
      <c r="A1494" s="69">
        <v>1479</v>
      </c>
      <c r="B1494" s="39" t="s">
        <v>76</v>
      </c>
      <c r="C1494" s="35" t="s">
        <v>74</v>
      </c>
      <c r="D1494" s="59" t="s">
        <v>408</v>
      </c>
      <c r="E1494" s="35" t="s">
        <v>409</v>
      </c>
      <c r="F1494" s="35" t="s">
        <v>410</v>
      </c>
      <c r="G1494" s="35" t="s">
        <v>411</v>
      </c>
      <c r="H1494" s="35" t="s">
        <v>410</v>
      </c>
      <c r="I1494" s="35" t="s">
        <v>1827</v>
      </c>
      <c r="J1494" s="35" t="s">
        <v>1828</v>
      </c>
      <c r="K1494" s="59" t="s">
        <v>270</v>
      </c>
      <c r="L1494" s="32" t="s">
        <v>271</v>
      </c>
      <c r="M1494" s="36">
        <v>1</v>
      </c>
      <c r="N1494" s="42">
        <f>O1494/M1494</f>
        <v>952327</v>
      </c>
      <c r="O1494" s="42">
        <f>369425+582902</f>
        <v>952327</v>
      </c>
      <c r="P1494" s="50" t="s">
        <v>414</v>
      </c>
      <c r="Q1494" s="59" t="s">
        <v>1801</v>
      </c>
      <c r="R1494" s="32" t="s">
        <v>250</v>
      </c>
      <c r="S1494" s="31">
        <v>30</v>
      </c>
      <c r="T1494" s="78" t="s">
        <v>179</v>
      </c>
      <c r="U1494" s="76">
        <v>38</v>
      </c>
    </row>
    <row r="1495" spans="1:21" ht="89.25" customHeight="1">
      <c r="A1495" s="31">
        <v>1480</v>
      </c>
      <c r="B1495" s="39" t="s">
        <v>76</v>
      </c>
      <c r="C1495" s="35" t="s">
        <v>74</v>
      </c>
      <c r="D1495" s="59" t="s">
        <v>408</v>
      </c>
      <c r="E1495" s="35" t="s">
        <v>409</v>
      </c>
      <c r="F1495" s="35" t="s">
        <v>410</v>
      </c>
      <c r="G1495" s="35" t="s">
        <v>411</v>
      </c>
      <c r="H1495" s="35" t="s">
        <v>410</v>
      </c>
      <c r="I1495" s="35" t="s">
        <v>1827</v>
      </c>
      <c r="J1495" s="35" t="s">
        <v>1828</v>
      </c>
      <c r="K1495" s="59" t="s">
        <v>270</v>
      </c>
      <c r="L1495" s="32" t="s">
        <v>271</v>
      </c>
      <c r="M1495" s="36">
        <v>1</v>
      </c>
      <c r="N1495" s="42">
        <f t="shared" si="2"/>
        <v>582903</v>
      </c>
      <c r="O1495" s="42">
        <f t="shared" si="3"/>
        <v>582903</v>
      </c>
      <c r="P1495" s="50" t="s">
        <v>414</v>
      </c>
      <c r="Q1495" s="59" t="s">
        <v>1801</v>
      </c>
      <c r="R1495" s="32" t="s">
        <v>251</v>
      </c>
      <c r="S1495" s="31">
        <v>30</v>
      </c>
      <c r="T1495" s="78" t="s">
        <v>181</v>
      </c>
      <c r="U1495" s="76">
        <v>38</v>
      </c>
    </row>
    <row r="1496" spans="1:21" ht="89.25" customHeight="1">
      <c r="A1496" s="69">
        <v>1481</v>
      </c>
      <c r="B1496" s="39" t="s">
        <v>76</v>
      </c>
      <c r="C1496" s="35" t="s">
        <v>74</v>
      </c>
      <c r="D1496" s="59" t="s">
        <v>408</v>
      </c>
      <c r="E1496" s="35" t="s">
        <v>409</v>
      </c>
      <c r="F1496" s="35" t="s">
        <v>410</v>
      </c>
      <c r="G1496" s="35" t="s">
        <v>411</v>
      </c>
      <c r="H1496" s="35" t="s">
        <v>410</v>
      </c>
      <c r="I1496" s="35" t="s">
        <v>1827</v>
      </c>
      <c r="J1496" s="35" t="s">
        <v>1828</v>
      </c>
      <c r="K1496" s="59" t="s">
        <v>270</v>
      </c>
      <c r="L1496" s="32" t="s">
        <v>271</v>
      </c>
      <c r="M1496" s="36">
        <v>1</v>
      </c>
      <c r="N1496" s="42">
        <f t="shared" si="2"/>
        <v>582903</v>
      </c>
      <c r="O1496" s="42">
        <f t="shared" si="3"/>
        <v>582903</v>
      </c>
      <c r="P1496" s="50" t="s">
        <v>414</v>
      </c>
      <c r="Q1496" s="59" t="s">
        <v>1801</v>
      </c>
      <c r="R1496" s="36" t="s">
        <v>252</v>
      </c>
      <c r="S1496" s="31">
        <v>30</v>
      </c>
      <c r="T1496" s="78" t="s">
        <v>96</v>
      </c>
      <c r="U1496" s="76">
        <v>38</v>
      </c>
    </row>
    <row r="1497" spans="1:21" ht="89.25" customHeight="1">
      <c r="A1497" s="31">
        <v>1482</v>
      </c>
      <c r="B1497" s="39" t="s">
        <v>76</v>
      </c>
      <c r="C1497" s="35" t="s">
        <v>74</v>
      </c>
      <c r="D1497" s="59" t="s">
        <v>408</v>
      </c>
      <c r="E1497" s="35" t="s">
        <v>409</v>
      </c>
      <c r="F1497" s="35" t="s">
        <v>410</v>
      </c>
      <c r="G1497" s="35" t="s">
        <v>411</v>
      </c>
      <c r="H1497" s="35" t="s">
        <v>410</v>
      </c>
      <c r="I1497" s="35" t="s">
        <v>1827</v>
      </c>
      <c r="J1497" s="35" t="s">
        <v>1828</v>
      </c>
      <c r="K1497" s="59" t="s">
        <v>270</v>
      </c>
      <c r="L1497" s="32" t="s">
        <v>271</v>
      </c>
      <c r="M1497" s="36">
        <v>1</v>
      </c>
      <c r="N1497" s="42">
        <f t="shared" si="2"/>
        <v>582903</v>
      </c>
      <c r="O1497" s="42">
        <f t="shared" si="3"/>
        <v>582903</v>
      </c>
      <c r="P1497" s="50" t="s">
        <v>414</v>
      </c>
      <c r="Q1497" s="59" t="s">
        <v>1801</v>
      </c>
      <c r="R1497" s="32" t="s">
        <v>253</v>
      </c>
      <c r="S1497" s="31">
        <v>30</v>
      </c>
      <c r="T1497" s="78" t="s">
        <v>773</v>
      </c>
      <c r="U1497" s="76">
        <v>38</v>
      </c>
    </row>
    <row r="1498" spans="1:21" ht="89.25" customHeight="1">
      <c r="A1498" s="69">
        <v>1483</v>
      </c>
      <c r="B1498" s="39" t="s">
        <v>76</v>
      </c>
      <c r="C1498" s="35" t="s">
        <v>74</v>
      </c>
      <c r="D1498" s="59" t="s">
        <v>408</v>
      </c>
      <c r="E1498" s="35" t="s">
        <v>409</v>
      </c>
      <c r="F1498" s="35" t="s">
        <v>410</v>
      </c>
      <c r="G1498" s="35" t="s">
        <v>411</v>
      </c>
      <c r="H1498" s="35" t="s">
        <v>410</v>
      </c>
      <c r="I1498" s="35" t="s">
        <v>1827</v>
      </c>
      <c r="J1498" s="35" t="s">
        <v>1828</v>
      </c>
      <c r="K1498" s="59" t="s">
        <v>270</v>
      </c>
      <c r="L1498" s="32" t="s">
        <v>271</v>
      </c>
      <c r="M1498" s="36">
        <v>1</v>
      </c>
      <c r="N1498" s="42">
        <f>O1498/M1498</f>
        <v>952327</v>
      </c>
      <c r="O1498" s="42">
        <f>369425+582902</f>
        <v>952327</v>
      </c>
      <c r="P1498" s="50" t="s">
        <v>414</v>
      </c>
      <c r="Q1498" s="59" t="s">
        <v>1801</v>
      </c>
      <c r="R1498" s="32" t="s">
        <v>254</v>
      </c>
      <c r="S1498" s="31">
        <v>30</v>
      </c>
      <c r="T1498" s="78" t="s">
        <v>182</v>
      </c>
      <c r="U1498" s="76">
        <v>38</v>
      </c>
    </row>
    <row r="1499" spans="1:21" ht="89.25" customHeight="1">
      <c r="A1499" s="31">
        <v>1484</v>
      </c>
      <c r="B1499" s="39" t="s">
        <v>76</v>
      </c>
      <c r="C1499" s="35" t="s">
        <v>74</v>
      </c>
      <c r="D1499" s="59" t="s">
        <v>408</v>
      </c>
      <c r="E1499" s="35" t="s">
        <v>409</v>
      </c>
      <c r="F1499" s="35" t="s">
        <v>410</v>
      </c>
      <c r="G1499" s="35" t="s">
        <v>411</v>
      </c>
      <c r="H1499" s="35" t="s">
        <v>410</v>
      </c>
      <c r="I1499" s="35" t="s">
        <v>1827</v>
      </c>
      <c r="J1499" s="35" t="s">
        <v>1828</v>
      </c>
      <c r="K1499" s="59" t="s">
        <v>270</v>
      </c>
      <c r="L1499" s="32" t="s">
        <v>271</v>
      </c>
      <c r="M1499" s="36">
        <v>1</v>
      </c>
      <c r="N1499" s="42">
        <f t="shared" si="2"/>
        <v>582903</v>
      </c>
      <c r="O1499" s="42">
        <f>369425+213478</f>
        <v>582903</v>
      </c>
      <c r="P1499" s="50" t="s">
        <v>414</v>
      </c>
      <c r="Q1499" s="59" t="s">
        <v>1801</v>
      </c>
      <c r="R1499" s="32" t="s">
        <v>255</v>
      </c>
      <c r="S1499" s="31">
        <v>30</v>
      </c>
      <c r="T1499" s="78" t="s">
        <v>97</v>
      </c>
      <c r="U1499" s="76">
        <v>38</v>
      </c>
    </row>
    <row r="1500" spans="1:21" ht="89.25" customHeight="1">
      <c r="A1500" s="69">
        <v>1485</v>
      </c>
      <c r="B1500" s="39" t="s">
        <v>76</v>
      </c>
      <c r="C1500" s="35" t="s">
        <v>74</v>
      </c>
      <c r="D1500" s="59" t="s">
        <v>408</v>
      </c>
      <c r="E1500" s="35" t="s">
        <v>409</v>
      </c>
      <c r="F1500" s="35" t="s">
        <v>410</v>
      </c>
      <c r="G1500" s="35" t="s">
        <v>411</v>
      </c>
      <c r="H1500" s="35" t="s">
        <v>410</v>
      </c>
      <c r="I1500" s="35" t="s">
        <v>1827</v>
      </c>
      <c r="J1500" s="35" t="s">
        <v>1828</v>
      </c>
      <c r="K1500" s="59" t="s">
        <v>270</v>
      </c>
      <c r="L1500" s="32" t="s">
        <v>271</v>
      </c>
      <c r="M1500" s="36">
        <v>1</v>
      </c>
      <c r="N1500" s="42">
        <f>O1500/M1500</f>
        <v>952327</v>
      </c>
      <c r="O1500" s="42">
        <f>369425+582902</f>
        <v>952327</v>
      </c>
      <c r="P1500" s="50" t="s">
        <v>414</v>
      </c>
      <c r="Q1500" s="59" t="s">
        <v>1801</v>
      </c>
      <c r="R1500" s="32" t="s">
        <v>256</v>
      </c>
      <c r="S1500" s="31">
        <v>30</v>
      </c>
      <c r="T1500" s="78" t="s">
        <v>183</v>
      </c>
      <c r="U1500" s="76">
        <v>38</v>
      </c>
    </row>
    <row r="1501" spans="1:21" ht="89.25" customHeight="1">
      <c r="A1501" s="31">
        <v>1486</v>
      </c>
      <c r="B1501" s="39" t="s">
        <v>76</v>
      </c>
      <c r="C1501" s="35" t="s">
        <v>74</v>
      </c>
      <c r="D1501" s="59" t="s">
        <v>408</v>
      </c>
      <c r="E1501" s="35" t="s">
        <v>409</v>
      </c>
      <c r="F1501" s="35" t="s">
        <v>410</v>
      </c>
      <c r="G1501" s="35" t="s">
        <v>411</v>
      </c>
      <c r="H1501" s="35" t="s">
        <v>410</v>
      </c>
      <c r="I1501" s="35" t="s">
        <v>1827</v>
      </c>
      <c r="J1501" s="35" t="s">
        <v>1828</v>
      </c>
      <c r="K1501" s="59" t="s">
        <v>270</v>
      </c>
      <c r="L1501" s="32" t="s">
        <v>271</v>
      </c>
      <c r="M1501" s="36">
        <v>1</v>
      </c>
      <c r="N1501" s="42">
        <f t="shared" si="2"/>
        <v>582903</v>
      </c>
      <c r="O1501" s="42">
        <f>369425+213478</f>
        <v>582903</v>
      </c>
      <c r="P1501" s="50" t="s">
        <v>414</v>
      </c>
      <c r="Q1501" s="59" t="s">
        <v>1801</v>
      </c>
      <c r="R1501" s="32" t="s">
        <v>257</v>
      </c>
      <c r="S1501" s="31">
        <v>30</v>
      </c>
      <c r="T1501" s="78" t="s">
        <v>185</v>
      </c>
      <c r="U1501" s="76">
        <v>38</v>
      </c>
    </row>
    <row r="1502" spans="1:21" ht="89.25" customHeight="1">
      <c r="A1502" s="69">
        <v>1487</v>
      </c>
      <c r="B1502" s="39" t="s">
        <v>76</v>
      </c>
      <c r="C1502" s="35" t="s">
        <v>74</v>
      </c>
      <c r="D1502" s="59" t="s">
        <v>408</v>
      </c>
      <c r="E1502" s="35" t="s">
        <v>409</v>
      </c>
      <c r="F1502" s="35" t="s">
        <v>410</v>
      </c>
      <c r="G1502" s="35" t="s">
        <v>411</v>
      </c>
      <c r="H1502" s="35" t="s">
        <v>410</v>
      </c>
      <c r="I1502" s="35" t="s">
        <v>1827</v>
      </c>
      <c r="J1502" s="35" t="s">
        <v>1828</v>
      </c>
      <c r="K1502" s="59" t="s">
        <v>270</v>
      </c>
      <c r="L1502" s="32" t="s">
        <v>271</v>
      </c>
      <c r="M1502" s="36">
        <v>1</v>
      </c>
      <c r="N1502" s="42">
        <f>O1502/M1502</f>
        <v>952327</v>
      </c>
      <c r="O1502" s="42">
        <f>369425+582902</f>
        <v>952327</v>
      </c>
      <c r="P1502" s="50" t="s">
        <v>414</v>
      </c>
      <c r="Q1502" s="59" t="s">
        <v>1801</v>
      </c>
      <c r="R1502" s="32" t="s">
        <v>258</v>
      </c>
      <c r="S1502" s="31">
        <v>30</v>
      </c>
      <c r="T1502" s="78" t="s">
        <v>177</v>
      </c>
      <c r="U1502" s="76">
        <v>38</v>
      </c>
    </row>
    <row r="1503" spans="1:21" ht="89.25" customHeight="1">
      <c r="A1503" s="31">
        <v>1488</v>
      </c>
      <c r="B1503" s="39" t="s">
        <v>76</v>
      </c>
      <c r="C1503" s="35" t="s">
        <v>74</v>
      </c>
      <c r="D1503" s="59" t="s">
        <v>408</v>
      </c>
      <c r="E1503" s="35" t="s">
        <v>409</v>
      </c>
      <c r="F1503" s="35" t="s">
        <v>410</v>
      </c>
      <c r="G1503" s="35" t="s">
        <v>411</v>
      </c>
      <c r="H1503" s="35" t="s">
        <v>410</v>
      </c>
      <c r="I1503" s="104" t="s">
        <v>1827</v>
      </c>
      <c r="J1503" s="104" t="s">
        <v>1828</v>
      </c>
      <c r="K1503" s="59" t="s">
        <v>270</v>
      </c>
      <c r="L1503" s="32" t="s">
        <v>271</v>
      </c>
      <c r="M1503" s="36">
        <v>1</v>
      </c>
      <c r="N1503" s="42">
        <f t="shared" si="2"/>
        <v>582903</v>
      </c>
      <c r="O1503" s="42">
        <f>369425+213478</f>
        <v>582903</v>
      </c>
      <c r="P1503" s="50" t="s">
        <v>414</v>
      </c>
      <c r="Q1503" s="59" t="s">
        <v>1801</v>
      </c>
      <c r="R1503" s="32" t="s">
        <v>259</v>
      </c>
      <c r="S1503" s="31">
        <v>30</v>
      </c>
      <c r="T1503" s="78" t="s">
        <v>184</v>
      </c>
      <c r="U1503" s="76">
        <v>38</v>
      </c>
    </row>
    <row r="1504" spans="1:21" ht="89.25" customHeight="1">
      <c r="A1504" s="69">
        <v>1489</v>
      </c>
      <c r="B1504" s="39" t="s">
        <v>76</v>
      </c>
      <c r="C1504" s="35" t="s">
        <v>74</v>
      </c>
      <c r="D1504" s="59" t="s">
        <v>408</v>
      </c>
      <c r="E1504" s="35" t="s">
        <v>409</v>
      </c>
      <c r="F1504" s="35" t="s">
        <v>410</v>
      </c>
      <c r="G1504" s="35" t="s">
        <v>411</v>
      </c>
      <c r="H1504" s="35" t="s">
        <v>410</v>
      </c>
      <c r="I1504" s="35" t="s">
        <v>1827</v>
      </c>
      <c r="J1504" s="35" t="s">
        <v>1828</v>
      </c>
      <c r="K1504" s="59" t="s">
        <v>270</v>
      </c>
      <c r="L1504" s="32" t="s">
        <v>271</v>
      </c>
      <c r="M1504" s="36">
        <v>1</v>
      </c>
      <c r="N1504" s="42">
        <f t="shared" si="2"/>
        <v>582903</v>
      </c>
      <c r="O1504" s="42">
        <f>369425+213478</f>
        <v>582903</v>
      </c>
      <c r="P1504" s="50" t="s">
        <v>414</v>
      </c>
      <c r="Q1504" s="59" t="s">
        <v>1801</v>
      </c>
      <c r="R1504" s="32" t="s">
        <v>260</v>
      </c>
      <c r="S1504" s="31">
        <v>30</v>
      </c>
      <c r="T1504" s="78" t="s">
        <v>178</v>
      </c>
      <c r="U1504" s="76">
        <v>38</v>
      </c>
    </row>
    <row r="1505" spans="1:21" ht="89.25" customHeight="1">
      <c r="A1505" s="31">
        <v>1490</v>
      </c>
      <c r="B1505" s="39" t="s">
        <v>76</v>
      </c>
      <c r="C1505" s="35" t="s">
        <v>74</v>
      </c>
      <c r="D1505" s="59" t="s">
        <v>408</v>
      </c>
      <c r="E1505" s="35" t="s">
        <v>409</v>
      </c>
      <c r="F1505" s="35" t="s">
        <v>410</v>
      </c>
      <c r="G1505" s="35" t="s">
        <v>411</v>
      </c>
      <c r="H1505" s="35" t="s">
        <v>410</v>
      </c>
      <c r="I1505" s="35" t="s">
        <v>1827</v>
      </c>
      <c r="J1505" s="35" t="s">
        <v>1828</v>
      </c>
      <c r="K1505" s="59" t="s">
        <v>270</v>
      </c>
      <c r="L1505" s="32" t="s">
        <v>271</v>
      </c>
      <c r="M1505" s="36">
        <v>1</v>
      </c>
      <c r="N1505" s="42">
        <f>O1505/M1505</f>
        <v>952327</v>
      </c>
      <c r="O1505" s="42">
        <f>369425+582902</f>
        <v>952327</v>
      </c>
      <c r="P1505" s="50" t="s">
        <v>414</v>
      </c>
      <c r="Q1505" s="59" t="s">
        <v>1801</v>
      </c>
      <c r="R1505" s="32" t="s">
        <v>261</v>
      </c>
      <c r="S1505" s="31">
        <v>30</v>
      </c>
      <c r="T1505" s="78" t="s">
        <v>98</v>
      </c>
      <c r="U1505" s="76">
        <v>38</v>
      </c>
    </row>
    <row r="1506" spans="1:21" ht="89.25" customHeight="1">
      <c r="A1506" s="69">
        <v>1491</v>
      </c>
      <c r="B1506" s="39" t="s">
        <v>76</v>
      </c>
      <c r="C1506" s="35" t="s">
        <v>74</v>
      </c>
      <c r="D1506" s="59" t="s">
        <v>408</v>
      </c>
      <c r="E1506" s="35" t="s">
        <v>409</v>
      </c>
      <c r="F1506" s="35" t="s">
        <v>410</v>
      </c>
      <c r="G1506" s="35" t="s">
        <v>411</v>
      </c>
      <c r="H1506" s="35" t="s">
        <v>410</v>
      </c>
      <c r="I1506" s="35" t="s">
        <v>1827</v>
      </c>
      <c r="J1506" s="35" t="s">
        <v>1828</v>
      </c>
      <c r="K1506" s="59" t="s">
        <v>270</v>
      </c>
      <c r="L1506" s="32" t="s">
        <v>271</v>
      </c>
      <c r="M1506" s="36">
        <v>1</v>
      </c>
      <c r="N1506" s="42">
        <f t="shared" si="2"/>
        <v>582903</v>
      </c>
      <c r="O1506" s="42">
        <f t="shared" ref="O1506" si="4">369425+213478</f>
        <v>582903</v>
      </c>
      <c r="P1506" s="50" t="s">
        <v>414</v>
      </c>
      <c r="Q1506" s="59" t="s">
        <v>1801</v>
      </c>
      <c r="R1506" s="32" t="s">
        <v>262</v>
      </c>
      <c r="S1506" s="31">
        <v>30</v>
      </c>
      <c r="T1506" s="78" t="s">
        <v>99</v>
      </c>
      <c r="U1506" s="76">
        <v>38</v>
      </c>
    </row>
    <row r="1507" spans="1:21" ht="89.25" customHeight="1">
      <c r="A1507" s="31">
        <v>1492</v>
      </c>
      <c r="B1507" s="39" t="s">
        <v>76</v>
      </c>
      <c r="C1507" s="35" t="s">
        <v>74</v>
      </c>
      <c r="D1507" s="59" t="s">
        <v>408</v>
      </c>
      <c r="E1507" s="35" t="s">
        <v>409</v>
      </c>
      <c r="F1507" s="35" t="s">
        <v>410</v>
      </c>
      <c r="G1507" s="35" t="s">
        <v>411</v>
      </c>
      <c r="H1507" s="35" t="s">
        <v>410</v>
      </c>
      <c r="I1507" s="35" t="s">
        <v>1827</v>
      </c>
      <c r="J1507" s="35" t="s">
        <v>1828</v>
      </c>
      <c r="K1507" s="59" t="s">
        <v>270</v>
      </c>
      <c r="L1507" s="32" t="s">
        <v>271</v>
      </c>
      <c r="M1507" s="36">
        <v>1</v>
      </c>
      <c r="N1507" s="42">
        <f t="shared" si="2"/>
        <v>582902</v>
      </c>
      <c r="O1507" s="42">
        <f>369425+213477</f>
        <v>582902</v>
      </c>
      <c r="P1507" s="50" t="s">
        <v>414</v>
      </c>
      <c r="Q1507" s="59" t="s">
        <v>1801</v>
      </c>
      <c r="R1507" s="32" t="s">
        <v>263</v>
      </c>
      <c r="S1507" s="31">
        <v>30</v>
      </c>
      <c r="T1507" s="78" t="s">
        <v>770</v>
      </c>
      <c r="U1507" s="76">
        <v>38</v>
      </c>
    </row>
    <row r="1508" spans="1:21" ht="89.25">
      <c r="A1508" s="69">
        <v>1493</v>
      </c>
      <c r="B1508" s="39" t="s">
        <v>76</v>
      </c>
      <c r="C1508" s="35" t="s">
        <v>74</v>
      </c>
      <c r="D1508" s="35" t="s">
        <v>408</v>
      </c>
      <c r="E1508" s="34" t="s">
        <v>409</v>
      </c>
      <c r="F1508" s="34" t="s">
        <v>410</v>
      </c>
      <c r="G1508" s="34" t="s">
        <v>411</v>
      </c>
      <c r="H1508" s="34" t="s">
        <v>410</v>
      </c>
      <c r="I1508" s="34" t="s">
        <v>2166</v>
      </c>
      <c r="J1508" s="63" t="s">
        <v>2165</v>
      </c>
      <c r="K1508" s="34" t="s">
        <v>272</v>
      </c>
      <c r="L1508" s="32" t="s">
        <v>271</v>
      </c>
      <c r="M1508" s="37">
        <v>1</v>
      </c>
      <c r="N1508" s="42">
        <f>O1508/M1508</f>
        <v>0</v>
      </c>
      <c r="O1508" s="42">
        <f>6428571-6428571</f>
        <v>0</v>
      </c>
      <c r="P1508" s="50" t="s">
        <v>283</v>
      </c>
      <c r="Q1508" s="59" t="s">
        <v>1801</v>
      </c>
      <c r="R1508" s="32">
        <v>751110000</v>
      </c>
      <c r="S1508" s="31">
        <v>0</v>
      </c>
      <c r="T1508" s="78" t="s">
        <v>163</v>
      </c>
      <c r="U1508" s="81">
        <v>38</v>
      </c>
    </row>
    <row r="1509" spans="1:21" ht="89.25" customHeight="1">
      <c r="A1509" s="31">
        <v>1494</v>
      </c>
      <c r="B1509" s="39" t="s">
        <v>76</v>
      </c>
      <c r="C1509" s="35" t="s">
        <v>74</v>
      </c>
      <c r="D1509" s="59" t="s">
        <v>408</v>
      </c>
      <c r="E1509" s="35" t="s">
        <v>409</v>
      </c>
      <c r="F1509" s="35" t="s">
        <v>410</v>
      </c>
      <c r="G1509" s="35" t="s">
        <v>411</v>
      </c>
      <c r="H1509" s="35" t="s">
        <v>410</v>
      </c>
      <c r="I1509" s="35" t="s">
        <v>1825</v>
      </c>
      <c r="J1509" s="35" t="s">
        <v>238</v>
      </c>
      <c r="K1509" s="59" t="s">
        <v>270</v>
      </c>
      <c r="L1509" s="32" t="s">
        <v>271</v>
      </c>
      <c r="M1509" s="36">
        <v>1</v>
      </c>
      <c r="N1509" s="42">
        <v>755704</v>
      </c>
      <c r="O1509" s="42">
        <v>755704</v>
      </c>
      <c r="P1509" s="50" t="s">
        <v>296</v>
      </c>
      <c r="Q1509" s="59" t="s">
        <v>1814</v>
      </c>
      <c r="R1509" s="32" t="s">
        <v>247</v>
      </c>
      <c r="S1509" s="31">
        <v>30</v>
      </c>
      <c r="T1509" s="78" t="s">
        <v>175</v>
      </c>
      <c r="U1509" s="76">
        <v>39</v>
      </c>
    </row>
    <row r="1510" spans="1:21" ht="89.25" customHeight="1">
      <c r="A1510" s="69">
        <v>1495</v>
      </c>
      <c r="B1510" s="39" t="s">
        <v>76</v>
      </c>
      <c r="C1510" s="35" t="s">
        <v>74</v>
      </c>
      <c r="D1510" s="59" t="s">
        <v>408</v>
      </c>
      <c r="E1510" s="35" t="s">
        <v>409</v>
      </c>
      <c r="F1510" s="35" t="s">
        <v>410</v>
      </c>
      <c r="G1510" s="35" t="s">
        <v>411</v>
      </c>
      <c r="H1510" s="35" t="s">
        <v>410</v>
      </c>
      <c r="I1510" s="35" t="s">
        <v>1825</v>
      </c>
      <c r="J1510" s="35" t="s">
        <v>238</v>
      </c>
      <c r="K1510" s="59" t="s">
        <v>270</v>
      </c>
      <c r="L1510" s="32" t="s">
        <v>271</v>
      </c>
      <c r="M1510" s="36">
        <v>1</v>
      </c>
      <c r="N1510" s="42">
        <v>755704</v>
      </c>
      <c r="O1510" s="42">
        <v>755704</v>
      </c>
      <c r="P1510" s="50" t="s">
        <v>296</v>
      </c>
      <c r="Q1510" s="59" t="s">
        <v>1814</v>
      </c>
      <c r="R1510" s="36" t="s">
        <v>1935</v>
      </c>
      <c r="S1510" s="31">
        <v>30</v>
      </c>
      <c r="T1510" s="78" t="s">
        <v>176</v>
      </c>
      <c r="U1510" s="76">
        <v>39</v>
      </c>
    </row>
    <row r="1511" spans="1:21" ht="89.25" customHeight="1">
      <c r="A1511" s="31">
        <v>1496</v>
      </c>
      <c r="B1511" s="39" t="s">
        <v>76</v>
      </c>
      <c r="C1511" s="35" t="s">
        <v>74</v>
      </c>
      <c r="D1511" s="59" t="s">
        <v>408</v>
      </c>
      <c r="E1511" s="35" t="s">
        <v>409</v>
      </c>
      <c r="F1511" s="35" t="s">
        <v>410</v>
      </c>
      <c r="G1511" s="35" t="s">
        <v>411</v>
      </c>
      <c r="H1511" s="35" t="s">
        <v>410</v>
      </c>
      <c r="I1511" s="35" t="s">
        <v>1825</v>
      </c>
      <c r="J1511" s="35" t="s">
        <v>238</v>
      </c>
      <c r="K1511" s="59" t="s">
        <v>270</v>
      </c>
      <c r="L1511" s="32" t="s">
        <v>271</v>
      </c>
      <c r="M1511" s="36">
        <v>1</v>
      </c>
      <c r="N1511" s="42">
        <v>755704</v>
      </c>
      <c r="O1511" s="42">
        <v>755704</v>
      </c>
      <c r="P1511" s="50" t="s">
        <v>296</v>
      </c>
      <c r="Q1511" s="59" t="s">
        <v>1814</v>
      </c>
      <c r="R1511" s="32" t="s">
        <v>248</v>
      </c>
      <c r="S1511" s="31">
        <v>30</v>
      </c>
      <c r="T1511" s="78" t="s">
        <v>174</v>
      </c>
      <c r="U1511" s="81">
        <v>39</v>
      </c>
    </row>
    <row r="1512" spans="1:21" ht="89.25" customHeight="1">
      <c r="A1512" s="69">
        <v>1497</v>
      </c>
      <c r="B1512" s="39" t="s">
        <v>76</v>
      </c>
      <c r="C1512" s="35" t="s">
        <v>74</v>
      </c>
      <c r="D1512" s="59" t="s">
        <v>408</v>
      </c>
      <c r="E1512" s="35" t="s">
        <v>409</v>
      </c>
      <c r="F1512" s="35" t="s">
        <v>410</v>
      </c>
      <c r="G1512" s="35" t="s">
        <v>411</v>
      </c>
      <c r="H1512" s="35" t="s">
        <v>410</v>
      </c>
      <c r="I1512" s="35" t="s">
        <v>1825</v>
      </c>
      <c r="J1512" s="35" t="s">
        <v>238</v>
      </c>
      <c r="K1512" s="59" t="s">
        <v>270</v>
      </c>
      <c r="L1512" s="32" t="s">
        <v>271</v>
      </c>
      <c r="M1512" s="36">
        <v>1</v>
      </c>
      <c r="N1512" s="42">
        <v>755704</v>
      </c>
      <c r="O1512" s="42">
        <v>755704</v>
      </c>
      <c r="P1512" s="50" t="s">
        <v>273</v>
      </c>
      <c r="Q1512" s="59" t="s">
        <v>1814</v>
      </c>
      <c r="R1512" s="32" t="s">
        <v>249</v>
      </c>
      <c r="S1512" s="31">
        <v>30</v>
      </c>
      <c r="T1512" s="78" t="s">
        <v>180</v>
      </c>
      <c r="U1512" s="76">
        <v>39</v>
      </c>
    </row>
    <row r="1513" spans="1:21" ht="89.25" customHeight="1">
      <c r="A1513" s="31">
        <v>1498</v>
      </c>
      <c r="B1513" s="39" t="s">
        <v>76</v>
      </c>
      <c r="C1513" s="35" t="s">
        <v>74</v>
      </c>
      <c r="D1513" s="59" t="s">
        <v>408</v>
      </c>
      <c r="E1513" s="35" t="s">
        <v>409</v>
      </c>
      <c r="F1513" s="35" t="s">
        <v>410</v>
      </c>
      <c r="G1513" s="35" t="s">
        <v>411</v>
      </c>
      <c r="H1513" s="35" t="s">
        <v>410</v>
      </c>
      <c r="I1513" s="35" t="s">
        <v>1825</v>
      </c>
      <c r="J1513" s="35" t="s">
        <v>238</v>
      </c>
      <c r="K1513" s="59" t="s">
        <v>270</v>
      </c>
      <c r="L1513" s="32" t="s">
        <v>271</v>
      </c>
      <c r="M1513" s="36">
        <v>1</v>
      </c>
      <c r="N1513" s="42">
        <v>755704</v>
      </c>
      <c r="O1513" s="42">
        <v>755704</v>
      </c>
      <c r="P1513" s="50" t="s">
        <v>273</v>
      </c>
      <c r="Q1513" s="59" t="s">
        <v>1814</v>
      </c>
      <c r="R1513" s="32" t="s">
        <v>250</v>
      </c>
      <c r="S1513" s="31">
        <v>30</v>
      </c>
      <c r="T1513" s="78" t="s">
        <v>179</v>
      </c>
      <c r="U1513" s="76">
        <v>39</v>
      </c>
    </row>
    <row r="1514" spans="1:21" ht="89.25" customHeight="1">
      <c r="A1514" s="69">
        <v>1499</v>
      </c>
      <c r="B1514" s="39" t="s">
        <v>76</v>
      </c>
      <c r="C1514" s="35" t="s">
        <v>74</v>
      </c>
      <c r="D1514" s="59" t="s">
        <v>408</v>
      </c>
      <c r="E1514" s="35" t="s">
        <v>409</v>
      </c>
      <c r="F1514" s="35" t="s">
        <v>410</v>
      </c>
      <c r="G1514" s="35" t="s">
        <v>411</v>
      </c>
      <c r="H1514" s="35" t="s">
        <v>410</v>
      </c>
      <c r="I1514" s="35" t="s">
        <v>1825</v>
      </c>
      <c r="J1514" s="35" t="s">
        <v>238</v>
      </c>
      <c r="K1514" s="59" t="s">
        <v>270</v>
      </c>
      <c r="L1514" s="32" t="s">
        <v>271</v>
      </c>
      <c r="M1514" s="36">
        <v>1</v>
      </c>
      <c r="N1514" s="42">
        <v>755704</v>
      </c>
      <c r="O1514" s="42">
        <v>755704</v>
      </c>
      <c r="P1514" s="50" t="s">
        <v>273</v>
      </c>
      <c r="Q1514" s="59" t="s">
        <v>1814</v>
      </c>
      <c r="R1514" s="32" t="s">
        <v>251</v>
      </c>
      <c r="S1514" s="31">
        <v>30</v>
      </c>
      <c r="T1514" s="78" t="s">
        <v>181</v>
      </c>
      <c r="U1514" s="76">
        <v>39</v>
      </c>
    </row>
    <row r="1515" spans="1:21" ht="89.25" customHeight="1">
      <c r="A1515" s="31">
        <v>1500</v>
      </c>
      <c r="B1515" s="39" t="s">
        <v>76</v>
      </c>
      <c r="C1515" s="35" t="s">
        <v>74</v>
      </c>
      <c r="D1515" s="59" t="s">
        <v>408</v>
      </c>
      <c r="E1515" s="35" t="s">
        <v>409</v>
      </c>
      <c r="F1515" s="35" t="s">
        <v>410</v>
      </c>
      <c r="G1515" s="35" t="s">
        <v>411</v>
      </c>
      <c r="H1515" s="35" t="s">
        <v>410</v>
      </c>
      <c r="I1515" s="35" t="s">
        <v>1825</v>
      </c>
      <c r="J1515" s="35" t="s">
        <v>238</v>
      </c>
      <c r="K1515" s="59" t="s">
        <v>270</v>
      </c>
      <c r="L1515" s="32" t="s">
        <v>271</v>
      </c>
      <c r="M1515" s="36">
        <v>1</v>
      </c>
      <c r="N1515" s="42">
        <v>755704</v>
      </c>
      <c r="O1515" s="42">
        <v>755704</v>
      </c>
      <c r="P1515" s="50" t="s">
        <v>273</v>
      </c>
      <c r="Q1515" s="59" t="s">
        <v>1814</v>
      </c>
      <c r="R1515" s="36" t="s">
        <v>252</v>
      </c>
      <c r="S1515" s="31">
        <v>30</v>
      </c>
      <c r="T1515" s="78" t="s">
        <v>96</v>
      </c>
      <c r="U1515" s="76">
        <v>39</v>
      </c>
    </row>
    <row r="1516" spans="1:21" ht="89.25" customHeight="1">
      <c r="A1516" s="69">
        <v>1501</v>
      </c>
      <c r="B1516" s="39" t="s">
        <v>76</v>
      </c>
      <c r="C1516" s="35" t="s">
        <v>74</v>
      </c>
      <c r="D1516" s="59" t="s">
        <v>408</v>
      </c>
      <c r="E1516" s="35" t="s">
        <v>409</v>
      </c>
      <c r="F1516" s="35" t="s">
        <v>410</v>
      </c>
      <c r="G1516" s="35" t="s">
        <v>411</v>
      </c>
      <c r="H1516" s="35" t="s">
        <v>410</v>
      </c>
      <c r="I1516" s="35" t="s">
        <v>1825</v>
      </c>
      <c r="J1516" s="35" t="s">
        <v>238</v>
      </c>
      <c r="K1516" s="59" t="s">
        <v>270</v>
      </c>
      <c r="L1516" s="32" t="s">
        <v>271</v>
      </c>
      <c r="M1516" s="36">
        <v>1</v>
      </c>
      <c r="N1516" s="42">
        <v>755704</v>
      </c>
      <c r="O1516" s="42">
        <v>755704</v>
      </c>
      <c r="P1516" s="50" t="s">
        <v>273</v>
      </c>
      <c r="Q1516" s="59" t="s">
        <v>1814</v>
      </c>
      <c r="R1516" s="32" t="s">
        <v>253</v>
      </c>
      <c r="S1516" s="31">
        <v>30</v>
      </c>
      <c r="T1516" s="78" t="s">
        <v>773</v>
      </c>
      <c r="U1516" s="76">
        <v>39</v>
      </c>
    </row>
    <row r="1517" spans="1:21" ht="89.25" customHeight="1">
      <c r="A1517" s="31">
        <v>1502</v>
      </c>
      <c r="B1517" s="39" t="s">
        <v>76</v>
      </c>
      <c r="C1517" s="35" t="s">
        <v>74</v>
      </c>
      <c r="D1517" s="59" t="s">
        <v>408</v>
      </c>
      <c r="E1517" s="35" t="s">
        <v>409</v>
      </c>
      <c r="F1517" s="35" t="s">
        <v>410</v>
      </c>
      <c r="G1517" s="35" t="s">
        <v>411</v>
      </c>
      <c r="H1517" s="35" t="s">
        <v>410</v>
      </c>
      <c r="I1517" s="35" t="s">
        <v>1825</v>
      </c>
      <c r="J1517" s="35" t="s">
        <v>238</v>
      </c>
      <c r="K1517" s="59" t="s">
        <v>270</v>
      </c>
      <c r="L1517" s="32" t="s">
        <v>271</v>
      </c>
      <c r="M1517" s="36">
        <v>1</v>
      </c>
      <c r="N1517" s="42">
        <v>755704</v>
      </c>
      <c r="O1517" s="42">
        <v>755704</v>
      </c>
      <c r="P1517" s="50" t="s">
        <v>296</v>
      </c>
      <c r="Q1517" s="59" t="s">
        <v>1814</v>
      </c>
      <c r="R1517" s="32" t="s">
        <v>254</v>
      </c>
      <c r="S1517" s="31">
        <v>30</v>
      </c>
      <c r="T1517" s="78" t="s">
        <v>182</v>
      </c>
      <c r="U1517" s="76">
        <v>39</v>
      </c>
    </row>
    <row r="1518" spans="1:21" ht="89.25" customHeight="1">
      <c r="A1518" s="69">
        <v>1503</v>
      </c>
      <c r="B1518" s="39" t="s">
        <v>76</v>
      </c>
      <c r="C1518" s="35" t="s">
        <v>74</v>
      </c>
      <c r="D1518" s="59" t="s">
        <v>408</v>
      </c>
      <c r="E1518" s="35" t="s">
        <v>409</v>
      </c>
      <c r="F1518" s="35" t="s">
        <v>410</v>
      </c>
      <c r="G1518" s="35" t="s">
        <v>411</v>
      </c>
      <c r="H1518" s="35" t="s">
        <v>410</v>
      </c>
      <c r="I1518" s="35" t="s">
        <v>1825</v>
      </c>
      <c r="J1518" s="35" t="s">
        <v>238</v>
      </c>
      <c r="K1518" s="59" t="s">
        <v>270</v>
      </c>
      <c r="L1518" s="32" t="s">
        <v>271</v>
      </c>
      <c r="M1518" s="36">
        <v>1</v>
      </c>
      <c r="N1518" s="42">
        <v>755704</v>
      </c>
      <c r="O1518" s="42">
        <v>755704</v>
      </c>
      <c r="P1518" s="50" t="s">
        <v>273</v>
      </c>
      <c r="Q1518" s="59" t="s">
        <v>1814</v>
      </c>
      <c r="R1518" s="32" t="s">
        <v>255</v>
      </c>
      <c r="S1518" s="31">
        <v>30</v>
      </c>
      <c r="T1518" s="78" t="s">
        <v>97</v>
      </c>
      <c r="U1518" s="76">
        <v>39</v>
      </c>
    </row>
    <row r="1519" spans="1:21" ht="89.25" customHeight="1">
      <c r="A1519" s="31">
        <v>1504</v>
      </c>
      <c r="B1519" s="39" t="s">
        <v>76</v>
      </c>
      <c r="C1519" s="35" t="s">
        <v>74</v>
      </c>
      <c r="D1519" s="59" t="s">
        <v>408</v>
      </c>
      <c r="E1519" s="35" t="s">
        <v>409</v>
      </c>
      <c r="F1519" s="35" t="s">
        <v>410</v>
      </c>
      <c r="G1519" s="35" t="s">
        <v>411</v>
      </c>
      <c r="H1519" s="35" t="s">
        <v>410</v>
      </c>
      <c r="I1519" s="35" t="s">
        <v>1825</v>
      </c>
      <c r="J1519" s="35" t="s">
        <v>238</v>
      </c>
      <c r="K1519" s="59" t="s">
        <v>270</v>
      </c>
      <c r="L1519" s="32" t="s">
        <v>271</v>
      </c>
      <c r="M1519" s="36">
        <v>1</v>
      </c>
      <c r="N1519" s="42">
        <v>755704</v>
      </c>
      <c r="O1519" s="42">
        <v>755704</v>
      </c>
      <c r="P1519" s="50" t="s">
        <v>296</v>
      </c>
      <c r="Q1519" s="59" t="s">
        <v>1814</v>
      </c>
      <c r="R1519" s="32" t="s">
        <v>256</v>
      </c>
      <c r="S1519" s="31">
        <v>30</v>
      </c>
      <c r="T1519" s="78" t="s">
        <v>183</v>
      </c>
      <c r="U1519" s="76">
        <v>39</v>
      </c>
    </row>
    <row r="1520" spans="1:21" ht="89.25" customHeight="1">
      <c r="A1520" s="69">
        <v>1505</v>
      </c>
      <c r="B1520" s="39" t="s">
        <v>76</v>
      </c>
      <c r="C1520" s="35" t="s">
        <v>74</v>
      </c>
      <c r="D1520" s="59" t="s">
        <v>408</v>
      </c>
      <c r="E1520" s="35" t="s">
        <v>409</v>
      </c>
      <c r="F1520" s="35" t="s">
        <v>410</v>
      </c>
      <c r="G1520" s="35" t="s">
        <v>411</v>
      </c>
      <c r="H1520" s="35" t="s">
        <v>410</v>
      </c>
      <c r="I1520" s="35" t="s">
        <v>1825</v>
      </c>
      <c r="J1520" s="35" t="s">
        <v>238</v>
      </c>
      <c r="K1520" s="59" t="s">
        <v>270</v>
      </c>
      <c r="L1520" s="32" t="s">
        <v>271</v>
      </c>
      <c r="M1520" s="36">
        <v>1</v>
      </c>
      <c r="N1520" s="42">
        <v>755704</v>
      </c>
      <c r="O1520" s="42">
        <v>755704</v>
      </c>
      <c r="P1520" s="50" t="s">
        <v>296</v>
      </c>
      <c r="Q1520" s="59" t="s">
        <v>1814</v>
      </c>
      <c r="R1520" s="32" t="s">
        <v>257</v>
      </c>
      <c r="S1520" s="31">
        <v>30</v>
      </c>
      <c r="T1520" s="78" t="s">
        <v>185</v>
      </c>
      <c r="U1520" s="76">
        <v>39</v>
      </c>
    </row>
    <row r="1521" spans="1:21" ht="89.25" customHeight="1">
      <c r="A1521" s="31">
        <v>1506</v>
      </c>
      <c r="B1521" s="39" t="s">
        <v>76</v>
      </c>
      <c r="C1521" s="35" t="s">
        <v>74</v>
      </c>
      <c r="D1521" s="59" t="s">
        <v>408</v>
      </c>
      <c r="E1521" s="35" t="s">
        <v>409</v>
      </c>
      <c r="F1521" s="35" t="s">
        <v>410</v>
      </c>
      <c r="G1521" s="35" t="s">
        <v>411</v>
      </c>
      <c r="H1521" s="35" t="s">
        <v>410</v>
      </c>
      <c r="I1521" s="35" t="s">
        <v>1825</v>
      </c>
      <c r="J1521" s="35" t="s">
        <v>238</v>
      </c>
      <c r="K1521" s="59" t="s">
        <v>270</v>
      </c>
      <c r="L1521" s="32" t="s">
        <v>271</v>
      </c>
      <c r="M1521" s="36">
        <v>1</v>
      </c>
      <c r="N1521" s="42">
        <v>755704</v>
      </c>
      <c r="O1521" s="42">
        <v>755704</v>
      </c>
      <c r="P1521" s="50" t="s">
        <v>273</v>
      </c>
      <c r="Q1521" s="59" t="s">
        <v>1814</v>
      </c>
      <c r="R1521" s="32" t="s">
        <v>258</v>
      </c>
      <c r="S1521" s="31">
        <v>30</v>
      </c>
      <c r="T1521" s="78" t="s">
        <v>177</v>
      </c>
      <c r="U1521" s="76">
        <v>39</v>
      </c>
    </row>
    <row r="1522" spans="1:21" ht="89.25" customHeight="1">
      <c r="A1522" s="69">
        <v>1507</v>
      </c>
      <c r="B1522" s="39" t="s">
        <v>76</v>
      </c>
      <c r="C1522" s="35" t="s">
        <v>74</v>
      </c>
      <c r="D1522" s="59" t="s">
        <v>408</v>
      </c>
      <c r="E1522" s="35" t="s">
        <v>409</v>
      </c>
      <c r="F1522" s="35" t="s">
        <v>410</v>
      </c>
      <c r="G1522" s="35" t="s">
        <v>411</v>
      </c>
      <c r="H1522" s="35" t="s">
        <v>410</v>
      </c>
      <c r="I1522" s="104" t="s">
        <v>1825</v>
      </c>
      <c r="J1522" s="104" t="s">
        <v>238</v>
      </c>
      <c r="K1522" s="59" t="s">
        <v>270</v>
      </c>
      <c r="L1522" s="32" t="s">
        <v>271</v>
      </c>
      <c r="M1522" s="36">
        <v>1</v>
      </c>
      <c r="N1522" s="42">
        <v>755704</v>
      </c>
      <c r="O1522" s="42">
        <v>755704</v>
      </c>
      <c r="P1522" s="50" t="s">
        <v>273</v>
      </c>
      <c r="Q1522" s="59" t="s">
        <v>1814</v>
      </c>
      <c r="R1522" s="32" t="s">
        <v>259</v>
      </c>
      <c r="S1522" s="31">
        <v>30</v>
      </c>
      <c r="T1522" s="78" t="s">
        <v>184</v>
      </c>
      <c r="U1522" s="76">
        <v>39</v>
      </c>
    </row>
    <row r="1523" spans="1:21" ht="89.25" customHeight="1">
      <c r="A1523" s="31">
        <v>1508</v>
      </c>
      <c r="B1523" s="39" t="s">
        <v>76</v>
      </c>
      <c r="C1523" s="35" t="s">
        <v>74</v>
      </c>
      <c r="D1523" s="59" t="s">
        <v>408</v>
      </c>
      <c r="E1523" s="35" t="s">
        <v>409</v>
      </c>
      <c r="F1523" s="35" t="s">
        <v>410</v>
      </c>
      <c r="G1523" s="35" t="s">
        <v>411</v>
      </c>
      <c r="H1523" s="35" t="s">
        <v>410</v>
      </c>
      <c r="I1523" s="35" t="s">
        <v>1825</v>
      </c>
      <c r="J1523" s="35" t="s">
        <v>238</v>
      </c>
      <c r="K1523" s="59" t="s">
        <v>270</v>
      </c>
      <c r="L1523" s="32" t="s">
        <v>271</v>
      </c>
      <c r="M1523" s="36">
        <v>1</v>
      </c>
      <c r="N1523" s="42">
        <v>755704</v>
      </c>
      <c r="O1523" s="42">
        <v>755704</v>
      </c>
      <c r="P1523" s="50" t="s">
        <v>296</v>
      </c>
      <c r="Q1523" s="59" t="s">
        <v>1814</v>
      </c>
      <c r="R1523" s="32" t="s">
        <v>260</v>
      </c>
      <c r="S1523" s="31">
        <v>30</v>
      </c>
      <c r="T1523" s="78" t="s">
        <v>178</v>
      </c>
      <c r="U1523" s="76">
        <v>39</v>
      </c>
    </row>
    <row r="1524" spans="1:21" ht="89.25" customHeight="1">
      <c r="A1524" s="69">
        <v>1509</v>
      </c>
      <c r="B1524" s="39" t="s">
        <v>76</v>
      </c>
      <c r="C1524" s="35" t="s">
        <v>74</v>
      </c>
      <c r="D1524" s="59" t="s">
        <v>408</v>
      </c>
      <c r="E1524" s="35" t="s">
        <v>409</v>
      </c>
      <c r="F1524" s="35" t="s">
        <v>410</v>
      </c>
      <c r="G1524" s="35" t="s">
        <v>411</v>
      </c>
      <c r="H1524" s="35" t="s">
        <v>410</v>
      </c>
      <c r="I1524" s="35" t="s">
        <v>1825</v>
      </c>
      <c r="J1524" s="35" t="s">
        <v>238</v>
      </c>
      <c r="K1524" s="59" t="s">
        <v>270</v>
      </c>
      <c r="L1524" s="32" t="s">
        <v>271</v>
      </c>
      <c r="M1524" s="36">
        <v>1</v>
      </c>
      <c r="N1524" s="42">
        <v>755704</v>
      </c>
      <c r="O1524" s="42">
        <v>755704</v>
      </c>
      <c r="P1524" s="50" t="s">
        <v>273</v>
      </c>
      <c r="Q1524" s="59" t="s">
        <v>1814</v>
      </c>
      <c r="R1524" s="32" t="s">
        <v>261</v>
      </c>
      <c r="S1524" s="31">
        <v>30</v>
      </c>
      <c r="T1524" s="78" t="s">
        <v>98</v>
      </c>
      <c r="U1524" s="76">
        <v>39</v>
      </c>
    </row>
    <row r="1525" spans="1:21" ht="89.25" customHeight="1">
      <c r="A1525" s="31">
        <v>1510</v>
      </c>
      <c r="B1525" s="39" t="s">
        <v>76</v>
      </c>
      <c r="C1525" s="35" t="s">
        <v>74</v>
      </c>
      <c r="D1525" s="59" t="s">
        <v>408</v>
      </c>
      <c r="E1525" s="35" t="s">
        <v>409</v>
      </c>
      <c r="F1525" s="35" t="s">
        <v>410</v>
      </c>
      <c r="G1525" s="35" t="s">
        <v>411</v>
      </c>
      <c r="H1525" s="35" t="s">
        <v>410</v>
      </c>
      <c r="I1525" s="35" t="s">
        <v>1825</v>
      </c>
      <c r="J1525" s="35" t="s">
        <v>238</v>
      </c>
      <c r="K1525" s="59" t="s">
        <v>270</v>
      </c>
      <c r="L1525" s="32" t="s">
        <v>271</v>
      </c>
      <c r="M1525" s="36">
        <v>1</v>
      </c>
      <c r="N1525" s="42">
        <v>755704</v>
      </c>
      <c r="O1525" s="42">
        <v>755704</v>
      </c>
      <c r="P1525" s="50" t="s">
        <v>296</v>
      </c>
      <c r="Q1525" s="59" t="s">
        <v>1814</v>
      </c>
      <c r="R1525" s="32" t="s">
        <v>262</v>
      </c>
      <c r="S1525" s="31">
        <v>30</v>
      </c>
      <c r="T1525" s="78" t="s">
        <v>99</v>
      </c>
      <c r="U1525" s="76">
        <v>39</v>
      </c>
    </row>
    <row r="1526" spans="1:21" ht="89.25" customHeight="1">
      <c r="A1526" s="69">
        <v>1511</v>
      </c>
      <c r="B1526" s="39" t="s">
        <v>76</v>
      </c>
      <c r="C1526" s="35" t="s">
        <v>74</v>
      </c>
      <c r="D1526" s="59" t="s">
        <v>408</v>
      </c>
      <c r="E1526" s="35" t="s">
        <v>409</v>
      </c>
      <c r="F1526" s="35" t="s">
        <v>410</v>
      </c>
      <c r="G1526" s="35" t="s">
        <v>411</v>
      </c>
      <c r="H1526" s="35" t="s">
        <v>410</v>
      </c>
      <c r="I1526" s="35" t="s">
        <v>1825</v>
      </c>
      <c r="J1526" s="35" t="s">
        <v>238</v>
      </c>
      <c r="K1526" s="59" t="s">
        <v>270</v>
      </c>
      <c r="L1526" s="32" t="s">
        <v>271</v>
      </c>
      <c r="M1526" s="36">
        <v>1</v>
      </c>
      <c r="N1526" s="42">
        <v>755704</v>
      </c>
      <c r="O1526" s="42">
        <v>755704</v>
      </c>
      <c r="P1526" s="50" t="s">
        <v>296</v>
      </c>
      <c r="Q1526" s="59" t="s">
        <v>1814</v>
      </c>
      <c r="R1526" s="32" t="s">
        <v>263</v>
      </c>
      <c r="S1526" s="31">
        <v>30</v>
      </c>
      <c r="T1526" s="78" t="s">
        <v>99</v>
      </c>
      <c r="U1526" s="76">
        <v>39</v>
      </c>
    </row>
    <row r="1527" spans="1:21" ht="89.25" customHeight="1">
      <c r="A1527" s="31">
        <v>1512</v>
      </c>
      <c r="B1527" s="39" t="s">
        <v>76</v>
      </c>
      <c r="C1527" s="35" t="s">
        <v>74</v>
      </c>
      <c r="D1527" s="35" t="s">
        <v>1790</v>
      </c>
      <c r="E1527" s="33" t="s">
        <v>1791</v>
      </c>
      <c r="F1527" s="33" t="s">
        <v>1792</v>
      </c>
      <c r="G1527" s="33" t="s">
        <v>1793</v>
      </c>
      <c r="H1527" s="33" t="s">
        <v>1794</v>
      </c>
      <c r="I1527" s="33" t="s">
        <v>1795</v>
      </c>
      <c r="J1527" s="35" t="s">
        <v>239</v>
      </c>
      <c r="K1527" s="33" t="s">
        <v>270</v>
      </c>
      <c r="L1527" s="32" t="s">
        <v>271</v>
      </c>
      <c r="M1527" s="37">
        <v>1</v>
      </c>
      <c r="N1527" s="42">
        <v>3495536</v>
      </c>
      <c r="O1527" s="42">
        <v>3495536</v>
      </c>
      <c r="P1527" s="31" t="s">
        <v>477</v>
      </c>
      <c r="Q1527" s="31" t="s">
        <v>274</v>
      </c>
      <c r="R1527" s="32" t="s">
        <v>247</v>
      </c>
      <c r="S1527" s="31">
        <v>30</v>
      </c>
      <c r="T1527" s="78" t="s">
        <v>175</v>
      </c>
      <c r="U1527" s="76">
        <v>40</v>
      </c>
    </row>
    <row r="1528" spans="1:21" ht="89.25" customHeight="1">
      <c r="A1528" s="69">
        <v>1513</v>
      </c>
      <c r="B1528" s="39" t="s">
        <v>76</v>
      </c>
      <c r="C1528" s="35" t="s">
        <v>74</v>
      </c>
      <c r="D1528" s="35" t="s">
        <v>1790</v>
      </c>
      <c r="E1528" s="33" t="s">
        <v>1791</v>
      </c>
      <c r="F1528" s="33" t="s">
        <v>1792</v>
      </c>
      <c r="G1528" s="33" t="s">
        <v>1793</v>
      </c>
      <c r="H1528" s="33" t="s">
        <v>1794</v>
      </c>
      <c r="I1528" s="33" t="s">
        <v>1795</v>
      </c>
      <c r="J1528" s="35" t="s">
        <v>239</v>
      </c>
      <c r="K1528" s="33" t="s">
        <v>270</v>
      </c>
      <c r="L1528" s="32" t="s">
        <v>271</v>
      </c>
      <c r="M1528" s="37">
        <v>1</v>
      </c>
      <c r="N1528" s="42">
        <v>3495536</v>
      </c>
      <c r="O1528" s="42">
        <v>3495536</v>
      </c>
      <c r="P1528" s="31" t="s">
        <v>477</v>
      </c>
      <c r="Q1528" s="31" t="s">
        <v>274</v>
      </c>
      <c r="R1528" s="36" t="s">
        <v>1935</v>
      </c>
      <c r="S1528" s="31">
        <v>30</v>
      </c>
      <c r="T1528" s="78" t="s">
        <v>176</v>
      </c>
      <c r="U1528" s="76">
        <v>40</v>
      </c>
    </row>
    <row r="1529" spans="1:21" ht="89.25" customHeight="1">
      <c r="A1529" s="31">
        <v>1514</v>
      </c>
      <c r="B1529" s="39" t="s">
        <v>76</v>
      </c>
      <c r="C1529" s="35" t="s">
        <v>74</v>
      </c>
      <c r="D1529" s="35" t="s">
        <v>1790</v>
      </c>
      <c r="E1529" s="33" t="s">
        <v>1791</v>
      </c>
      <c r="F1529" s="33" t="s">
        <v>1792</v>
      </c>
      <c r="G1529" s="33" t="s">
        <v>1793</v>
      </c>
      <c r="H1529" s="33" t="s">
        <v>1794</v>
      </c>
      <c r="I1529" s="33" t="s">
        <v>1795</v>
      </c>
      <c r="J1529" s="35" t="s">
        <v>239</v>
      </c>
      <c r="K1529" s="33" t="s">
        <v>270</v>
      </c>
      <c r="L1529" s="32" t="s">
        <v>271</v>
      </c>
      <c r="M1529" s="37">
        <v>1</v>
      </c>
      <c r="N1529" s="42">
        <v>3495536</v>
      </c>
      <c r="O1529" s="42">
        <v>3495536</v>
      </c>
      <c r="P1529" s="31" t="s">
        <v>477</v>
      </c>
      <c r="Q1529" s="31" t="s">
        <v>274</v>
      </c>
      <c r="R1529" s="50">
        <v>231000000</v>
      </c>
      <c r="S1529" s="31">
        <v>30</v>
      </c>
      <c r="T1529" s="78" t="s">
        <v>181</v>
      </c>
      <c r="U1529" s="76">
        <v>40</v>
      </c>
    </row>
    <row r="1530" spans="1:21" ht="89.25" customHeight="1">
      <c r="A1530" s="69">
        <v>1515</v>
      </c>
      <c r="B1530" s="39" t="s">
        <v>76</v>
      </c>
      <c r="C1530" s="35" t="s">
        <v>74</v>
      </c>
      <c r="D1530" s="35" t="s">
        <v>1790</v>
      </c>
      <c r="E1530" s="33" t="s">
        <v>1791</v>
      </c>
      <c r="F1530" s="33" t="s">
        <v>1792</v>
      </c>
      <c r="G1530" s="33" t="s">
        <v>1793</v>
      </c>
      <c r="H1530" s="33" t="s">
        <v>1794</v>
      </c>
      <c r="I1530" s="33" t="s">
        <v>1795</v>
      </c>
      <c r="J1530" s="35" t="s">
        <v>239</v>
      </c>
      <c r="K1530" s="33" t="s">
        <v>270</v>
      </c>
      <c r="L1530" s="32" t="s">
        <v>271</v>
      </c>
      <c r="M1530" s="37">
        <v>1</v>
      </c>
      <c r="N1530" s="42">
        <v>3495536</v>
      </c>
      <c r="O1530" s="42">
        <v>3495536</v>
      </c>
      <c r="P1530" s="31" t="s">
        <v>477</v>
      </c>
      <c r="Q1530" s="31" t="s">
        <v>274</v>
      </c>
      <c r="R1530" s="50">
        <v>111000000</v>
      </c>
      <c r="S1530" s="31">
        <v>30</v>
      </c>
      <c r="T1530" s="78" t="s">
        <v>174</v>
      </c>
      <c r="U1530" s="81">
        <v>40</v>
      </c>
    </row>
    <row r="1531" spans="1:21" ht="76.5" customHeight="1">
      <c r="A1531" s="31">
        <v>1516</v>
      </c>
      <c r="B1531" s="39" t="s">
        <v>76</v>
      </c>
      <c r="C1531" s="35" t="s">
        <v>74</v>
      </c>
      <c r="D1531" s="59" t="s">
        <v>408</v>
      </c>
      <c r="E1531" s="35" t="s">
        <v>409</v>
      </c>
      <c r="F1531" s="35" t="s">
        <v>410</v>
      </c>
      <c r="G1531" s="35" t="s">
        <v>411</v>
      </c>
      <c r="H1531" s="35" t="s">
        <v>410</v>
      </c>
      <c r="I1531" s="35" t="s">
        <v>1823</v>
      </c>
      <c r="J1531" s="35" t="s">
        <v>240</v>
      </c>
      <c r="K1531" s="34" t="s">
        <v>270</v>
      </c>
      <c r="L1531" s="33" t="s">
        <v>271</v>
      </c>
      <c r="M1531" s="36">
        <v>1</v>
      </c>
      <c r="N1531" s="42">
        <v>589286</v>
      </c>
      <c r="O1531" s="42">
        <v>589286</v>
      </c>
      <c r="P1531" s="62" t="s">
        <v>477</v>
      </c>
      <c r="Q1531" s="43" t="s">
        <v>1800</v>
      </c>
      <c r="R1531" s="32" t="s">
        <v>247</v>
      </c>
      <c r="S1531" s="31">
        <v>30</v>
      </c>
      <c r="T1531" s="78" t="s">
        <v>175</v>
      </c>
      <c r="U1531" s="76">
        <v>40</v>
      </c>
    </row>
    <row r="1532" spans="1:21" ht="76.5" customHeight="1">
      <c r="A1532" s="69">
        <v>1517</v>
      </c>
      <c r="B1532" s="39" t="s">
        <v>76</v>
      </c>
      <c r="C1532" s="35" t="s">
        <v>74</v>
      </c>
      <c r="D1532" s="59" t="s">
        <v>408</v>
      </c>
      <c r="E1532" s="35" t="s">
        <v>409</v>
      </c>
      <c r="F1532" s="35" t="s">
        <v>410</v>
      </c>
      <c r="G1532" s="35" t="s">
        <v>411</v>
      </c>
      <c r="H1532" s="35" t="s">
        <v>410</v>
      </c>
      <c r="I1532" s="35" t="s">
        <v>1823</v>
      </c>
      <c r="J1532" s="35" t="s">
        <v>240</v>
      </c>
      <c r="K1532" s="34" t="s">
        <v>270</v>
      </c>
      <c r="L1532" s="33" t="s">
        <v>271</v>
      </c>
      <c r="M1532" s="36">
        <v>1</v>
      </c>
      <c r="N1532" s="42">
        <v>589286</v>
      </c>
      <c r="O1532" s="42">
        <v>589286</v>
      </c>
      <c r="P1532" s="62" t="s">
        <v>477</v>
      </c>
      <c r="Q1532" s="43" t="s">
        <v>1800</v>
      </c>
      <c r="R1532" s="36" t="s">
        <v>1935</v>
      </c>
      <c r="S1532" s="31">
        <v>30</v>
      </c>
      <c r="T1532" s="78" t="s">
        <v>176</v>
      </c>
      <c r="U1532" s="76">
        <v>40</v>
      </c>
    </row>
    <row r="1533" spans="1:21" ht="76.5" customHeight="1">
      <c r="A1533" s="31">
        <v>1518</v>
      </c>
      <c r="B1533" s="39" t="s">
        <v>76</v>
      </c>
      <c r="C1533" s="35" t="s">
        <v>74</v>
      </c>
      <c r="D1533" s="59" t="s">
        <v>408</v>
      </c>
      <c r="E1533" s="35" t="s">
        <v>409</v>
      </c>
      <c r="F1533" s="35" t="s">
        <v>410</v>
      </c>
      <c r="G1533" s="35" t="s">
        <v>411</v>
      </c>
      <c r="H1533" s="35" t="s">
        <v>410</v>
      </c>
      <c r="I1533" s="35" t="s">
        <v>1823</v>
      </c>
      <c r="J1533" s="35" t="s">
        <v>240</v>
      </c>
      <c r="K1533" s="34" t="s">
        <v>270</v>
      </c>
      <c r="L1533" s="33" t="s">
        <v>271</v>
      </c>
      <c r="M1533" s="36">
        <v>1</v>
      </c>
      <c r="N1533" s="42">
        <v>589286</v>
      </c>
      <c r="O1533" s="42">
        <v>589286</v>
      </c>
      <c r="P1533" s="62" t="s">
        <v>477</v>
      </c>
      <c r="Q1533" s="43" t="s">
        <v>1800</v>
      </c>
      <c r="R1533" s="32" t="s">
        <v>248</v>
      </c>
      <c r="S1533" s="31">
        <v>30</v>
      </c>
      <c r="T1533" s="78" t="s">
        <v>174</v>
      </c>
      <c r="U1533" s="81">
        <v>40</v>
      </c>
    </row>
    <row r="1534" spans="1:21" ht="76.5" customHeight="1">
      <c r="A1534" s="69">
        <v>1519</v>
      </c>
      <c r="B1534" s="39" t="s">
        <v>76</v>
      </c>
      <c r="C1534" s="35" t="s">
        <v>74</v>
      </c>
      <c r="D1534" s="59" t="s">
        <v>408</v>
      </c>
      <c r="E1534" s="35" t="s">
        <v>409</v>
      </c>
      <c r="F1534" s="35" t="s">
        <v>410</v>
      </c>
      <c r="G1534" s="35" t="s">
        <v>411</v>
      </c>
      <c r="H1534" s="35" t="s">
        <v>410</v>
      </c>
      <c r="I1534" s="35" t="s">
        <v>1823</v>
      </c>
      <c r="J1534" s="35" t="s">
        <v>240</v>
      </c>
      <c r="K1534" s="34" t="s">
        <v>270</v>
      </c>
      <c r="L1534" s="33" t="s">
        <v>271</v>
      </c>
      <c r="M1534" s="36">
        <v>1</v>
      </c>
      <c r="N1534" s="42">
        <v>589286</v>
      </c>
      <c r="O1534" s="42">
        <v>589286</v>
      </c>
      <c r="P1534" s="62" t="s">
        <v>477</v>
      </c>
      <c r="Q1534" s="43" t="s">
        <v>1800</v>
      </c>
      <c r="R1534" s="32" t="s">
        <v>249</v>
      </c>
      <c r="S1534" s="31">
        <v>30</v>
      </c>
      <c r="T1534" s="78" t="s">
        <v>180</v>
      </c>
      <c r="U1534" s="76">
        <v>40</v>
      </c>
    </row>
    <row r="1535" spans="1:21" ht="76.5" customHeight="1">
      <c r="A1535" s="31">
        <v>1520</v>
      </c>
      <c r="B1535" s="39" t="s">
        <v>76</v>
      </c>
      <c r="C1535" s="35" t="s">
        <v>74</v>
      </c>
      <c r="D1535" s="59" t="s">
        <v>408</v>
      </c>
      <c r="E1535" s="35" t="s">
        <v>409</v>
      </c>
      <c r="F1535" s="35" t="s">
        <v>410</v>
      </c>
      <c r="G1535" s="35" t="s">
        <v>411</v>
      </c>
      <c r="H1535" s="35" t="s">
        <v>410</v>
      </c>
      <c r="I1535" s="35" t="s">
        <v>1823</v>
      </c>
      <c r="J1535" s="35" t="s">
        <v>240</v>
      </c>
      <c r="K1535" s="34" t="s">
        <v>270</v>
      </c>
      <c r="L1535" s="33" t="s">
        <v>271</v>
      </c>
      <c r="M1535" s="36">
        <v>1</v>
      </c>
      <c r="N1535" s="42">
        <v>589286</v>
      </c>
      <c r="O1535" s="42">
        <v>589286</v>
      </c>
      <c r="P1535" s="62" t="s">
        <v>477</v>
      </c>
      <c r="Q1535" s="43" t="s">
        <v>1800</v>
      </c>
      <c r="R1535" s="32" t="s">
        <v>250</v>
      </c>
      <c r="S1535" s="31">
        <v>30</v>
      </c>
      <c r="T1535" s="78" t="s">
        <v>179</v>
      </c>
      <c r="U1535" s="76">
        <v>40</v>
      </c>
    </row>
    <row r="1536" spans="1:21" ht="76.5" customHeight="1">
      <c r="A1536" s="69">
        <v>1521</v>
      </c>
      <c r="B1536" s="39" t="s">
        <v>76</v>
      </c>
      <c r="C1536" s="35" t="s">
        <v>74</v>
      </c>
      <c r="D1536" s="59" t="s">
        <v>408</v>
      </c>
      <c r="E1536" s="35" t="s">
        <v>409</v>
      </c>
      <c r="F1536" s="35" t="s">
        <v>410</v>
      </c>
      <c r="G1536" s="35" t="s">
        <v>411</v>
      </c>
      <c r="H1536" s="35" t="s">
        <v>410</v>
      </c>
      <c r="I1536" s="35" t="s">
        <v>1823</v>
      </c>
      <c r="J1536" s="35" t="s">
        <v>240</v>
      </c>
      <c r="K1536" s="34" t="s">
        <v>270</v>
      </c>
      <c r="L1536" s="33" t="s">
        <v>271</v>
      </c>
      <c r="M1536" s="36">
        <v>1</v>
      </c>
      <c r="N1536" s="42">
        <v>589286</v>
      </c>
      <c r="O1536" s="42">
        <v>589286</v>
      </c>
      <c r="P1536" s="62" t="s">
        <v>477</v>
      </c>
      <c r="Q1536" s="43" t="s">
        <v>1800</v>
      </c>
      <c r="R1536" s="32" t="s">
        <v>251</v>
      </c>
      <c r="S1536" s="31">
        <v>30</v>
      </c>
      <c r="T1536" s="78" t="s">
        <v>181</v>
      </c>
      <c r="U1536" s="76">
        <v>40</v>
      </c>
    </row>
    <row r="1537" spans="1:21" ht="76.5" customHeight="1">
      <c r="A1537" s="31">
        <v>1522</v>
      </c>
      <c r="B1537" s="39" t="s">
        <v>76</v>
      </c>
      <c r="C1537" s="35" t="s">
        <v>74</v>
      </c>
      <c r="D1537" s="59" t="s">
        <v>408</v>
      </c>
      <c r="E1537" s="35" t="s">
        <v>409</v>
      </c>
      <c r="F1537" s="35" t="s">
        <v>410</v>
      </c>
      <c r="G1537" s="35" t="s">
        <v>411</v>
      </c>
      <c r="H1537" s="35" t="s">
        <v>410</v>
      </c>
      <c r="I1537" s="35" t="s">
        <v>1823</v>
      </c>
      <c r="J1537" s="35" t="s">
        <v>240</v>
      </c>
      <c r="K1537" s="34" t="s">
        <v>270</v>
      </c>
      <c r="L1537" s="33" t="s">
        <v>271</v>
      </c>
      <c r="M1537" s="36">
        <v>1</v>
      </c>
      <c r="N1537" s="42">
        <v>589286</v>
      </c>
      <c r="O1537" s="42">
        <v>589286</v>
      </c>
      <c r="P1537" s="62" t="s">
        <v>477</v>
      </c>
      <c r="Q1537" s="43" t="s">
        <v>1800</v>
      </c>
      <c r="R1537" s="36" t="s">
        <v>252</v>
      </c>
      <c r="S1537" s="31">
        <v>30</v>
      </c>
      <c r="T1537" s="78" t="s">
        <v>96</v>
      </c>
      <c r="U1537" s="76">
        <v>40</v>
      </c>
    </row>
    <row r="1538" spans="1:21" ht="76.5" customHeight="1">
      <c r="A1538" s="69">
        <v>1523</v>
      </c>
      <c r="B1538" s="39" t="s">
        <v>76</v>
      </c>
      <c r="C1538" s="35" t="s">
        <v>74</v>
      </c>
      <c r="D1538" s="59" t="s">
        <v>408</v>
      </c>
      <c r="E1538" s="35" t="s">
        <v>409</v>
      </c>
      <c r="F1538" s="35" t="s">
        <v>410</v>
      </c>
      <c r="G1538" s="35" t="s">
        <v>411</v>
      </c>
      <c r="H1538" s="35" t="s">
        <v>410</v>
      </c>
      <c r="I1538" s="35" t="s">
        <v>1823</v>
      </c>
      <c r="J1538" s="35" t="s">
        <v>240</v>
      </c>
      <c r="K1538" s="34" t="s">
        <v>270</v>
      </c>
      <c r="L1538" s="33" t="s">
        <v>271</v>
      </c>
      <c r="M1538" s="36">
        <v>1</v>
      </c>
      <c r="N1538" s="42">
        <v>589286</v>
      </c>
      <c r="O1538" s="42">
        <v>589286</v>
      </c>
      <c r="P1538" s="62" t="s">
        <v>477</v>
      </c>
      <c r="Q1538" s="43" t="s">
        <v>1800</v>
      </c>
      <c r="R1538" s="32" t="s">
        <v>253</v>
      </c>
      <c r="S1538" s="31">
        <v>30</v>
      </c>
      <c r="T1538" s="78" t="s">
        <v>773</v>
      </c>
      <c r="U1538" s="76">
        <v>40</v>
      </c>
    </row>
    <row r="1539" spans="1:21" ht="76.5" customHeight="1">
      <c r="A1539" s="31">
        <v>1524</v>
      </c>
      <c r="B1539" s="39" t="s">
        <v>76</v>
      </c>
      <c r="C1539" s="35" t="s">
        <v>74</v>
      </c>
      <c r="D1539" s="59" t="s">
        <v>408</v>
      </c>
      <c r="E1539" s="35" t="s">
        <v>409</v>
      </c>
      <c r="F1539" s="35" t="s">
        <v>410</v>
      </c>
      <c r="G1539" s="35" t="s">
        <v>411</v>
      </c>
      <c r="H1539" s="35" t="s">
        <v>410</v>
      </c>
      <c r="I1539" s="35" t="s">
        <v>1823</v>
      </c>
      <c r="J1539" s="35" t="s">
        <v>240</v>
      </c>
      <c r="K1539" s="34" t="s">
        <v>270</v>
      </c>
      <c r="L1539" s="33" t="s">
        <v>271</v>
      </c>
      <c r="M1539" s="36">
        <v>1</v>
      </c>
      <c r="N1539" s="42">
        <v>589286</v>
      </c>
      <c r="O1539" s="42">
        <v>589286</v>
      </c>
      <c r="P1539" s="62" t="s">
        <v>477</v>
      </c>
      <c r="Q1539" s="43" t="s">
        <v>1800</v>
      </c>
      <c r="R1539" s="32" t="s">
        <v>254</v>
      </c>
      <c r="S1539" s="31">
        <v>30</v>
      </c>
      <c r="T1539" s="78" t="s">
        <v>182</v>
      </c>
      <c r="U1539" s="76">
        <v>40</v>
      </c>
    </row>
    <row r="1540" spans="1:21" ht="76.5" customHeight="1">
      <c r="A1540" s="69">
        <v>1525</v>
      </c>
      <c r="B1540" s="39" t="s">
        <v>76</v>
      </c>
      <c r="C1540" s="35" t="s">
        <v>74</v>
      </c>
      <c r="D1540" s="59" t="s">
        <v>408</v>
      </c>
      <c r="E1540" s="35" t="s">
        <v>409</v>
      </c>
      <c r="F1540" s="35" t="s">
        <v>410</v>
      </c>
      <c r="G1540" s="35" t="s">
        <v>411</v>
      </c>
      <c r="H1540" s="35" t="s">
        <v>410</v>
      </c>
      <c r="I1540" s="35" t="s">
        <v>1823</v>
      </c>
      <c r="J1540" s="35" t="s">
        <v>240</v>
      </c>
      <c r="K1540" s="34" t="s">
        <v>270</v>
      </c>
      <c r="L1540" s="33" t="s">
        <v>271</v>
      </c>
      <c r="M1540" s="36">
        <v>1</v>
      </c>
      <c r="N1540" s="42">
        <v>589286</v>
      </c>
      <c r="O1540" s="42">
        <v>589286</v>
      </c>
      <c r="P1540" s="62" t="s">
        <v>477</v>
      </c>
      <c r="Q1540" s="43" t="s">
        <v>1800</v>
      </c>
      <c r="R1540" s="32" t="s">
        <v>255</v>
      </c>
      <c r="S1540" s="31">
        <v>30</v>
      </c>
      <c r="T1540" s="78" t="s">
        <v>97</v>
      </c>
      <c r="U1540" s="76">
        <v>40</v>
      </c>
    </row>
    <row r="1541" spans="1:21" ht="76.5" customHeight="1">
      <c r="A1541" s="31">
        <v>1526</v>
      </c>
      <c r="B1541" s="39" t="s">
        <v>76</v>
      </c>
      <c r="C1541" s="35" t="s">
        <v>74</v>
      </c>
      <c r="D1541" s="59" t="s">
        <v>408</v>
      </c>
      <c r="E1541" s="35" t="s">
        <v>409</v>
      </c>
      <c r="F1541" s="35" t="s">
        <v>410</v>
      </c>
      <c r="G1541" s="35" t="s">
        <v>411</v>
      </c>
      <c r="H1541" s="35" t="s">
        <v>410</v>
      </c>
      <c r="I1541" s="35" t="s">
        <v>1823</v>
      </c>
      <c r="J1541" s="35" t="s">
        <v>240</v>
      </c>
      <c r="K1541" s="34" t="s">
        <v>270</v>
      </c>
      <c r="L1541" s="33" t="s">
        <v>271</v>
      </c>
      <c r="M1541" s="36">
        <v>1</v>
      </c>
      <c r="N1541" s="42">
        <v>589286</v>
      </c>
      <c r="O1541" s="42">
        <v>589286</v>
      </c>
      <c r="P1541" s="62" t="s">
        <v>477</v>
      </c>
      <c r="Q1541" s="43" t="s">
        <v>1800</v>
      </c>
      <c r="R1541" s="32" t="s">
        <v>256</v>
      </c>
      <c r="S1541" s="31">
        <v>30</v>
      </c>
      <c r="T1541" s="78" t="s">
        <v>183</v>
      </c>
      <c r="U1541" s="76">
        <v>40</v>
      </c>
    </row>
    <row r="1542" spans="1:21" ht="76.5" customHeight="1">
      <c r="A1542" s="69">
        <v>1527</v>
      </c>
      <c r="B1542" s="39" t="s">
        <v>76</v>
      </c>
      <c r="C1542" s="35" t="s">
        <v>74</v>
      </c>
      <c r="D1542" s="59" t="s">
        <v>408</v>
      </c>
      <c r="E1542" s="35" t="s">
        <v>409</v>
      </c>
      <c r="F1542" s="35" t="s">
        <v>410</v>
      </c>
      <c r="G1542" s="35" t="s">
        <v>411</v>
      </c>
      <c r="H1542" s="35" t="s">
        <v>410</v>
      </c>
      <c r="I1542" s="35" t="s">
        <v>1823</v>
      </c>
      <c r="J1542" s="35" t="s">
        <v>240</v>
      </c>
      <c r="K1542" s="34" t="s">
        <v>270</v>
      </c>
      <c r="L1542" s="33" t="s">
        <v>271</v>
      </c>
      <c r="M1542" s="36">
        <v>1</v>
      </c>
      <c r="N1542" s="42">
        <v>589286</v>
      </c>
      <c r="O1542" s="42">
        <v>589286</v>
      </c>
      <c r="P1542" s="62" t="s">
        <v>477</v>
      </c>
      <c r="Q1542" s="43" t="s">
        <v>1800</v>
      </c>
      <c r="R1542" s="32" t="s">
        <v>257</v>
      </c>
      <c r="S1542" s="31">
        <v>30</v>
      </c>
      <c r="T1542" s="78" t="s">
        <v>185</v>
      </c>
      <c r="U1542" s="76">
        <v>40</v>
      </c>
    </row>
    <row r="1543" spans="1:21" ht="76.5" customHeight="1">
      <c r="A1543" s="31">
        <v>1528</v>
      </c>
      <c r="B1543" s="39" t="s">
        <v>76</v>
      </c>
      <c r="C1543" s="35" t="s">
        <v>74</v>
      </c>
      <c r="D1543" s="59" t="s">
        <v>408</v>
      </c>
      <c r="E1543" s="35" t="s">
        <v>409</v>
      </c>
      <c r="F1543" s="35" t="s">
        <v>410</v>
      </c>
      <c r="G1543" s="35" t="s">
        <v>411</v>
      </c>
      <c r="H1543" s="35" t="s">
        <v>410</v>
      </c>
      <c r="I1543" s="35" t="s">
        <v>1823</v>
      </c>
      <c r="J1543" s="35" t="s">
        <v>240</v>
      </c>
      <c r="K1543" s="34" t="s">
        <v>270</v>
      </c>
      <c r="L1543" s="33" t="s">
        <v>271</v>
      </c>
      <c r="M1543" s="36">
        <v>1</v>
      </c>
      <c r="N1543" s="42">
        <v>589286</v>
      </c>
      <c r="O1543" s="42">
        <v>589286</v>
      </c>
      <c r="P1543" s="62" t="s">
        <v>477</v>
      </c>
      <c r="Q1543" s="43" t="s">
        <v>1800</v>
      </c>
      <c r="R1543" s="32" t="s">
        <v>258</v>
      </c>
      <c r="S1543" s="31">
        <v>30</v>
      </c>
      <c r="T1543" s="78" t="s">
        <v>177</v>
      </c>
      <c r="U1543" s="76">
        <v>40</v>
      </c>
    </row>
    <row r="1544" spans="1:21" ht="76.5" customHeight="1">
      <c r="A1544" s="69">
        <v>1529</v>
      </c>
      <c r="B1544" s="39" t="s">
        <v>76</v>
      </c>
      <c r="C1544" s="35" t="s">
        <v>74</v>
      </c>
      <c r="D1544" s="59" t="s">
        <v>408</v>
      </c>
      <c r="E1544" s="35" t="s">
        <v>409</v>
      </c>
      <c r="F1544" s="35" t="s">
        <v>410</v>
      </c>
      <c r="G1544" s="35" t="s">
        <v>411</v>
      </c>
      <c r="H1544" s="35" t="s">
        <v>410</v>
      </c>
      <c r="I1544" s="104" t="s">
        <v>1823</v>
      </c>
      <c r="J1544" s="104" t="s">
        <v>240</v>
      </c>
      <c r="K1544" s="34" t="s">
        <v>270</v>
      </c>
      <c r="L1544" s="33" t="s">
        <v>271</v>
      </c>
      <c r="M1544" s="36">
        <v>1</v>
      </c>
      <c r="N1544" s="42">
        <v>589286</v>
      </c>
      <c r="O1544" s="42">
        <v>589286</v>
      </c>
      <c r="P1544" s="62" t="s">
        <v>477</v>
      </c>
      <c r="Q1544" s="43" t="s">
        <v>1800</v>
      </c>
      <c r="R1544" s="32" t="s">
        <v>259</v>
      </c>
      <c r="S1544" s="31">
        <v>30</v>
      </c>
      <c r="T1544" s="78" t="s">
        <v>184</v>
      </c>
      <c r="U1544" s="76">
        <v>40</v>
      </c>
    </row>
    <row r="1545" spans="1:21" ht="76.5" customHeight="1">
      <c r="A1545" s="31">
        <v>1530</v>
      </c>
      <c r="B1545" s="39" t="s">
        <v>76</v>
      </c>
      <c r="C1545" s="35" t="s">
        <v>74</v>
      </c>
      <c r="D1545" s="59" t="s">
        <v>408</v>
      </c>
      <c r="E1545" s="35" t="s">
        <v>409</v>
      </c>
      <c r="F1545" s="35" t="s">
        <v>410</v>
      </c>
      <c r="G1545" s="35" t="s">
        <v>411</v>
      </c>
      <c r="H1545" s="35" t="s">
        <v>410</v>
      </c>
      <c r="I1545" s="35" t="s">
        <v>1823</v>
      </c>
      <c r="J1545" s="35" t="s">
        <v>240</v>
      </c>
      <c r="K1545" s="34" t="s">
        <v>270</v>
      </c>
      <c r="L1545" s="33" t="s">
        <v>271</v>
      </c>
      <c r="M1545" s="36">
        <v>1</v>
      </c>
      <c r="N1545" s="42">
        <v>589286</v>
      </c>
      <c r="O1545" s="42">
        <v>589286</v>
      </c>
      <c r="P1545" s="62" t="s">
        <v>477</v>
      </c>
      <c r="Q1545" s="43" t="s">
        <v>1800</v>
      </c>
      <c r="R1545" s="32" t="s">
        <v>260</v>
      </c>
      <c r="S1545" s="31">
        <v>30</v>
      </c>
      <c r="T1545" s="78" t="s">
        <v>178</v>
      </c>
      <c r="U1545" s="76">
        <v>40</v>
      </c>
    </row>
    <row r="1546" spans="1:21" ht="76.5" customHeight="1">
      <c r="A1546" s="69">
        <v>1531</v>
      </c>
      <c r="B1546" s="39" t="s">
        <v>76</v>
      </c>
      <c r="C1546" s="35" t="s">
        <v>74</v>
      </c>
      <c r="D1546" s="59" t="s">
        <v>408</v>
      </c>
      <c r="E1546" s="35" t="s">
        <v>409</v>
      </c>
      <c r="F1546" s="35" t="s">
        <v>410</v>
      </c>
      <c r="G1546" s="35" t="s">
        <v>411</v>
      </c>
      <c r="H1546" s="35" t="s">
        <v>410</v>
      </c>
      <c r="I1546" s="35" t="s">
        <v>1823</v>
      </c>
      <c r="J1546" s="35" t="s">
        <v>240</v>
      </c>
      <c r="K1546" s="34" t="s">
        <v>270</v>
      </c>
      <c r="L1546" s="33" t="s">
        <v>271</v>
      </c>
      <c r="M1546" s="36">
        <v>1</v>
      </c>
      <c r="N1546" s="42">
        <v>589286</v>
      </c>
      <c r="O1546" s="42">
        <v>589286</v>
      </c>
      <c r="P1546" s="62" t="s">
        <v>477</v>
      </c>
      <c r="Q1546" s="43" t="s">
        <v>1800</v>
      </c>
      <c r="R1546" s="32" t="s">
        <v>261</v>
      </c>
      <c r="S1546" s="31">
        <v>30</v>
      </c>
      <c r="T1546" s="78" t="s">
        <v>98</v>
      </c>
      <c r="U1546" s="76">
        <v>40</v>
      </c>
    </row>
    <row r="1547" spans="1:21" ht="76.5" customHeight="1">
      <c r="A1547" s="31">
        <v>1532</v>
      </c>
      <c r="B1547" s="39" t="s">
        <v>76</v>
      </c>
      <c r="C1547" s="35" t="s">
        <v>74</v>
      </c>
      <c r="D1547" s="59" t="s">
        <v>408</v>
      </c>
      <c r="E1547" s="35" t="s">
        <v>409</v>
      </c>
      <c r="F1547" s="35" t="s">
        <v>410</v>
      </c>
      <c r="G1547" s="35" t="s">
        <v>411</v>
      </c>
      <c r="H1547" s="35" t="s">
        <v>410</v>
      </c>
      <c r="I1547" s="35" t="s">
        <v>1823</v>
      </c>
      <c r="J1547" s="35" t="s">
        <v>240</v>
      </c>
      <c r="K1547" s="34" t="s">
        <v>270</v>
      </c>
      <c r="L1547" s="33" t="s">
        <v>271</v>
      </c>
      <c r="M1547" s="36">
        <v>1</v>
      </c>
      <c r="N1547" s="42">
        <v>589286</v>
      </c>
      <c r="O1547" s="42">
        <v>589286</v>
      </c>
      <c r="P1547" s="62" t="s">
        <v>477</v>
      </c>
      <c r="Q1547" s="43" t="s">
        <v>1800</v>
      </c>
      <c r="R1547" s="32" t="s">
        <v>262</v>
      </c>
      <c r="S1547" s="31">
        <v>30</v>
      </c>
      <c r="T1547" s="78" t="s">
        <v>99</v>
      </c>
      <c r="U1547" s="76">
        <v>40</v>
      </c>
    </row>
    <row r="1548" spans="1:21" ht="76.5" customHeight="1">
      <c r="A1548" s="69">
        <v>1533</v>
      </c>
      <c r="B1548" s="39" t="s">
        <v>76</v>
      </c>
      <c r="C1548" s="35" t="s">
        <v>74</v>
      </c>
      <c r="D1548" s="59" t="s">
        <v>408</v>
      </c>
      <c r="E1548" s="35" t="s">
        <v>409</v>
      </c>
      <c r="F1548" s="35" t="s">
        <v>410</v>
      </c>
      <c r="G1548" s="35" t="s">
        <v>411</v>
      </c>
      <c r="H1548" s="35" t="s">
        <v>410</v>
      </c>
      <c r="I1548" s="35" t="s">
        <v>1823</v>
      </c>
      <c r="J1548" s="35" t="s">
        <v>240</v>
      </c>
      <c r="K1548" s="34" t="s">
        <v>270</v>
      </c>
      <c r="L1548" s="33" t="s">
        <v>271</v>
      </c>
      <c r="M1548" s="36">
        <v>1</v>
      </c>
      <c r="N1548" s="42">
        <v>589286</v>
      </c>
      <c r="O1548" s="42">
        <v>589286</v>
      </c>
      <c r="P1548" s="62" t="s">
        <v>477</v>
      </c>
      <c r="Q1548" s="43" t="s">
        <v>1800</v>
      </c>
      <c r="R1548" s="32" t="s">
        <v>263</v>
      </c>
      <c r="S1548" s="31">
        <v>30</v>
      </c>
      <c r="T1548" s="78" t="s">
        <v>770</v>
      </c>
      <c r="U1548" s="76">
        <v>40</v>
      </c>
    </row>
    <row r="1549" spans="1:21" ht="76.5" customHeight="1">
      <c r="A1549" s="31">
        <v>1534</v>
      </c>
      <c r="B1549" s="39" t="s">
        <v>76</v>
      </c>
      <c r="C1549" s="35" t="s">
        <v>74</v>
      </c>
      <c r="D1549" s="59" t="s">
        <v>408</v>
      </c>
      <c r="E1549" s="35" t="s">
        <v>409</v>
      </c>
      <c r="F1549" s="35" t="s">
        <v>410</v>
      </c>
      <c r="G1549" s="35" t="s">
        <v>411</v>
      </c>
      <c r="H1549" s="35" t="s">
        <v>410</v>
      </c>
      <c r="I1549" s="35" t="s">
        <v>1824</v>
      </c>
      <c r="J1549" s="35" t="s">
        <v>241</v>
      </c>
      <c r="K1549" s="34" t="s">
        <v>270</v>
      </c>
      <c r="L1549" s="33" t="s">
        <v>271</v>
      </c>
      <c r="M1549" s="36">
        <v>1</v>
      </c>
      <c r="N1549" s="42">
        <v>589286</v>
      </c>
      <c r="O1549" s="42">
        <v>589286</v>
      </c>
      <c r="P1549" s="62" t="s">
        <v>477</v>
      </c>
      <c r="Q1549" s="43" t="s">
        <v>1800</v>
      </c>
      <c r="R1549" s="32" t="s">
        <v>247</v>
      </c>
      <c r="S1549" s="31">
        <v>30</v>
      </c>
      <c r="T1549" s="78" t="s">
        <v>175</v>
      </c>
      <c r="U1549" s="76">
        <v>40</v>
      </c>
    </row>
    <row r="1550" spans="1:21" ht="76.5" customHeight="1">
      <c r="A1550" s="69">
        <v>1535</v>
      </c>
      <c r="B1550" s="39" t="s">
        <v>76</v>
      </c>
      <c r="C1550" s="35" t="s">
        <v>74</v>
      </c>
      <c r="D1550" s="59" t="s">
        <v>408</v>
      </c>
      <c r="E1550" s="35" t="s">
        <v>409</v>
      </c>
      <c r="F1550" s="35" t="s">
        <v>410</v>
      </c>
      <c r="G1550" s="35" t="s">
        <v>411</v>
      </c>
      <c r="H1550" s="35" t="s">
        <v>410</v>
      </c>
      <c r="I1550" s="35" t="s">
        <v>1824</v>
      </c>
      <c r="J1550" s="35" t="s">
        <v>241</v>
      </c>
      <c r="K1550" s="34" t="s">
        <v>270</v>
      </c>
      <c r="L1550" s="33" t="s">
        <v>271</v>
      </c>
      <c r="M1550" s="36">
        <v>1</v>
      </c>
      <c r="N1550" s="42">
        <v>589286</v>
      </c>
      <c r="O1550" s="42">
        <v>589286</v>
      </c>
      <c r="P1550" s="62" t="s">
        <v>477</v>
      </c>
      <c r="Q1550" s="43" t="s">
        <v>1800</v>
      </c>
      <c r="R1550" s="36" t="s">
        <v>1935</v>
      </c>
      <c r="S1550" s="31">
        <v>30</v>
      </c>
      <c r="T1550" s="78" t="s">
        <v>176</v>
      </c>
      <c r="U1550" s="76">
        <v>40</v>
      </c>
    </row>
    <row r="1551" spans="1:21" ht="76.5" customHeight="1">
      <c r="A1551" s="31">
        <v>1536</v>
      </c>
      <c r="B1551" s="39" t="s">
        <v>76</v>
      </c>
      <c r="C1551" s="35" t="s">
        <v>74</v>
      </c>
      <c r="D1551" s="59" t="s">
        <v>408</v>
      </c>
      <c r="E1551" s="35" t="s">
        <v>409</v>
      </c>
      <c r="F1551" s="35" t="s">
        <v>410</v>
      </c>
      <c r="G1551" s="35" t="s">
        <v>411</v>
      </c>
      <c r="H1551" s="35" t="s">
        <v>410</v>
      </c>
      <c r="I1551" s="35" t="s">
        <v>1824</v>
      </c>
      <c r="J1551" s="35" t="s">
        <v>241</v>
      </c>
      <c r="K1551" s="34" t="s">
        <v>270</v>
      </c>
      <c r="L1551" s="33" t="s">
        <v>271</v>
      </c>
      <c r="M1551" s="36">
        <v>1</v>
      </c>
      <c r="N1551" s="42">
        <v>589286</v>
      </c>
      <c r="O1551" s="42">
        <v>589286</v>
      </c>
      <c r="P1551" s="62" t="s">
        <v>477</v>
      </c>
      <c r="Q1551" s="43" t="s">
        <v>1800</v>
      </c>
      <c r="R1551" s="32" t="s">
        <v>248</v>
      </c>
      <c r="S1551" s="31">
        <v>30</v>
      </c>
      <c r="T1551" s="78" t="s">
        <v>174</v>
      </c>
      <c r="U1551" s="81">
        <v>40</v>
      </c>
    </row>
    <row r="1552" spans="1:21" ht="76.5" customHeight="1">
      <c r="A1552" s="69">
        <v>1537</v>
      </c>
      <c r="B1552" s="39" t="s">
        <v>76</v>
      </c>
      <c r="C1552" s="35" t="s">
        <v>74</v>
      </c>
      <c r="D1552" s="59" t="s">
        <v>408</v>
      </c>
      <c r="E1552" s="35" t="s">
        <v>409</v>
      </c>
      <c r="F1552" s="35" t="s">
        <v>410</v>
      </c>
      <c r="G1552" s="35" t="s">
        <v>411</v>
      </c>
      <c r="H1552" s="35" t="s">
        <v>410</v>
      </c>
      <c r="I1552" s="35" t="s">
        <v>1824</v>
      </c>
      <c r="J1552" s="35" t="s">
        <v>241</v>
      </c>
      <c r="K1552" s="34" t="s">
        <v>270</v>
      </c>
      <c r="L1552" s="33" t="s">
        <v>271</v>
      </c>
      <c r="M1552" s="36">
        <v>1</v>
      </c>
      <c r="N1552" s="42">
        <v>589286</v>
      </c>
      <c r="O1552" s="42">
        <v>589286</v>
      </c>
      <c r="P1552" s="62" t="s">
        <v>477</v>
      </c>
      <c r="Q1552" s="43" t="s">
        <v>1800</v>
      </c>
      <c r="R1552" s="32" t="s">
        <v>249</v>
      </c>
      <c r="S1552" s="31">
        <v>30</v>
      </c>
      <c r="T1552" s="78" t="s">
        <v>180</v>
      </c>
      <c r="U1552" s="76">
        <v>40</v>
      </c>
    </row>
    <row r="1553" spans="1:21" ht="76.5" customHeight="1">
      <c r="A1553" s="31">
        <v>1538</v>
      </c>
      <c r="B1553" s="39" t="s">
        <v>76</v>
      </c>
      <c r="C1553" s="35" t="s">
        <v>74</v>
      </c>
      <c r="D1553" s="59" t="s">
        <v>408</v>
      </c>
      <c r="E1553" s="35" t="s">
        <v>409</v>
      </c>
      <c r="F1553" s="35" t="s">
        <v>410</v>
      </c>
      <c r="G1553" s="35" t="s">
        <v>411</v>
      </c>
      <c r="H1553" s="35" t="s">
        <v>410</v>
      </c>
      <c r="I1553" s="35" t="s">
        <v>1824</v>
      </c>
      <c r="J1553" s="35" t="s">
        <v>241</v>
      </c>
      <c r="K1553" s="34" t="s">
        <v>270</v>
      </c>
      <c r="L1553" s="33" t="s">
        <v>271</v>
      </c>
      <c r="M1553" s="36">
        <v>1</v>
      </c>
      <c r="N1553" s="42">
        <v>589286</v>
      </c>
      <c r="O1553" s="42">
        <v>589286</v>
      </c>
      <c r="P1553" s="62" t="s">
        <v>477</v>
      </c>
      <c r="Q1553" s="43" t="s">
        <v>1800</v>
      </c>
      <c r="R1553" s="32" t="s">
        <v>250</v>
      </c>
      <c r="S1553" s="31">
        <v>30</v>
      </c>
      <c r="T1553" s="78" t="s">
        <v>179</v>
      </c>
      <c r="U1553" s="76">
        <v>40</v>
      </c>
    </row>
    <row r="1554" spans="1:21" ht="76.5" customHeight="1">
      <c r="A1554" s="69">
        <v>1539</v>
      </c>
      <c r="B1554" s="39" t="s">
        <v>76</v>
      </c>
      <c r="C1554" s="35" t="s">
        <v>74</v>
      </c>
      <c r="D1554" s="59" t="s">
        <v>408</v>
      </c>
      <c r="E1554" s="35" t="s">
        <v>409</v>
      </c>
      <c r="F1554" s="35" t="s">
        <v>410</v>
      </c>
      <c r="G1554" s="35" t="s">
        <v>411</v>
      </c>
      <c r="H1554" s="35" t="s">
        <v>410</v>
      </c>
      <c r="I1554" s="35" t="s">
        <v>1824</v>
      </c>
      <c r="J1554" s="35" t="s">
        <v>241</v>
      </c>
      <c r="K1554" s="34" t="s">
        <v>270</v>
      </c>
      <c r="L1554" s="33" t="s">
        <v>271</v>
      </c>
      <c r="M1554" s="36">
        <v>1</v>
      </c>
      <c r="N1554" s="42">
        <v>589286</v>
      </c>
      <c r="O1554" s="42">
        <v>589286</v>
      </c>
      <c r="P1554" s="62" t="s">
        <v>477</v>
      </c>
      <c r="Q1554" s="43" t="s">
        <v>1800</v>
      </c>
      <c r="R1554" s="32" t="s">
        <v>251</v>
      </c>
      <c r="S1554" s="31">
        <v>30</v>
      </c>
      <c r="T1554" s="78" t="s">
        <v>181</v>
      </c>
      <c r="U1554" s="76">
        <v>40</v>
      </c>
    </row>
    <row r="1555" spans="1:21" ht="76.5" customHeight="1">
      <c r="A1555" s="31">
        <v>1540</v>
      </c>
      <c r="B1555" s="39" t="s">
        <v>76</v>
      </c>
      <c r="C1555" s="35" t="s">
        <v>74</v>
      </c>
      <c r="D1555" s="59" t="s">
        <v>408</v>
      </c>
      <c r="E1555" s="35" t="s">
        <v>409</v>
      </c>
      <c r="F1555" s="35" t="s">
        <v>410</v>
      </c>
      <c r="G1555" s="35" t="s">
        <v>411</v>
      </c>
      <c r="H1555" s="35" t="s">
        <v>410</v>
      </c>
      <c r="I1555" s="35" t="s">
        <v>1824</v>
      </c>
      <c r="J1555" s="35" t="s">
        <v>241</v>
      </c>
      <c r="K1555" s="34" t="s">
        <v>270</v>
      </c>
      <c r="L1555" s="33" t="s">
        <v>271</v>
      </c>
      <c r="M1555" s="36">
        <v>1</v>
      </c>
      <c r="N1555" s="42">
        <v>589286</v>
      </c>
      <c r="O1555" s="42">
        <v>589286</v>
      </c>
      <c r="P1555" s="62" t="s">
        <v>477</v>
      </c>
      <c r="Q1555" s="43" t="s">
        <v>1800</v>
      </c>
      <c r="R1555" s="36" t="s">
        <v>252</v>
      </c>
      <c r="S1555" s="31">
        <v>30</v>
      </c>
      <c r="T1555" s="78" t="s">
        <v>96</v>
      </c>
      <c r="U1555" s="76">
        <v>40</v>
      </c>
    </row>
    <row r="1556" spans="1:21" ht="76.5" customHeight="1">
      <c r="A1556" s="69">
        <v>1541</v>
      </c>
      <c r="B1556" s="39" t="s">
        <v>76</v>
      </c>
      <c r="C1556" s="35" t="s">
        <v>74</v>
      </c>
      <c r="D1556" s="59" t="s">
        <v>408</v>
      </c>
      <c r="E1556" s="35" t="s">
        <v>409</v>
      </c>
      <c r="F1556" s="35" t="s">
        <v>410</v>
      </c>
      <c r="G1556" s="35" t="s">
        <v>411</v>
      </c>
      <c r="H1556" s="35" t="s">
        <v>410</v>
      </c>
      <c r="I1556" s="35" t="s">
        <v>1824</v>
      </c>
      <c r="J1556" s="35" t="s">
        <v>241</v>
      </c>
      <c r="K1556" s="34" t="s">
        <v>270</v>
      </c>
      <c r="L1556" s="33" t="s">
        <v>271</v>
      </c>
      <c r="M1556" s="36">
        <v>1</v>
      </c>
      <c r="N1556" s="42">
        <v>589286</v>
      </c>
      <c r="O1556" s="42">
        <v>589286</v>
      </c>
      <c r="P1556" s="62" t="s">
        <v>477</v>
      </c>
      <c r="Q1556" s="43" t="s">
        <v>1800</v>
      </c>
      <c r="R1556" s="32" t="s">
        <v>253</v>
      </c>
      <c r="S1556" s="31">
        <v>30</v>
      </c>
      <c r="T1556" s="78" t="s">
        <v>773</v>
      </c>
      <c r="U1556" s="76">
        <v>40</v>
      </c>
    </row>
    <row r="1557" spans="1:21" ht="76.5" customHeight="1">
      <c r="A1557" s="31">
        <v>1542</v>
      </c>
      <c r="B1557" s="39" t="s">
        <v>76</v>
      </c>
      <c r="C1557" s="35" t="s">
        <v>74</v>
      </c>
      <c r="D1557" s="59" t="s">
        <v>408</v>
      </c>
      <c r="E1557" s="35" t="s">
        <v>409</v>
      </c>
      <c r="F1557" s="35" t="s">
        <v>410</v>
      </c>
      <c r="G1557" s="35" t="s">
        <v>411</v>
      </c>
      <c r="H1557" s="35" t="s">
        <v>410</v>
      </c>
      <c r="I1557" s="35" t="s">
        <v>1824</v>
      </c>
      <c r="J1557" s="35" t="s">
        <v>241</v>
      </c>
      <c r="K1557" s="34" t="s">
        <v>270</v>
      </c>
      <c r="L1557" s="33" t="s">
        <v>271</v>
      </c>
      <c r="M1557" s="36">
        <v>1</v>
      </c>
      <c r="N1557" s="42">
        <v>589286</v>
      </c>
      <c r="O1557" s="42">
        <v>589286</v>
      </c>
      <c r="P1557" s="62" t="s">
        <v>477</v>
      </c>
      <c r="Q1557" s="43" t="s">
        <v>1800</v>
      </c>
      <c r="R1557" s="32" t="s">
        <v>254</v>
      </c>
      <c r="S1557" s="31">
        <v>30</v>
      </c>
      <c r="T1557" s="78" t="s">
        <v>182</v>
      </c>
      <c r="U1557" s="76">
        <v>40</v>
      </c>
    </row>
    <row r="1558" spans="1:21" ht="76.5" customHeight="1">
      <c r="A1558" s="69">
        <v>1543</v>
      </c>
      <c r="B1558" s="39" t="s">
        <v>76</v>
      </c>
      <c r="C1558" s="35" t="s">
        <v>74</v>
      </c>
      <c r="D1558" s="59" t="s">
        <v>408</v>
      </c>
      <c r="E1558" s="35" t="s">
        <v>409</v>
      </c>
      <c r="F1558" s="35" t="s">
        <v>410</v>
      </c>
      <c r="G1558" s="35" t="s">
        <v>411</v>
      </c>
      <c r="H1558" s="35" t="s">
        <v>410</v>
      </c>
      <c r="I1558" s="35" t="s">
        <v>1824</v>
      </c>
      <c r="J1558" s="35" t="s">
        <v>241</v>
      </c>
      <c r="K1558" s="34" t="s">
        <v>270</v>
      </c>
      <c r="L1558" s="33" t="s">
        <v>271</v>
      </c>
      <c r="M1558" s="36">
        <v>1</v>
      </c>
      <c r="N1558" s="42">
        <v>589286</v>
      </c>
      <c r="O1558" s="42">
        <v>589286</v>
      </c>
      <c r="P1558" s="62" t="s">
        <v>477</v>
      </c>
      <c r="Q1558" s="43" t="s">
        <v>1800</v>
      </c>
      <c r="R1558" s="32" t="s">
        <v>255</v>
      </c>
      <c r="S1558" s="31">
        <v>30</v>
      </c>
      <c r="T1558" s="78" t="s">
        <v>97</v>
      </c>
      <c r="U1558" s="76">
        <v>40</v>
      </c>
    </row>
    <row r="1559" spans="1:21" ht="76.5" customHeight="1">
      <c r="A1559" s="31">
        <v>1544</v>
      </c>
      <c r="B1559" s="39" t="s">
        <v>76</v>
      </c>
      <c r="C1559" s="35" t="s">
        <v>74</v>
      </c>
      <c r="D1559" s="59" t="s">
        <v>408</v>
      </c>
      <c r="E1559" s="35" t="s">
        <v>409</v>
      </c>
      <c r="F1559" s="35" t="s">
        <v>410</v>
      </c>
      <c r="G1559" s="35" t="s">
        <v>411</v>
      </c>
      <c r="H1559" s="35" t="s">
        <v>410</v>
      </c>
      <c r="I1559" s="35" t="s">
        <v>1824</v>
      </c>
      <c r="J1559" s="35" t="s">
        <v>241</v>
      </c>
      <c r="K1559" s="34" t="s">
        <v>270</v>
      </c>
      <c r="L1559" s="33" t="s">
        <v>271</v>
      </c>
      <c r="M1559" s="36">
        <v>1</v>
      </c>
      <c r="N1559" s="42">
        <v>589286</v>
      </c>
      <c r="O1559" s="42">
        <v>589286</v>
      </c>
      <c r="P1559" s="62" t="s">
        <v>477</v>
      </c>
      <c r="Q1559" s="43" t="s">
        <v>1800</v>
      </c>
      <c r="R1559" s="32" t="s">
        <v>256</v>
      </c>
      <c r="S1559" s="31">
        <v>30</v>
      </c>
      <c r="T1559" s="78" t="s">
        <v>183</v>
      </c>
      <c r="U1559" s="76">
        <v>40</v>
      </c>
    </row>
    <row r="1560" spans="1:21" ht="76.5" customHeight="1">
      <c r="A1560" s="69">
        <v>1545</v>
      </c>
      <c r="B1560" s="39" t="s">
        <v>76</v>
      </c>
      <c r="C1560" s="35" t="s">
        <v>74</v>
      </c>
      <c r="D1560" s="59" t="s">
        <v>408</v>
      </c>
      <c r="E1560" s="35" t="s">
        <v>409</v>
      </c>
      <c r="F1560" s="35" t="s">
        <v>410</v>
      </c>
      <c r="G1560" s="35" t="s">
        <v>411</v>
      </c>
      <c r="H1560" s="35" t="s">
        <v>410</v>
      </c>
      <c r="I1560" s="35" t="s">
        <v>1824</v>
      </c>
      <c r="J1560" s="35" t="s">
        <v>241</v>
      </c>
      <c r="K1560" s="34" t="s">
        <v>270</v>
      </c>
      <c r="L1560" s="33" t="s">
        <v>271</v>
      </c>
      <c r="M1560" s="36">
        <v>1</v>
      </c>
      <c r="N1560" s="42">
        <v>589286</v>
      </c>
      <c r="O1560" s="42">
        <v>589286</v>
      </c>
      <c r="P1560" s="62" t="s">
        <v>477</v>
      </c>
      <c r="Q1560" s="43" t="s">
        <v>1800</v>
      </c>
      <c r="R1560" s="32" t="s">
        <v>257</v>
      </c>
      <c r="S1560" s="31">
        <v>30</v>
      </c>
      <c r="T1560" s="78" t="s">
        <v>185</v>
      </c>
      <c r="U1560" s="76">
        <v>40</v>
      </c>
    </row>
    <row r="1561" spans="1:21" ht="76.5" customHeight="1">
      <c r="A1561" s="31">
        <v>1546</v>
      </c>
      <c r="B1561" s="39" t="s">
        <v>76</v>
      </c>
      <c r="C1561" s="35" t="s">
        <v>74</v>
      </c>
      <c r="D1561" s="59" t="s">
        <v>408</v>
      </c>
      <c r="E1561" s="35" t="s">
        <v>409</v>
      </c>
      <c r="F1561" s="35" t="s">
        <v>410</v>
      </c>
      <c r="G1561" s="35" t="s">
        <v>411</v>
      </c>
      <c r="H1561" s="35" t="s">
        <v>410</v>
      </c>
      <c r="I1561" s="35" t="s">
        <v>1824</v>
      </c>
      <c r="J1561" s="35" t="s">
        <v>241</v>
      </c>
      <c r="K1561" s="34" t="s">
        <v>270</v>
      </c>
      <c r="L1561" s="33" t="s">
        <v>271</v>
      </c>
      <c r="M1561" s="36">
        <v>1</v>
      </c>
      <c r="N1561" s="42">
        <v>589286</v>
      </c>
      <c r="O1561" s="42">
        <v>589286</v>
      </c>
      <c r="P1561" s="62" t="s">
        <v>477</v>
      </c>
      <c r="Q1561" s="43" t="s">
        <v>1800</v>
      </c>
      <c r="R1561" s="32" t="s">
        <v>258</v>
      </c>
      <c r="S1561" s="31">
        <v>30</v>
      </c>
      <c r="T1561" s="78" t="s">
        <v>177</v>
      </c>
      <c r="U1561" s="76">
        <v>40</v>
      </c>
    </row>
    <row r="1562" spans="1:21" ht="76.5" customHeight="1">
      <c r="A1562" s="69">
        <v>1547</v>
      </c>
      <c r="B1562" s="39" t="s">
        <v>76</v>
      </c>
      <c r="C1562" s="35" t="s">
        <v>74</v>
      </c>
      <c r="D1562" s="59" t="s">
        <v>408</v>
      </c>
      <c r="E1562" s="35" t="s">
        <v>409</v>
      </c>
      <c r="F1562" s="35" t="s">
        <v>410</v>
      </c>
      <c r="G1562" s="35" t="s">
        <v>411</v>
      </c>
      <c r="H1562" s="35" t="s">
        <v>410</v>
      </c>
      <c r="I1562" s="104" t="s">
        <v>1824</v>
      </c>
      <c r="J1562" s="104" t="s">
        <v>241</v>
      </c>
      <c r="K1562" s="34" t="s">
        <v>270</v>
      </c>
      <c r="L1562" s="33" t="s">
        <v>271</v>
      </c>
      <c r="M1562" s="36">
        <v>1</v>
      </c>
      <c r="N1562" s="42">
        <v>589286</v>
      </c>
      <c r="O1562" s="42">
        <v>589286</v>
      </c>
      <c r="P1562" s="62" t="s">
        <v>477</v>
      </c>
      <c r="Q1562" s="43" t="s">
        <v>1800</v>
      </c>
      <c r="R1562" s="32" t="s">
        <v>259</v>
      </c>
      <c r="S1562" s="31">
        <v>30</v>
      </c>
      <c r="T1562" s="78" t="s">
        <v>184</v>
      </c>
      <c r="U1562" s="76">
        <v>40</v>
      </c>
    </row>
    <row r="1563" spans="1:21" ht="76.5" customHeight="1">
      <c r="A1563" s="31">
        <v>1548</v>
      </c>
      <c r="B1563" s="39" t="s">
        <v>76</v>
      </c>
      <c r="C1563" s="35" t="s">
        <v>74</v>
      </c>
      <c r="D1563" s="59" t="s">
        <v>408</v>
      </c>
      <c r="E1563" s="35" t="s">
        <v>409</v>
      </c>
      <c r="F1563" s="35" t="s">
        <v>410</v>
      </c>
      <c r="G1563" s="35" t="s">
        <v>411</v>
      </c>
      <c r="H1563" s="35" t="s">
        <v>410</v>
      </c>
      <c r="I1563" s="35" t="s">
        <v>1824</v>
      </c>
      <c r="J1563" s="35" t="s">
        <v>241</v>
      </c>
      <c r="K1563" s="34" t="s">
        <v>270</v>
      </c>
      <c r="L1563" s="33" t="s">
        <v>271</v>
      </c>
      <c r="M1563" s="36">
        <v>1</v>
      </c>
      <c r="N1563" s="42">
        <v>589286</v>
      </c>
      <c r="O1563" s="42">
        <v>589286</v>
      </c>
      <c r="P1563" s="62" t="s">
        <v>477</v>
      </c>
      <c r="Q1563" s="43" t="s">
        <v>1800</v>
      </c>
      <c r="R1563" s="32" t="s">
        <v>260</v>
      </c>
      <c r="S1563" s="31">
        <v>30</v>
      </c>
      <c r="T1563" s="78" t="s">
        <v>178</v>
      </c>
      <c r="U1563" s="76">
        <v>40</v>
      </c>
    </row>
    <row r="1564" spans="1:21" ht="76.5" customHeight="1">
      <c r="A1564" s="69">
        <v>1549</v>
      </c>
      <c r="B1564" s="39" t="s">
        <v>76</v>
      </c>
      <c r="C1564" s="35" t="s">
        <v>74</v>
      </c>
      <c r="D1564" s="59" t="s">
        <v>408</v>
      </c>
      <c r="E1564" s="35" t="s">
        <v>409</v>
      </c>
      <c r="F1564" s="35" t="s">
        <v>410</v>
      </c>
      <c r="G1564" s="35" t="s">
        <v>411</v>
      </c>
      <c r="H1564" s="35" t="s">
        <v>410</v>
      </c>
      <c r="I1564" s="35" t="s">
        <v>1824</v>
      </c>
      <c r="J1564" s="35" t="s">
        <v>241</v>
      </c>
      <c r="K1564" s="34" t="s">
        <v>270</v>
      </c>
      <c r="L1564" s="33" t="s">
        <v>271</v>
      </c>
      <c r="M1564" s="36">
        <v>1</v>
      </c>
      <c r="N1564" s="42">
        <v>589286</v>
      </c>
      <c r="O1564" s="42">
        <v>589286</v>
      </c>
      <c r="P1564" s="62" t="s">
        <v>477</v>
      </c>
      <c r="Q1564" s="43" t="s">
        <v>1800</v>
      </c>
      <c r="R1564" s="32" t="s">
        <v>261</v>
      </c>
      <c r="S1564" s="31">
        <v>30</v>
      </c>
      <c r="T1564" s="78" t="s">
        <v>98</v>
      </c>
      <c r="U1564" s="76">
        <v>40</v>
      </c>
    </row>
    <row r="1565" spans="1:21" ht="76.5" customHeight="1">
      <c r="A1565" s="31">
        <v>1550</v>
      </c>
      <c r="B1565" s="39" t="s">
        <v>76</v>
      </c>
      <c r="C1565" s="35" t="s">
        <v>74</v>
      </c>
      <c r="D1565" s="59" t="s">
        <v>408</v>
      </c>
      <c r="E1565" s="35" t="s">
        <v>409</v>
      </c>
      <c r="F1565" s="35" t="s">
        <v>410</v>
      </c>
      <c r="G1565" s="35" t="s">
        <v>411</v>
      </c>
      <c r="H1565" s="35" t="s">
        <v>410</v>
      </c>
      <c r="I1565" s="35" t="s">
        <v>1824</v>
      </c>
      <c r="J1565" s="35" t="s">
        <v>241</v>
      </c>
      <c r="K1565" s="34" t="s">
        <v>270</v>
      </c>
      <c r="L1565" s="33" t="s">
        <v>271</v>
      </c>
      <c r="M1565" s="36">
        <v>1</v>
      </c>
      <c r="N1565" s="42">
        <v>589286</v>
      </c>
      <c r="O1565" s="42">
        <v>589286</v>
      </c>
      <c r="P1565" s="62" t="s">
        <v>477</v>
      </c>
      <c r="Q1565" s="43" t="s">
        <v>1800</v>
      </c>
      <c r="R1565" s="32" t="s">
        <v>262</v>
      </c>
      <c r="S1565" s="31">
        <v>30</v>
      </c>
      <c r="T1565" s="78" t="s">
        <v>99</v>
      </c>
      <c r="U1565" s="76">
        <v>40</v>
      </c>
    </row>
    <row r="1566" spans="1:21" ht="76.5" customHeight="1">
      <c r="A1566" s="69">
        <v>1551</v>
      </c>
      <c r="B1566" s="39" t="s">
        <v>76</v>
      </c>
      <c r="C1566" s="35" t="s">
        <v>74</v>
      </c>
      <c r="D1566" s="59" t="s">
        <v>408</v>
      </c>
      <c r="E1566" s="35" t="s">
        <v>409</v>
      </c>
      <c r="F1566" s="35" t="s">
        <v>410</v>
      </c>
      <c r="G1566" s="35" t="s">
        <v>411</v>
      </c>
      <c r="H1566" s="35" t="s">
        <v>410</v>
      </c>
      <c r="I1566" s="35" t="s">
        <v>1824</v>
      </c>
      <c r="J1566" s="35" t="s">
        <v>241</v>
      </c>
      <c r="K1566" s="34" t="s">
        <v>270</v>
      </c>
      <c r="L1566" s="33" t="s">
        <v>271</v>
      </c>
      <c r="M1566" s="36">
        <v>1</v>
      </c>
      <c r="N1566" s="42">
        <v>589286</v>
      </c>
      <c r="O1566" s="42">
        <v>589286</v>
      </c>
      <c r="P1566" s="62" t="s">
        <v>477</v>
      </c>
      <c r="Q1566" s="43" t="s">
        <v>1800</v>
      </c>
      <c r="R1566" s="32" t="s">
        <v>263</v>
      </c>
      <c r="S1566" s="31">
        <v>30</v>
      </c>
      <c r="T1566" s="78" t="s">
        <v>770</v>
      </c>
      <c r="U1566" s="76">
        <v>40</v>
      </c>
    </row>
    <row r="1567" spans="1:21" s="132" customFormat="1" ht="102">
      <c r="A1567" s="31">
        <v>1552</v>
      </c>
      <c r="B1567" s="39" t="s">
        <v>76</v>
      </c>
      <c r="C1567" s="50" t="s">
        <v>74</v>
      </c>
      <c r="D1567" s="59" t="s">
        <v>408</v>
      </c>
      <c r="E1567" s="35" t="s">
        <v>409</v>
      </c>
      <c r="F1567" s="35" t="s">
        <v>410</v>
      </c>
      <c r="G1567" s="35" t="s">
        <v>411</v>
      </c>
      <c r="H1567" s="35" t="s">
        <v>410</v>
      </c>
      <c r="I1567" s="35" t="s">
        <v>1959</v>
      </c>
      <c r="J1567" s="35" t="s">
        <v>1960</v>
      </c>
      <c r="K1567" s="34" t="s">
        <v>270</v>
      </c>
      <c r="L1567" s="34" t="s">
        <v>271</v>
      </c>
      <c r="M1567" s="36">
        <v>1</v>
      </c>
      <c r="N1567" s="42">
        <v>3750000</v>
      </c>
      <c r="O1567" s="42">
        <v>3750000</v>
      </c>
      <c r="P1567" s="62" t="s">
        <v>2249</v>
      </c>
      <c r="Q1567" s="43" t="s">
        <v>274</v>
      </c>
      <c r="R1567" s="50" t="s">
        <v>247</v>
      </c>
      <c r="S1567" s="50">
        <v>0</v>
      </c>
      <c r="T1567" s="131" t="s">
        <v>163</v>
      </c>
      <c r="U1567" s="81">
        <v>40</v>
      </c>
    </row>
    <row r="1568" spans="1:21" s="132" customFormat="1" ht="102">
      <c r="A1568" s="69">
        <v>1553</v>
      </c>
      <c r="B1568" s="40" t="s">
        <v>76</v>
      </c>
      <c r="C1568" s="50" t="s">
        <v>74</v>
      </c>
      <c r="D1568" s="59" t="s">
        <v>408</v>
      </c>
      <c r="E1568" s="35" t="s">
        <v>409</v>
      </c>
      <c r="F1568" s="35" t="s">
        <v>410</v>
      </c>
      <c r="G1568" s="35" t="s">
        <v>411</v>
      </c>
      <c r="H1568" s="35" t="s">
        <v>410</v>
      </c>
      <c r="I1568" s="35" t="s">
        <v>1959</v>
      </c>
      <c r="J1568" s="35" t="s">
        <v>1960</v>
      </c>
      <c r="K1568" s="34" t="s">
        <v>270</v>
      </c>
      <c r="L1568" s="34" t="s">
        <v>271</v>
      </c>
      <c r="M1568" s="36">
        <v>1</v>
      </c>
      <c r="N1568" s="42">
        <v>3750000</v>
      </c>
      <c r="O1568" s="42">
        <v>3750000</v>
      </c>
      <c r="P1568" s="62" t="s">
        <v>2249</v>
      </c>
      <c r="Q1568" s="43" t="s">
        <v>274</v>
      </c>
      <c r="R1568" s="36" t="s">
        <v>1935</v>
      </c>
      <c r="S1568" s="50">
        <v>0</v>
      </c>
      <c r="T1568" s="131" t="s">
        <v>163</v>
      </c>
      <c r="U1568" s="81">
        <v>40</v>
      </c>
    </row>
    <row r="1569" spans="1:21" s="132" customFormat="1" ht="102">
      <c r="A1569" s="31">
        <v>1554</v>
      </c>
      <c r="B1569" s="39" t="s">
        <v>76</v>
      </c>
      <c r="C1569" s="50" t="s">
        <v>74</v>
      </c>
      <c r="D1569" s="59" t="s">
        <v>408</v>
      </c>
      <c r="E1569" s="35" t="s">
        <v>409</v>
      </c>
      <c r="F1569" s="35" t="s">
        <v>410</v>
      </c>
      <c r="G1569" s="35" t="s">
        <v>411</v>
      </c>
      <c r="H1569" s="35" t="s">
        <v>410</v>
      </c>
      <c r="I1569" s="35" t="s">
        <v>1961</v>
      </c>
      <c r="J1569" s="35" t="s">
        <v>1962</v>
      </c>
      <c r="K1569" s="34" t="s">
        <v>270</v>
      </c>
      <c r="L1569" s="34" t="s">
        <v>271</v>
      </c>
      <c r="M1569" s="36">
        <v>1</v>
      </c>
      <c r="N1569" s="42">
        <v>3750000</v>
      </c>
      <c r="O1569" s="42">
        <v>3750000</v>
      </c>
      <c r="P1569" s="62" t="s">
        <v>2249</v>
      </c>
      <c r="Q1569" s="43" t="s">
        <v>1800</v>
      </c>
      <c r="R1569" s="50" t="s">
        <v>247</v>
      </c>
      <c r="S1569" s="50">
        <v>0</v>
      </c>
      <c r="T1569" s="131" t="s">
        <v>163</v>
      </c>
      <c r="U1569" s="81">
        <v>40</v>
      </c>
    </row>
    <row r="1570" spans="1:21" s="132" customFormat="1" ht="102">
      <c r="A1570" s="69">
        <v>1555</v>
      </c>
      <c r="B1570" s="40" t="s">
        <v>76</v>
      </c>
      <c r="C1570" s="50" t="s">
        <v>74</v>
      </c>
      <c r="D1570" s="59" t="s">
        <v>408</v>
      </c>
      <c r="E1570" s="35" t="s">
        <v>409</v>
      </c>
      <c r="F1570" s="35" t="s">
        <v>410</v>
      </c>
      <c r="G1570" s="35" t="s">
        <v>411</v>
      </c>
      <c r="H1570" s="35" t="s">
        <v>410</v>
      </c>
      <c r="I1570" s="35" t="s">
        <v>1961</v>
      </c>
      <c r="J1570" s="35" t="s">
        <v>1962</v>
      </c>
      <c r="K1570" s="34" t="s">
        <v>270</v>
      </c>
      <c r="L1570" s="34" t="s">
        <v>271</v>
      </c>
      <c r="M1570" s="36">
        <v>1</v>
      </c>
      <c r="N1570" s="42">
        <v>3750000</v>
      </c>
      <c r="O1570" s="42">
        <v>3750000</v>
      </c>
      <c r="P1570" s="62" t="s">
        <v>2249</v>
      </c>
      <c r="Q1570" s="43" t="s">
        <v>1800</v>
      </c>
      <c r="R1570" s="36" t="s">
        <v>1935</v>
      </c>
      <c r="S1570" s="50">
        <v>0</v>
      </c>
      <c r="T1570" s="131" t="s">
        <v>163</v>
      </c>
      <c r="U1570" s="81">
        <v>40</v>
      </c>
    </row>
    <row r="1571" spans="1:21" ht="89.25">
      <c r="A1571" s="31">
        <v>1556</v>
      </c>
      <c r="B1571" s="39" t="s">
        <v>76</v>
      </c>
      <c r="C1571" s="50" t="s">
        <v>74</v>
      </c>
      <c r="D1571" s="59" t="s">
        <v>408</v>
      </c>
      <c r="E1571" s="35" t="s">
        <v>409</v>
      </c>
      <c r="F1571" s="35" t="s">
        <v>410</v>
      </c>
      <c r="G1571" s="35" t="s">
        <v>411</v>
      </c>
      <c r="H1571" s="35" t="s">
        <v>410</v>
      </c>
      <c r="I1571" s="35" t="s">
        <v>1802</v>
      </c>
      <c r="J1571" s="35" t="s">
        <v>1803</v>
      </c>
      <c r="K1571" s="34" t="s">
        <v>272</v>
      </c>
      <c r="L1571" s="34" t="s">
        <v>271</v>
      </c>
      <c r="M1571" s="36">
        <v>1</v>
      </c>
      <c r="N1571" s="42">
        <v>3750000</v>
      </c>
      <c r="O1571" s="42">
        <v>3750000</v>
      </c>
      <c r="P1571" s="62" t="s">
        <v>2249</v>
      </c>
      <c r="Q1571" s="62" t="s">
        <v>274</v>
      </c>
      <c r="R1571" s="32">
        <v>751110000</v>
      </c>
      <c r="S1571" s="31">
        <v>0</v>
      </c>
      <c r="T1571" s="78" t="s">
        <v>163</v>
      </c>
      <c r="U1571" s="81">
        <v>40</v>
      </c>
    </row>
    <row r="1572" spans="1:21" ht="102">
      <c r="A1572" s="69">
        <v>1557</v>
      </c>
      <c r="B1572" s="39" t="s">
        <v>76</v>
      </c>
      <c r="C1572" s="50" t="s">
        <v>74</v>
      </c>
      <c r="D1572" s="59" t="s">
        <v>408</v>
      </c>
      <c r="E1572" s="35" t="s">
        <v>409</v>
      </c>
      <c r="F1572" s="35" t="s">
        <v>410</v>
      </c>
      <c r="G1572" s="35" t="s">
        <v>411</v>
      </c>
      <c r="H1572" s="35" t="s">
        <v>410</v>
      </c>
      <c r="I1572" s="35" t="s">
        <v>1804</v>
      </c>
      <c r="J1572" s="35" t="s">
        <v>1805</v>
      </c>
      <c r="K1572" s="34" t="s">
        <v>272</v>
      </c>
      <c r="L1572" s="34" t="s">
        <v>271</v>
      </c>
      <c r="M1572" s="36">
        <v>1</v>
      </c>
      <c r="N1572" s="42">
        <v>3750000</v>
      </c>
      <c r="O1572" s="42">
        <v>3750000</v>
      </c>
      <c r="P1572" s="62" t="s">
        <v>2249</v>
      </c>
      <c r="Q1572" s="62" t="s">
        <v>274</v>
      </c>
      <c r="R1572" s="32">
        <v>751110000</v>
      </c>
      <c r="S1572" s="31">
        <v>0</v>
      </c>
      <c r="T1572" s="78" t="s">
        <v>163</v>
      </c>
      <c r="U1572" s="81">
        <v>40</v>
      </c>
    </row>
    <row r="1573" spans="1:21" ht="102">
      <c r="A1573" s="31">
        <v>1558</v>
      </c>
      <c r="B1573" s="39" t="s">
        <v>76</v>
      </c>
      <c r="C1573" s="50" t="s">
        <v>74</v>
      </c>
      <c r="D1573" s="59" t="s">
        <v>408</v>
      </c>
      <c r="E1573" s="35" t="s">
        <v>409</v>
      </c>
      <c r="F1573" s="35" t="s">
        <v>410</v>
      </c>
      <c r="G1573" s="35" t="s">
        <v>411</v>
      </c>
      <c r="H1573" s="35" t="s">
        <v>410</v>
      </c>
      <c r="I1573" s="35" t="s">
        <v>1806</v>
      </c>
      <c r="J1573" s="35" t="s">
        <v>1807</v>
      </c>
      <c r="K1573" s="34" t="s">
        <v>272</v>
      </c>
      <c r="L1573" s="34" t="s">
        <v>271</v>
      </c>
      <c r="M1573" s="36">
        <v>1</v>
      </c>
      <c r="N1573" s="42">
        <v>3750000</v>
      </c>
      <c r="O1573" s="42">
        <v>3750000</v>
      </c>
      <c r="P1573" s="62" t="s">
        <v>2249</v>
      </c>
      <c r="Q1573" s="62" t="s">
        <v>274</v>
      </c>
      <c r="R1573" s="32">
        <v>751110000</v>
      </c>
      <c r="S1573" s="31">
        <v>0</v>
      </c>
      <c r="T1573" s="78" t="s">
        <v>163</v>
      </c>
      <c r="U1573" s="81">
        <v>40</v>
      </c>
    </row>
    <row r="1574" spans="1:21" ht="102">
      <c r="A1574" s="69">
        <v>1559</v>
      </c>
      <c r="B1574" s="39" t="s">
        <v>76</v>
      </c>
      <c r="C1574" s="50" t="s">
        <v>74</v>
      </c>
      <c r="D1574" s="59" t="s">
        <v>408</v>
      </c>
      <c r="E1574" s="35" t="s">
        <v>409</v>
      </c>
      <c r="F1574" s="35" t="s">
        <v>410</v>
      </c>
      <c r="G1574" s="35" t="s">
        <v>411</v>
      </c>
      <c r="H1574" s="35" t="s">
        <v>410</v>
      </c>
      <c r="I1574" s="35" t="s">
        <v>1808</v>
      </c>
      <c r="J1574" s="35" t="s">
        <v>1809</v>
      </c>
      <c r="K1574" s="34" t="s">
        <v>272</v>
      </c>
      <c r="L1574" s="34" t="s">
        <v>271</v>
      </c>
      <c r="M1574" s="36">
        <v>1</v>
      </c>
      <c r="N1574" s="42">
        <v>3750000</v>
      </c>
      <c r="O1574" s="42">
        <v>3750000</v>
      </c>
      <c r="P1574" s="62" t="s">
        <v>2249</v>
      </c>
      <c r="Q1574" s="62" t="s">
        <v>274</v>
      </c>
      <c r="R1574" s="32">
        <v>751110000</v>
      </c>
      <c r="S1574" s="31">
        <v>0</v>
      </c>
      <c r="T1574" s="78" t="s">
        <v>163</v>
      </c>
      <c r="U1574" s="81">
        <v>40</v>
      </c>
    </row>
    <row r="1575" spans="1:21" ht="114.75">
      <c r="A1575" s="31">
        <v>1560</v>
      </c>
      <c r="B1575" s="39" t="s">
        <v>76</v>
      </c>
      <c r="C1575" s="50" t="s">
        <v>74</v>
      </c>
      <c r="D1575" s="59" t="s">
        <v>408</v>
      </c>
      <c r="E1575" s="35" t="s">
        <v>409</v>
      </c>
      <c r="F1575" s="35" t="s">
        <v>410</v>
      </c>
      <c r="G1575" s="35" t="s">
        <v>411</v>
      </c>
      <c r="H1575" s="35" t="s">
        <v>410</v>
      </c>
      <c r="I1575" s="35" t="s">
        <v>1810</v>
      </c>
      <c r="J1575" s="35" t="s">
        <v>1811</v>
      </c>
      <c r="K1575" s="34" t="s">
        <v>272</v>
      </c>
      <c r="L1575" s="34" t="s">
        <v>271</v>
      </c>
      <c r="M1575" s="36">
        <v>1</v>
      </c>
      <c r="N1575" s="42">
        <v>3750000</v>
      </c>
      <c r="O1575" s="42">
        <v>3750000</v>
      </c>
      <c r="P1575" s="62" t="s">
        <v>2249</v>
      </c>
      <c r="Q1575" s="62" t="s">
        <v>274</v>
      </c>
      <c r="R1575" s="32">
        <v>751110000</v>
      </c>
      <c r="S1575" s="31">
        <v>0</v>
      </c>
      <c r="T1575" s="78" t="s">
        <v>163</v>
      </c>
      <c r="U1575" s="81">
        <v>40</v>
      </c>
    </row>
    <row r="1576" spans="1:21" ht="51" customHeight="1">
      <c r="A1576" s="69">
        <v>1561</v>
      </c>
      <c r="B1576" s="39" t="s">
        <v>76</v>
      </c>
      <c r="C1576" s="31" t="s">
        <v>74</v>
      </c>
      <c r="D1576" s="31" t="s">
        <v>1282</v>
      </c>
      <c r="E1576" s="34" t="s">
        <v>1283</v>
      </c>
      <c r="F1576" s="34" t="s">
        <v>1284</v>
      </c>
      <c r="G1576" s="34" t="s">
        <v>1285</v>
      </c>
      <c r="H1576" s="34" t="s">
        <v>1286</v>
      </c>
      <c r="I1576" s="34" t="s">
        <v>1511</v>
      </c>
      <c r="J1576" s="34" t="s">
        <v>1512</v>
      </c>
      <c r="K1576" s="34" t="s">
        <v>270</v>
      </c>
      <c r="L1576" s="32" t="s">
        <v>271</v>
      </c>
      <c r="M1576" s="36">
        <v>1</v>
      </c>
      <c r="N1576" s="42">
        <f>O1576/M1576</f>
        <v>1568286</v>
      </c>
      <c r="O1576" s="42">
        <f>1964286-396000</f>
        <v>1568286</v>
      </c>
      <c r="P1576" s="31" t="s">
        <v>414</v>
      </c>
      <c r="Q1576" s="31" t="s">
        <v>274</v>
      </c>
      <c r="R1576" s="32">
        <v>751110000</v>
      </c>
      <c r="S1576" s="31">
        <v>30</v>
      </c>
      <c r="T1576" s="78" t="s">
        <v>163</v>
      </c>
      <c r="U1576" s="81">
        <v>40</v>
      </c>
    </row>
    <row r="1577" spans="1:21" ht="89.25" customHeight="1">
      <c r="A1577" s="31">
        <v>1562</v>
      </c>
      <c r="B1577" s="39" t="s">
        <v>76</v>
      </c>
      <c r="C1577" s="35" t="s">
        <v>74</v>
      </c>
      <c r="D1577" s="35" t="s">
        <v>1790</v>
      </c>
      <c r="E1577" s="33" t="s">
        <v>1791</v>
      </c>
      <c r="F1577" s="33" t="s">
        <v>1792</v>
      </c>
      <c r="G1577" s="33" t="s">
        <v>1793</v>
      </c>
      <c r="H1577" s="33" t="s">
        <v>1794</v>
      </c>
      <c r="I1577" s="35" t="s">
        <v>1796</v>
      </c>
      <c r="J1577" s="35" t="s">
        <v>242</v>
      </c>
      <c r="K1577" s="33" t="s">
        <v>270</v>
      </c>
      <c r="L1577" s="32" t="s">
        <v>271</v>
      </c>
      <c r="M1577" s="37">
        <v>1</v>
      </c>
      <c r="N1577" s="42">
        <f>O1577/M1577</f>
        <v>0</v>
      </c>
      <c r="O1577" s="42">
        <f>3482143-3482143</f>
        <v>0</v>
      </c>
      <c r="P1577" s="31" t="s">
        <v>349</v>
      </c>
      <c r="Q1577" s="62" t="s">
        <v>274</v>
      </c>
      <c r="R1577" s="32" t="s">
        <v>247</v>
      </c>
      <c r="S1577" s="31">
        <v>30</v>
      </c>
      <c r="T1577" s="78" t="s">
        <v>175</v>
      </c>
      <c r="U1577" s="76">
        <v>38</v>
      </c>
    </row>
    <row r="1578" spans="1:21" ht="89.25" customHeight="1">
      <c r="A1578" s="69">
        <v>1563</v>
      </c>
      <c r="B1578" s="39" t="s">
        <v>76</v>
      </c>
      <c r="C1578" s="35" t="s">
        <v>74</v>
      </c>
      <c r="D1578" s="35" t="s">
        <v>1790</v>
      </c>
      <c r="E1578" s="33" t="s">
        <v>1791</v>
      </c>
      <c r="F1578" s="33" t="s">
        <v>1792</v>
      </c>
      <c r="G1578" s="33" t="s">
        <v>1793</v>
      </c>
      <c r="H1578" s="33" t="s">
        <v>1794</v>
      </c>
      <c r="I1578" s="35" t="s">
        <v>1796</v>
      </c>
      <c r="J1578" s="35" t="s">
        <v>242</v>
      </c>
      <c r="K1578" s="33" t="s">
        <v>270</v>
      </c>
      <c r="L1578" s="32" t="s">
        <v>271</v>
      </c>
      <c r="M1578" s="37">
        <v>1</v>
      </c>
      <c r="N1578" s="42">
        <f t="shared" ref="N1578:N1583" si="5">O1578/M1578</f>
        <v>0</v>
      </c>
      <c r="O1578" s="42">
        <f t="shared" ref="O1578:O1583" si="6">3482143-3482143</f>
        <v>0</v>
      </c>
      <c r="P1578" s="31" t="s">
        <v>349</v>
      </c>
      <c r="Q1578" s="62" t="s">
        <v>274</v>
      </c>
      <c r="R1578" s="36" t="s">
        <v>1935</v>
      </c>
      <c r="S1578" s="31">
        <v>30</v>
      </c>
      <c r="T1578" s="78" t="s">
        <v>176</v>
      </c>
      <c r="U1578" s="76">
        <v>38</v>
      </c>
    </row>
    <row r="1579" spans="1:21" ht="89.25" customHeight="1">
      <c r="A1579" s="31">
        <v>1564</v>
      </c>
      <c r="B1579" s="39" t="s">
        <v>76</v>
      </c>
      <c r="C1579" s="35" t="s">
        <v>74</v>
      </c>
      <c r="D1579" s="35" t="s">
        <v>1790</v>
      </c>
      <c r="E1579" s="33" t="s">
        <v>1791</v>
      </c>
      <c r="F1579" s="33" t="s">
        <v>1792</v>
      </c>
      <c r="G1579" s="33" t="s">
        <v>1793</v>
      </c>
      <c r="H1579" s="33" t="s">
        <v>1794</v>
      </c>
      <c r="I1579" s="35" t="s">
        <v>1796</v>
      </c>
      <c r="J1579" s="35" t="s">
        <v>242</v>
      </c>
      <c r="K1579" s="33" t="s">
        <v>270</v>
      </c>
      <c r="L1579" s="32" t="s">
        <v>271</v>
      </c>
      <c r="M1579" s="37">
        <v>1</v>
      </c>
      <c r="N1579" s="42">
        <f t="shared" si="5"/>
        <v>0</v>
      </c>
      <c r="O1579" s="42">
        <f t="shared" si="6"/>
        <v>0</v>
      </c>
      <c r="P1579" s="31" t="s">
        <v>349</v>
      </c>
      <c r="Q1579" s="62" t="s">
        <v>274</v>
      </c>
      <c r="R1579" s="32" t="s">
        <v>253</v>
      </c>
      <c r="S1579" s="31">
        <v>30</v>
      </c>
      <c r="T1579" s="78" t="s">
        <v>773</v>
      </c>
      <c r="U1579" s="76">
        <v>38</v>
      </c>
    </row>
    <row r="1580" spans="1:21" ht="89.25" customHeight="1">
      <c r="A1580" s="69">
        <v>1565</v>
      </c>
      <c r="B1580" s="39" t="s">
        <v>76</v>
      </c>
      <c r="C1580" s="35" t="s">
        <v>74</v>
      </c>
      <c r="D1580" s="35" t="s">
        <v>1790</v>
      </c>
      <c r="E1580" s="33" t="s">
        <v>1791</v>
      </c>
      <c r="F1580" s="33" t="s">
        <v>1792</v>
      </c>
      <c r="G1580" s="33" t="s">
        <v>1793</v>
      </c>
      <c r="H1580" s="33" t="s">
        <v>1794</v>
      </c>
      <c r="I1580" s="35" t="s">
        <v>1796</v>
      </c>
      <c r="J1580" s="35" t="s">
        <v>242</v>
      </c>
      <c r="K1580" s="33" t="s">
        <v>270</v>
      </c>
      <c r="L1580" s="32" t="s">
        <v>271</v>
      </c>
      <c r="M1580" s="37">
        <v>1</v>
      </c>
      <c r="N1580" s="42">
        <f t="shared" si="5"/>
        <v>0</v>
      </c>
      <c r="O1580" s="42">
        <f t="shared" si="6"/>
        <v>0</v>
      </c>
      <c r="P1580" s="31" t="s">
        <v>349</v>
      </c>
      <c r="Q1580" s="62" t="s">
        <v>274</v>
      </c>
      <c r="R1580" s="32" t="s">
        <v>262</v>
      </c>
      <c r="S1580" s="31">
        <v>30</v>
      </c>
      <c r="T1580" s="78" t="s">
        <v>99</v>
      </c>
      <c r="U1580" s="76">
        <v>38</v>
      </c>
    </row>
    <row r="1581" spans="1:21" ht="89.25" customHeight="1">
      <c r="A1581" s="31">
        <v>1566</v>
      </c>
      <c r="B1581" s="39" t="s">
        <v>76</v>
      </c>
      <c r="C1581" s="35" t="s">
        <v>74</v>
      </c>
      <c r="D1581" s="35" t="s">
        <v>1790</v>
      </c>
      <c r="E1581" s="33" t="s">
        <v>1791</v>
      </c>
      <c r="F1581" s="33" t="s">
        <v>1792</v>
      </c>
      <c r="G1581" s="33" t="s">
        <v>1793</v>
      </c>
      <c r="H1581" s="33" t="s">
        <v>1794</v>
      </c>
      <c r="I1581" s="35" t="s">
        <v>1796</v>
      </c>
      <c r="J1581" s="35" t="s">
        <v>242</v>
      </c>
      <c r="K1581" s="33" t="s">
        <v>270</v>
      </c>
      <c r="L1581" s="32" t="s">
        <v>271</v>
      </c>
      <c r="M1581" s="37">
        <v>1</v>
      </c>
      <c r="N1581" s="42">
        <f t="shared" si="5"/>
        <v>0</v>
      </c>
      <c r="O1581" s="42">
        <f t="shared" si="6"/>
        <v>0</v>
      </c>
      <c r="P1581" s="31" t="s">
        <v>349</v>
      </c>
      <c r="Q1581" s="62" t="s">
        <v>274</v>
      </c>
      <c r="R1581" s="32" t="s">
        <v>251</v>
      </c>
      <c r="S1581" s="31">
        <v>30</v>
      </c>
      <c r="T1581" s="78" t="s">
        <v>181</v>
      </c>
      <c r="U1581" s="76">
        <v>38</v>
      </c>
    </row>
    <row r="1582" spans="1:21" ht="89.25" customHeight="1">
      <c r="A1582" s="69">
        <v>1567</v>
      </c>
      <c r="B1582" s="39" t="s">
        <v>76</v>
      </c>
      <c r="C1582" s="35" t="s">
        <v>74</v>
      </c>
      <c r="D1582" s="35" t="s">
        <v>1790</v>
      </c>
      <c r="E1582" s="33" t="s">
        <v>1791</v>
      </c>
      <c r="F1582" s="33" t="s">
        <v>1792</v>
      </c>
      <c r="G1582" s="33" t="s">
        <v>1793</v>
      </c>
      <c r="H1582" s="33" t="s">
        <v>1794</v>
      </c>
      <c r="I1582" s="35" t="s">
        <v>1796</v>
      </c>
      <c r="J1582" s="35" t="s">
        <v>242</v>
      </c>
      <c r="K1582" s="33" t="s">
        <v>270</v>
      </c>
      <c r="L1582" s="32" t="s">
        <v>271</v>
      </c>
      <c r="M1582" s="37">
        <v>1</v>
      </c>
      <c r="N1582" s="42">
        <f t="shared" si="5"/>
        <v>0</v>
      </c>
      <c r="O1582" s="42">
        <f t="shared" si="6"/>
        <v>0</v>
      </c>
      <c r="P1582" s="31" t="s">
        <v>349</v>
      </c>
      <c r="Q1582" s="62" t="s">
        <v>274</v>
      </c>
      <c r="R1582" s="32" t="s">
        <v>250</v>
      </c>
      <c r="S1582" s="31">
        <v>30</v>
      </c>
      <c r="T1582" s="78" t="s">
        <v>179</v>
      </c>
      <c r="U1582" s="76">
        <v>38</v>
      </c>
    </row>
    <row r="1583" spans="1:21" ht="89.25" customHeight="1">
      <c r="A1583" s="31">
        <v>1568</v>
      </c>
      <c r="B1583" s="39" t="s">
        <v>76</v>
      </c>
      <c r="C1583" s="35" t="s">
        <v>74</v>
      </c>
      <c r="D1583" s="35" t="s">
        <v>1790</v>
      </c>
      <c r="E1583" s="33" t="s">
        <v>1791</v>
      </c>
      <c r="F1583" s="33" t="s">
        <v>1792</v>
      </c>
      <c r="G1583" s="33" t="s">
        <v>1793</v>
      </c>
      <c r="H1583" s="33" t="s">
        <v>1794</v>
      </c>
      <c r="I1583" s="35" t="s">
        <v>1796</v>
      </c>
      <c r="J1583" s="35" t="s">
        <v>242</v>
      </c>
      <c r="K1583" s="33" t="s">
        <v>270</v>
      </c>
      <c r="L1583" s="32" t="s">
        <v>271</v>
      </c>
      <c r="M1583" s="37">
        <v>1</v>
      </c>
      <c r="N1583" s="42">
        <f t="shared" si="5"/>
        <v>0</v>
      </c>
      <c r="O1583" s="42">
        <f t="shared" si="6"/>
        <v>0</v>
      </c>
      <c r="P1583" s="31" t="s">
        <v>349</v>
      </c>
      <c r="Q1583" s="62" t="s">
        <v>274</v>
      </c>
      <c r="R1583" s="32" t="s">
        <v>248</v>
      </c>
      <c r="S1583" s="31">
        <v>30</v>
      </c>
      <c r="T1583" s="78" t="s">
        <v>174</v>
      </c>
      <c r="U1583" s="81">
        <v>38</v>
      </c>
    </row>
    <row r="1584" spans="1:21" ht="76.5" customHeight="1">
      <c r="A1584" s="69">
        <v>1569</v>
      </c>
      <c r="B1584" s="39" t="s">
        <v>76</v>
      </c>
      <c r="C1584" s="50" t="s">
        <v>74</v>
      </c>
      <c r="D1584" s="34" t="s">
        <v>1790</v>
      </c>
      <c r="E1584" s="34" t="s">
        <v>1791</v>
      </c>
      <c r="F1584" s="34" t="s">
        <v>1792</v>
      </c>
      <c r="G1584" s="34" t="s">
        <v>1793</v>
      </c>
      <c r="H1584" s="34" t="s">
        <v>1794</v>
      </c>
      <c r="I1584" s="35" t="s">
        <v>1797</v>
      </c>
      <c r="J1584" s="35" t="s">
        <v>243</v>
      </c>
      <c r="K1584" s="34" t="s">
        <v>270</v>
      </c>
      <c r="L1584" s="34" t="s">
        <v>271</v>
      </c>
      <c r="M1584" s="36">
        <v>1</v>
      </c>
      <c r="N1584" s="42">
        <v>1517857</v>
      </c>
      <c r="O1584" s="42">
        <v>1517857</v>
      </c>
      <c r="P1584" s="43" t="s">
        <v>414</v>
      </c>
      <c r="Q1584" s="43" t="s">
        <v>1799</v>
      </c>
      <c r="R1584" s="32">
        <v>751110000</v>
      </c>
      <c r="S1584" s="31">
        <v>30</v>
      </c>
      <c r="T1584" s="78" t="s">
        <v>163</v>
      </c>
      <c r="U1584" s="81">
        <v>38</v>
      </c>
    </row>
    <row r="1585" spans="1:21" ht="51" customHeight="1">
      <c r="A1585" s="31">
        <v>1570</v>
      </c>
      <c r="B1585" s="39" t="s">
        <v>76</v>
      </c>
      <c r="C1585" s="50" t="s">
        <v>74</v>
      </c>
      <c r="D1585" s="34" t="s">
        <v>1790</v>
      </c>
      <c r="E1585" s="34" t="s">
        <v>1791</v>
      </c>
      <c r="F1585" s="34" t="s">
        <v>1792</v>
      </c>
      <c r="G1585" s="34" t="s">
        <v>1793</v>
      </c>
      <c r="H1585" s="34" t="s">
        <v>1794</v>
      </c>
      <c r="I1585" s="35" t="s">
        <v>1798</v>
      </c>
      <c r="J1585" s="35" t="s">
        <v>244</v>
      </c>
      <c r="K1585" s="34" t="s">
        <v>270</v>
      </c>
      <c r="L1585" s="34" t="s">
        <v>271</v>
      </c>
      <c r="M1585" s="36">
        <v>1</v>
      </c>
      <c r="N1585" s="42">
        <v>892857</v>
      </c>
      <c r="O1585" s="42">
        <v>892857</v>
      </c>
      <c r="P1585" s="43" t="s">
        <v>414</v>
      </c>
      <c r="Q1585" s="43" t="s">
        <v>1800</v>
      </c>
      <c r="R1585" s="32">
        <v>751110000</v>
      </c>
      <c r="S1585" s="31">
        <v>0</v>
      </c>
      <c r="T1585" s="78" t="s">
        <v>163</v>
      </c>
      <c r="U1585" s="81">
        <v>38</v>
      </c>
    </row>
    <row r="1586" spans="1:21" ht="76.5" customHeight="1">
      <c r="A1586" s="69">
        <v>1571</v>
      </c>
      <c r="B1586" s="39" t="s">
        <v>76</v>
      </c>
      <c r="C1586" s="35" t="s">
        <v>74</v>
      </c>
      <c r="D1586" s="59" t="s">
        <v>408</v>
      </c>
      <c r="E1586" s="35" t="s">
        <v>409</v>
      </c>
      <c r="F1586" s="35" t="s">
        <v>410</v>
      </c>
      <c r="G1586" s="35" t="s">
        <v>411</v>
      </c>
      <c r="H1586" s="35" t="s">
        <v>410</v>
      </c>
      <c r="I1586" s="35" t="s">
        <v>2168</v>
      </c>
      <c r="J1586" s="63" t="s">
        <v>2167</v>
      </c>
      <c r="K1586" s="59" t="s">
        <v>272</v>
      </c>
      <c r="L1586" s="32" t="s">
        <v>271</v>
      </c>
      <c r="M1586" s="36">
        <v>1</v>
      </c>
      <c r="N1586" s="42">
        <v>12857143</v>
      </c>
      <c r="O1586" s="42">
        <v>12857143</v>
      </c>
      <c r="P1586" s="50" t="s">
        <v>283</v>
      </c>
      <c r="Q1586" s="59" t="s">
        <v>1801</v>
      </c>
      <c r="R1586" s="32" t="s">
        <v>275</v>
      </c>
      <c r="S1586" s="31">
        <v>0</v>
      </c>
      <c r="T1586" s="78" t="s">
        <v>163</v>
      </c>
      <c r="U1586" s="81">
        <v>38</v>
      </c>
    </row>
    <row r="1587" spans="1:21" ht="70.5" customHeight="1">
      <c r="A1587" s="31">
        <v>1572</v>
      </c>
      <c r="B1587" s="39" t="s">
        <v>76</v>
      </c>
      <c r="C1587" s="35" t="s">
        <v>74</v>
      </c>
      <c r="D1587" s="59" t="s">
        <v>408</v>
      </c>
      <c r="E1587" s="35" t="s">
        <v>409</v>
      </c>
      <c r="F1587" s="35" t="s">
        <v>410</v>
      </c>
      <c r="G1587" s="35" t="s">
        <v>411</v>
      </c>
      <c r="H1587" s="35" t="s">
        <v>410</v>
      </c>
      <c r="I1587" s="35" t="s">
        <v>1812</v>
      </c>
      <c r="J1587" s="63" t="s">
        <v>1813</v>
      </c>
      <c r="K1587" s="59" t="s">
        <v>272</v>
      </c>
      <c r="L1587" s="32" t="s">
        <v>271</v>
      </c>
      <c r="M1587" s="36">
        <v>1</v>
      </c>
      <c r="N1587" s="42">
        <v>9687500</v>
      </c>
      <c r="O1587" s="42">
        <v>9687500</v>
      </c>
      <c r="P1587" s="50" t="s">
        <v>328</v>
      </c>
      <c r="Q1587" s="59" t="s">
        <v>1814</v>
      </c>
      <c r="R1587" s="32">
        <v>751110000</v>
      </c>
      <c r="S1587" s="31">
        <v>0</v>
      </c>
      <c r="T1587" s="78" t="s">
        <v>163</v>
      </c>
      <c r="U1587" s="81">
        <v>38</v>
      </c>
    </row>
    <row r="1588" spans="1:21" ht="89.25" customHeight="1">
      <c r="A1588" s="69">
        <v>1573</v>
      </c>
      <c r="B1588" s="39" t="s">
        <v>76</v>
      </c>
      <c r="C1588" s="71" t="s">
        <v>74</v>
      </c>
      <c r="D1588" s="31" t="s">
        <v>1815</v>
      </c>
      <c r="E1588" s="35" t="s">
        <v>1816</v>
      </c>
      <c r="F1588" s="35" t="s">
        <v>1817</v>
      </c>
      <c r="G1588" s="35" t="s">
        <v>1816</v>
      </c>
      <c r="H1588" s="35" t="s">
        <v>1817</v>
      </c>
      <c r="I1588" s="31" t="s">
        <v>1818</v>
      </c>
      <c r="J1588" s="63" t="s">
        <v>1819</v>
      </c>
      <c r="K1588" s="31" t="s">
        <v>270</v>
      </c>
      <c r="L1588" s="32" t="s">
        <v>271</v>
      </c>
      <c r="M1588" s="75">
        <v>1</v>
      </c>
      <c r="N1588" s="42">
        <v>2455357</v>
      </c>
      <c r="O1588" s="42">
        <v>2455357</v>
      </c>
      <c r="P1588" s="31" t="s">
        <v>414</v>
      </c>
      <c r="Q1588" s="31" t="s">
        <v>274</v>
      </c>
      <c r="R1588" s="32">
        <v>751110000</v>
      </c>
      <c r="S1588" s="31">
        <v>30</v>
      </c>
      <c r="T1588" s="78" t="s">
        <v>163</v>
      </c>
      <c r="U1588" s="81">
        <v>38</v>
      </c>
    </row>
    <row r="1589" spans="1:21" ht="127.5" customHeight="1">
      <c r="A1589" s="31">
        <v>1574</v>
      </c>
      <c r="B1589" s="39" t="s">
        <v>76</v>
      </c>
      <c r="C1589" s="35" t="s">
        <v>74</v>
      </c>
      <c r="D1589" s="59" t="s">
        <v>408</v>
      </c>
      <c r="E1589" s="35" t="s">
        <v>409</v>
      </c>
      <c r="F1589" s="35" t="s">
        <v>410</v>
      </c>
      <c r="G1589" s="35" t="s">
        <v>411</v>
      </c>
      <c r="H1589" s="35" t="s">
        <v>410</v>
      </c>
      <c r="I1589" s="35" t="s">
        <v>1820</v>
      </c>
      <c r="J1589" s="63" t="s">
        <v>245</v>
      </c>
      <c r="K1589" s="59" t="s">
        <v>270</v>
      </c>
      <c r="L1589" s="32" t="s">
        <v>271</v>
      </c>
      <c r="M1589" s="36">
        <v>1</v>
      </c>
      <c r="N1589" s="42">
        <f>O1589/M1589</f>
        <v>0</v>
      </c>
      <c r="O1589" s="42">
        <f>2901786-2901786</f>
        <v>0</v>
      </c>
      <c r="P1589" s="50" t="s">
        <v>349</v>
      </c>
      <c r="Q1589" s="59" t="s">
        <v>1822</v>
      </c>
      <c r="R1589" s="32">
        <v>751110000</v>
      </c>
      <c r="S1589" s="31">
        <v>30</v>
      </c>
      <c r="T1589" s="78" t="s">
        <v>163</v>
      </c>
      <c r="U1589" s="81">
        <v>38</v>
      </c>
    </row>
    <row r="1590" spans="1:21" ht="127.5" customHeight="1">
      <c r="A1590" s="69">
        <v>1575</v>
      </c>
      <c r="B1590" s="39" t="s">
        <v>76</v>
      </c>
      <c r="C1590" s="35" t="s">
        <v>74</v>
      </c>
      <c r="D1590" s="59" t="s">
        <v>408</v>
      </c>
      <c r="E1590" s="35" t="s">
        <v>409</v>
      </c>
      <c r="F1590" s="35" t="s">
        <v>410</v>
      </c>
      <c r="G1590" s="35" t="s">
        <v>411</v>
      </c>
      <c r="H1590" s="35" t="s">
        <v>410</v>
      </c>
      <c r="I1590" s="35" t="s">
        <v>1821</v>
      </c>
      <c r="J1590" s="63" t="s">
        <v>246</v>
      </c>
      <c r="K1590" s="59" t="s">
        <v>270</v>
      </c>
      <c r="L1590" s="32" t="s">
        <v>271</v>
      </c>
      <c r="M1590" s="36">
        <v>1</v>
      </c>
      <c r="N1590" s="42">
        <v>3348214</v>
      </c>
      <c r="O1590" s="42">
        <v>3348214</v>
      </c>
      <c r="P1590" s="50" t="s">
        <v>328</v>
      </c>
      <c r="Q1590" s="59" t="s">
        <v>1814</v>
      </c>
      <c r="R1590" s="32">
        <v>751110000</v>
      </c>
      <c r="S1590" s="31">
        <v>30</v>
      </c>
      <c r="T1590" s="78" t="s">
        <v>163</v>
      </c>
      <c r="U1590" s="81">
        <v>38</v>
      </c>
    </row>
    <row r="1591" spans="1:21" ht="102" customHeight="1">
      <c r="A1591" s="31">
        <v>1576</v>
      </c>
      <c r="B1591" s="39" t="s">
        <v>76</v>
      </c>
      <c r="C1591" s="31" t="s">
        <v>74</v>
      </c>
      <c r="D1591" s="35" t="s">
        <v>320</v>
      </c>
      <c r="E1591" s="33" t="s">
        <v>321</v>
      </c>
      <c r="F1591" s="33" t="s">
        <v>322</v>
      </c>
      <c r="G1591" s="33" t="s">
        <v>323</v>
      </c>
      <c r="H1591" s="33" t="s">
        <v>324</v>
      </c>
      <c r="I1591" s="33" t="s">
        <v>325</v>
      </c>
      <c r="J1591" s="32" t="s">
        <v>230</v>
      </c>
      <c r="K1591" s="33" t="s">
        <v>270</v>
      </c>
      <c r="L1591" s="32" t="s">
        <v>271</v>
      </c>
      <c r="M1591" s="37">
        <v>1</v>
      </c>
      <c r="N1591" s="42">
        <v>2562451</v>
      </c>
      <c r="O1591" s="42">
        <v>2562451</v>
      </c>
      <c r="P1591" s="31" t="s">
        <v>326</v>
      </c>
      <c r="Q1591" s="31" t="s">
        <v>329</v>
      </c>
      <c r="R1591" s="32" t="s">
        <v>275</v>
      </c>
      <c r="S1591" s="31">
        <v>50</v>
      </c>
      <c r="T1591" s="78" t="s">
        <v>144</v>
      </c>
      <c r="U1591" s="76">
        <v>41</v>
      </c>
    </row>
    <row r="1592" spans="1:21" ht="102" customHeight="1">
      <c r="A1592" s="69">
        <v>1577</v>
      </c>
      <c r="B1592" s="39" t="s">
        <v>76</v>
      </c>
      <c r="C1592" s="31" t="s">
        <v>74</v>
      </c>
      <c r="D1592" s="35" t="s">
        <v>320</v>
      </c>
      <c r="E1592" s="33" t="s">
        <v>321</v>
      </c>
      <c r="F1592" s="33" t="s">
        <v>322</v>
      </c>
      <c r="G1592" s="33" t="s">
        <v>323</v>
      </c>
      <c r="H1592" s="33" t="s">
        <v>324</v>
      </c>
      <c r="I1592" s="33" t="s">
        <v>327</v>
      </c>
      <c r="J1592" s="32" t="s">
        <v>161</v>
      </c>
      <c r="K1592" s="33" t="s">
        <v>270</v>
      </c>
      <c r="L1592" s="32" t="s">
        <v>271</v>
      </c>
      <c r="M1592" s="37">
        <v>1</v>
      </c>
      <c r="N1592" s="42">
        <v>3745000</v>
      </c>
      <c r="O1592" s="42">
        <v>3745000</v>
      </c>
      <c r="P1592" s="31" t="s">
        <v>328</v>
      </c>
      <c r="Q1592" s="31" t="s">
        <v>329</v>
      </c>
      <c r="R1592" s="32" t="s">
        <v>275</v>
      </c>
      <c r="S1592" s="31">
        <v>50</v>
      </c>
      <c r="T1592" s="78" t="s">
        <v>144</v>
      </c>
      <c r="U1592" s="76">
        <v>41</v>
      </c>
    </row>
    <row r="1593" spans="1:21" ht="89.25" customHeight="1">
      <c r="A1593" s="31">
        <v>1578</v>
      </c>
      <c r="B1593" s="39" t="s">
        <v>76</v>
      </c>
      <c r="C1593" s="31" t="s">
        <v>74</v>
      </c>
      <c r="D1593" s="35" t="s">
        <v>330</v>
      </c>
      <c r="E1593" s="33" t="s">
        <v>331</v>
      </c>
      <c r="F1593" s="33" t="s">
        <v>332</v>
      </c>
      <c r="G1593" s="33" t="s">
        <v>333</v>
      </c>
      <c r="H1593" s="33" t="s">
        <v>334</v>
      </c>
      <c r="I1593" s="33" t="s">
        <v>335</v>
      </c>
      <c r="J1593" s="32" t="s">
        <v>231</v>
      </c>
      <c r="K1593" s="33" t="s">
        <v>272</v>
      </c>
      <c r="L1593" s="32" t="s">
        <v>271</v>
      </c>
      <c r="M1593" s="37">
        <v>1</v>
      </c>
      <c r="N1593" s="42">
        <f>O1593/M1593</f>
        <v>15149777</v>
      </c>
      <c r="O1593" s="42">
        <f>17949777-2800000</f>
        <v>15149777</v>
      </c>
      <c r="P1593" s="31" t="s">
        <v>296</v>
      </c>
      <c r="Q1593" s="31" t="s">
        <v>336</v>
      </c>
      <c r="R1593" s="32" t="s">
        <v>275</v>
      </c>
      <c r="S1593" s="31">
        <v>0</v>
      </c>
      <c r="T1593" s="78" t="s">
        <v>144</v>
      </c>
      <c r="U1593" s="76">
        <v>41</v>
      </c>
    </row>
    <row r="1594" spans="1:21" s="44" customFormat="1" ht="51">
      <c r="A1594" s="69">
        <v>1579</v>
      </c>
      <c r="B1594" s="39" t="s">
        <v>76</v>
      </c>
      <c r="C1594" s="31" t="s">
        <v>74</v>
      </c>
      <c r="D1594" s="35" t="s">
        <v>2033</v>
      </c>
      <c r="E1594" s="34" t="s">
        <v>2037</v>
      </c>
      <c r="F1594" s="34" t="s">
        <v>2034</v>
      </c>
      <c r="G1594" s="34" t="s">
        <v>2037</v>
      </c>
      <c r="H1594" s="34" t="s">
        <v>2034</v>
      </c>
      <c r="I1594" s="33" t="s">
        <v>2036</v>
      </c>
      <c r="J1594" s="33" t="s">
        <v>2035</v>
      </c>
      <c r="K1594" s="33" t="s">
        <v>272</v>
      </c>
      <c r="L1594" s="32" t="s">
        <v>271</v>
      </c>
      <c r="M1594" s="37">
        <v>1</v>
      </c>
      <c r="N1594" s="42">
        <f t="shared" ref="N1594" si="7">O1594/M1594</f>
        <v>50802831</v>
      </c>
      <c r="O1594" s="100">
        <v>50802831</v>
      </c>
      <c r="P1594" s="31" t="s">
        <v>426</v>
      </c>
      <c r="Q1594" s="31" t="s">
        <v>2274</v>
      </c>
      <c r="R1594" s="32" t="s">
        <v>1935</v>
      </c>
      <c r="S1594" s="37">
        <v>0</v>
      </c>
    </row>
    <row r="1595" spans="1:21" ht="63.75" customHeight="1">
      <c r="A1595" s="31">
        <v>1580</v>
      </c>
      <c r="B1595" s="39" t="s">
        <v>76</v>
      </c>
      <c r="C1595" s="31" t="s">
        <v>74</v>
      </c>
      <c r="D1595" s="35" t="s">
        <v>337</v>
      </c>
      <c r="E1595" s="33" t="s">
        <v>340</v>
      </c>
      <c r="F1595" s="33" t="s">
        <v>338</v>
      </c>
      <c r="G1595" s="33" t="s">
        <v>341</v>
      </c>
      <c r="H1595" s="33" t="s">
        <v>339</v>
      </c>
      <c r="I1595" s="33" t="s">
        <v>342</v>
      </c>
      <c r="J1595" s="32" t="s">
        <v>232</v>
      </c>
      <c r="K1595" s="33" t="s">
        <v>270</v>
      </c>
      <c r="L1595" s="32" t="s">
        <v>271</v>
      </c>
      <c r="M1595" s="37">
        <v>1</v>
      </c>
      <c r="N1595" s="42">
        <v>2232143</v>
      </c>
      <c r="O1595" s="42">
        <v>2232143</v>
      </c>
      <c r="P1595" s="31" t="s">
        <v>273</v>
      </c>
      <c r="Q1595" s="31" t="s">
        <v>274</v>
      </c>
      <c r="R1595" s="32" t="s">
        <v>275</v>
      </c>
      <c r="S1595" s="31">
        <v>30</v>
      </c>
      <c r="T1595" s="78" t="s">
        <v>144</v>
      </c>
      <c r="U1595" s="76">
        <v>41</v>
      </c>
    </row>
    <row r="1596" spans="1:21" ht="63.75" customHeight="1">
      <c r="A1596" s="69">
        <v>1581</v>
      </c>
      <c r="B1596" s="39" t="s">
        <v>76</v>
      </c>
      <c r="C1596" s="31" t="s">
        <v>74</v>
      </c>
      <c r="D1596" s="35" t="s">
        <v>756</v>
      </c>
      <c r="E1596" s="33" t="s">
        <v>757</v>
      </c>
      <c r="F1596" s="33" t="s">
        <v>758</v>
      </c>
      <c r="G1596" s="33" t="s">
        <v>759</v>
      </c>
      <c r="H1596" s="33" t="s">
        <v>760</v>
      </c>
      <c r="I1596" s="33" t="s">
        <v>761</v>
      </c>
      <c r="J1596" s="32" t="s">
        <v>134</v>
      </c>
      <c r="K1596" s="33" t="s">
        <v>270</v>
      </c>
      <c r="L1596" s="32" t="s">
        <v>271</v>
      </c>
      <c r="M1596" s="37">
        <v>1</v>
      </c>
      <c r="N1596" s="42">
        <f>O1596/M1596</f>
        <v>0</v>
      </c>
      <c r="O1596" s="42">
        <f>1538393-1538393</f>
        <v>0</v>
      </c>
      <c r="P1596" s="31" t="s">
        <v>273</v>
      </c>
      <c r="Q1596" s="31" t="s">
        <v>274</v>
      </c>
      <c r="R1596" s="32">
        <v>751110000</v>
      </c>
      <c r="S1596" s="31">
        <v>0</v>
      </c>
      <c r="T1596" s="78" t="s">
        <v>103</v>
      </c>
      <c r="U1596" s="76">
        <v>42</v>
      </c>
    </row>
    <row r="1597" spans="1:21" ht="89.25" customHeight="1">
      <c r="A1597" s="31">
        <v>1582</v>
      </c>
      <c r="B1597" s="39" t="s">
        <v>76</v>
      </c>
      <c r="C1597" s="31" t="s">
        <v>74</v>
      </c>
      <c r="D1597" s="35" t="s">
        <v>343</v>
      </c>
      <c r="E1597" s="33" t="s">
        <v>344</v>
      </c>
      <c r="F1597" s="33" t="s">
        <v>345</v>
      </c>
      <c r="G1597" s="33" t="s">
        <v>346</v>
      </c>
      <c r="H1597" s="33" t="s">
        <v>347</v>
      </c>
      <c r="I1597" s="33" t="s">
        <v>348</v>
      </c>
      <c r="J1597" s="32" t="s">
        <v>162</v>
      </c>
      <c r="K1597" s="33" t="s">
        <v>270</v>
      </c>
      <c r="L1597" s="32" t="s">
        <v>271</v>
      </c>
      <c r="M1597" s="37">
        <v>1</v>
      </c>
      <c r="N1597" s="42">
        <v>3534821</v>
      </c>
      <c r="O1597" s="42">
        <v>3534821</v>
      </c>
      <c r="P1597" s="31" t="s">
        <v>349</v>
      </c>
      <c r="Q1597" s="31" t="s">
        <v>274</v>
      </c>
      <c r="R1597" s="32" t="s">
        <v>275</v>
      </c>
      <c r="S1597" s="31">
        <v>0</v>
      </c>
      <c r="T1597" s="78" t="s">
        <v>144</v>
      </c>
      <c r="U1597" s="76">
        <v>42</v>
      </c>
    </row>
    <row r="1598" spans="1:21" ht="51">
      <c r="A1598" s="69">
        <v>1583</v>
      </c>
      <c r="B1598" s="39" t="s">
        <v>76</v>
      </c>
      <c r="C1598" s="31" t="s">
        <v>74</v>
      </c>
      <c r="D1598" s="35" t="s">
        <v>350</v>
      </c>
      <c r="E1598" s="33" t="s">
        <v>351</v>
      </c>
      <c r="F1598" s="33" t="s">
        <v>352</v>
      </c>
      <c r="G1598" s="33" t="s">
        <v>353</v>
      </c>
      <c r="H1598" s="33" t="s">
        <v>354</v>
      </c>
      <c r="I1598" s="33" t="s">
        <v>355</v>
      </c>
      <c r="J1598" s="32" t="s">
        <v>233</v>
      </c>
      <c r="K1598" s="33" t="s">
        <v>270</v>
      </c>
      <c r="L1598" s="32" t="s">
        <v>271</v>
      </c>
      <c r="M1598" s="37">
        <v>1</v>
      </c>
      <c r="N1598" s="42">
        <f>O1598/M1598</f>
        <v>3747460</v>
      </c>
      <c r="O1598" s="42">
        <f>1512980+735500+1498980</f>
        <v>3747460</v>
      </c>
      <c r="P1598" s="31" t="s">
        <v>349</v>
      </c>
      <c r="Q1598" s="31" t="s">
        <v>336</v>
      </c>
      <c r="R1598" s="32" t="s">
        <v>275</v>
      </c>
      <c r="S1598" s="31">
        <v>0</v>
      </c>
      <c r="T1598" s="78" t="s">
        <v>144</v>
      </c>
      <c r="U1598" s="76">
        <v>42</v>
      </c>
    </row>
    <row r="1599" spans="1:21" ht="51">
      <c r="A1599" s="31">
        <v>1584</v>
      </c>
      <c r="B1599" s="39" t="s">
        <v>76</v>
      </c>
      <c r="C1599" s="31" t="s">
        <v>74</v>
      </c>
      <c r="D1599" s="35" t="s">
        <v>350</v>
      </c>
      <c r="E1599" s="33" t="s">
        <v>351</v>
      </c>
      <c r="F1599" s="33" t="s">
        <v>352</v>
      </c>
      <c r="G1599" s="33" t="s">
        <v>353</v>
      </c>
      <c r="H1599" s="33" t="s">
        <v>354</v>
      </c>
      <c r="I1599" s="33" t="s">
        <v>355</v>
      </c>
      <c r="J1599" s="32" t="s">
        <v>233</v>
      </c>
      <c r="K1599" s="33" t="s">
        <v>272</v>
      </c>
      <c r="L1599" s="32" t="s">
        <v>271</v>
      </c>
      <c r="M1599" s="37">
        <v>1</v>
      </c>
      <c r="N1599" s="42">
        <f>O1599/M1599</f>
        <v>5330420</v>
      </c>
      <c r="O1599" s="42">
        <f>7564900-735500-1498980</f>
        <v>5330420</v>
      </c>
      <c r="P1599" s="31" t="s">
        <v>349</v>
      </c>
      <c r="Q1599" s="31" t="s">
        <v>274</v>
      </c>
      <c r="R1599" s="32" t="s">
        <v>275</v>
      </c>
      <c r="S1599" s="31">
        <v>0</v>
      </c>
      <c r="T1599" s="78" t="s">
        <v>144</v>
      </c>
      <c r="U1599" s="76">
        <v>42</v>
      </c>
    </row>
    <row r="1600" spans="1:21" ht="127.5" customHeight="1">
      <c r="A1600" s="69">
        <v>1585</v>
      </c>
      <c r="B1600" s="39" t="s">
        <v>76</v>
      </c>
      <c r="C1600" s="35" t="s">
        <v>74</v>
      </c>
      <c r="D1600" s="46" t="s">
        <v>357</v>
      </c>
      <c r="E1600" s="33" t="s">
        <v>358</v>
      </c>
      <c r="F1600" s="33" t="s">
        <v>359</v>
      </c>
      <c r="G1600" s="33" t="s">
        <v>360</v>
      </c>
      <c r="H1600" s="33" t="s">
        <v>361</v>
      </c>
      <c r="I1600" s="33" t="s">
        <v>362</v>
      </c>
      <c r="J1600" s="32" t="s">
        <v>155</v>
      </c>
      <c r="K1600" s="33" t="s">
        <v>270</v>
      </c>
      <c r="L1600" s="32" t="s">
        <v>271</v>
      </c>
      <c r="M1600" s="37">
        <v>1</v>
      </c>
      <c r="N1600" s="42">
        <f>O1600/M1600</f>
        <v>3069911</v>
      </c>
      <c r="O1600" s="42">
        <f>2069911+1000000</f>
        <v>3069911</v>
      </c>
      <c r="P1600" s="31" t="s">
        <v>296</v>
      </c>
      <c r="Q1600" s="31" t="s">
        <v>2043</v>
      </c>
      <c r="R1600" s="32" t="s">
        <v>275</v>
      </c>
      <c r="S1600" s="37">
        <v>0</v>
      </c>
      <c r="T1600" s="78" t="s">
        <v>144</v>
      </c>
      <c r="U1600" s="16">
        <v>44</v>
      </c>
    </row>
    <row r="1601" spans="1:21" ht="127.5" customHeight="1">
      <c r="A1601" s="31">
        <v>1586</v>
      </c>
      <c r="B1601" s="39" t="s">
        <v>76</v>
      </c>
      <c r="C1601" s="35" t="s">
        <v>74</v>
      </c>
      <c r="D1601" s="46" t="s">
        <v>357</v>
      </c>
      <c r="E1601" s="33" t="s">
        <v>358</v>
      </c>
      <c r="F1601" s="33" t="s">
        <v>359</v>
      </c>
      <c r="G1601" s="33" t="s">
        <v>360</v>
      </c>
      <c r="H1601" s="33" t="s">
        <v>361</v>
      </c>
      <c r="I1601" s="33" t="s">
        <v>362</v>
      </c>
      <c r="J1601" s="32" t="s">
        <v>155</v>
      </c>
      <c r="K1601" s="33" t="s">
        <v>272</v>
      </c>
      <c r="L1601" s="32" t="s">
        <v>271</v>
      </c>
      <c r="M1601" s="37">
        <v>1</v>
      </c>
      <c r="N1601" s="42">
        <f>O1601/M1601</f>
        <v>16419375</v>
      </c>
      <c r="O1601" s="42">
        <f>10349732+6069643</f>
        <v>16419375</v>
      </c>
      <c r="P1601" s="31" t="s">
        <v>426</v>
      </c>
      <c r="Q1601" s="31" t="s">
        <v>274</v>
      </c>
      <c r="R1601" s="32" t="s">
        <v>275</v>
      </c>
      <c r="S1601" s="37">
        <v>0</v>
      </c>
      <c r="T1601" s="78" t="s">
        <v>144</v>
      </c>
      <c r="U1601" s="16">
        <v>44</v>
      </c>
    </row>
    <row r="1602" spans="1:21" ht="102" customHeight="1">
      <c r="A1602" s="69">
        <v>1587</v>
      </c>
      <c r="B1602" s="39" t="s">
        <v>76</v>
      </c>
      <c r="C1602" s="35" t="s">
        <v>74</v>
      </c>
      <c r="D1602" s="46" t="s">
        <v>363</v>
      </c>
      <c r="E1602" s="33" t="s">
        <v>358</v>
      </c>
      <c r="F1602" s="33" t="s">
        <v>359</v>
      </c>
      <c r="G1602" s="33" t="s">
        <v>364</v>
      </c>
      <c r="H1602" s="33" t="s">
        <v>365</v>
      </c>
      <c r="I1602" s="33" t="s">
        <v>366</v>
      </c>
      <c r="J1602" s="32" t="s">
        <v>156</v>
      </c>
      <c r="K1602" s="33" t="s">
        <v>281</v>
      </c>
      <c r="L1602" s="32" t="s">
        <v>271</v>
      </c>
      <c r="M1602" s="37">
        <v>1</v>
      </c>
      <c r="N1602" s="42">
        <f>O1602/M1602</f>
        <v>0</v>
      </c>
      <c r="O1602" s="42">
        <f>7069643-7069643</f>
        <v>0</v>
      </c>
      <c r="P1602" s="31" t="s">
        <v>273</v>
      </c>
      <c r="Q1602" s="31" t="s">
        <v>274</v>
      </c>
      <c r="R1602" s="32" t="s">
        <v>275</v>
      </c>
      <c r="S1602" s="37">
        <v>0</v>
      </c>
      <c r="T1602" s="78" t="s">
        <v>144</v>
      </c>
      <c r="U1602" s="16">
        <v>44</v>
      </c>
    </row>
    <row r="1603" spans="1:21" ht="89.25" customHeight="1">
      <c r="A1603" s="31">
        <v>1588</v>
      </c>
      <c r="B1603" s="39" t="s">
        <v>76</v>
      </c>
      <c r="C1603" s="35" t="s">
        <v>74</v>
      </c>
      <c r="D1603" s="46" t="s">
        <v>367</v>
      </c>
      <c r="E1603" s="33" t="s">
        <v>368</v>
      </c>
      <c r="F1603" s="33" t="s">
        <v>369</v>
      </c>
      <c r="G1603" s="33" t="s">
        <v>370</v>
      </c>
      <c r="H1603" s="33" t="s">
        <v>371</v>
      </c>
      <c r="I1603" s="33" t="s">
        <v>372</v>
      </c>
      <c r="J1603" s="32" t="s">
        <v>157</v>
      </c>
      <c r="K1603" s="33" t="s">
        <v>270</v>
      </c>
      <c r="L1603" s="32" t="s">
        <v>271</v>
      </c>
      <c r="M1603" s="37">
        <v>1</v>
      </c>
      <c r="N1603" s="42">
        <v>3534821</v>
      </c>
      <c r="O1603" s="42">
        <v>3534821</v>
      </c>
      <c r="P1603" s="31" t="s">
        <v>296</v>
      </c>
      <c r="Q1603" s="31" t="s">
        <v>274</v>
      </c>
      <c r="R1603" s="32" t="s">
        <v>275</v>
      </c>
      <c r="S1603" s="37">
        <v>0</v>
      </c>
      <c r="T1603" s="78" t="s">
        <v>144</v>
      </c>
      <c r="U1603" s="16">
        <v>44</v>
      </c>
    </row>
    <row r="1604" spans="1:21" ht="63.75" customHeight="1">
      <c r="A1604" s="69">
        <v>1589</v>
      </c>
      <c r="B1604" s="39" t="s">
        <v>76</v>
      </c>
      <c r="C1604" s="35" t="s">
        <v>74</v>
      </c>
      <c r="D1604" s="46" t="s">
        <v>373</v>
      </c>
      <c r="E1604" s="33" t="s">
        <v>368</v>
      </c>
      <c r="F1604" s="33" t="s">
        <v>369</v>
      </c>
      <c r="G1604" s="33" t="s">
        <v>374</v>
      </c>
      <c r="H1604" s="33" t="s">
        <v>375</v>
      </c>
      <c r="I1604" s="102" t="s">
        <v>376</v>
      </c>
      <c r="J1604" s="32" t="s">
        <v>158</v>
      </c>
      <c r="K1604" s="33" t="s">
        <v>270</v>
      </c>
      <c r="L1604" s="32" t="s">
        <v>271</v>
      </c>
      <c r="M1604" s="37">
        <v>1</v>
      </c>
      <c r="N1604" s="42">
        <v>3534821</v>
      </c>
      <c r="O1604" s="42">
        <v>3534821</v>
      </c>
      <c r="P1604" s="31" t="s">
        <v>296</v>
      </c>
      <c r="Q1604" s="31" t="s">
        <v>274</v>
      </c>
      <c r="R1604" s="32" t="s">
        <v>275</v>
      </c>
      <c r="S1604" s="37">
        <v>0</v>
      </c>
      <c r="T1604" s="78" t="s">
        <v>144</v>
      </c>
      <c r="U1604" s="16">
        <v>44</v>
      </c>
    </row>
    <row r="1605" spans="1:21" ht="76.5" customHeight="1">
      <c r="A1605" s="31">
        <v>1590</v>
      </c>
      <c r="B1605" s="39" t="s">
        <v>76</v>
      </c>
      <c r="C1605" s="35" t="s">
        <v>74</v>
      </c>
      <c r="D1605" s="46" t="s">
        <v>377</v>
      </c>
      <c r="E1605" s="33" t="s">
        <v>378</v>
      </c>
      <c r="F1605" s="33" t="s">
        <v>379</v>
      </c>
      <c r="G1605" s="33" t="s">
        <v>380</v>
      </c>
      <c r="H1605" s="33" t="s">
        <v>381</v>
      </c>
      <c r="I1605" s="102" t="s">
        <v>382</v>
      </c>
      <c r="J1605" s="32" t="s">
        <v>159</v>
      </c>
      <c r="K1605" s="33" t="s">
        <v>270</v>
      </c>
      <c r="L1605" s="32" t="s">
        <v>271</v>
      </c>
      <c r="M1605" s="37">
        <v>1</v>
      </c>
      <c r="N1605" s="42">
        <v>3534821</v>
      </c>
      <c r="O1605" s="42">
        <v>3534821</v>
      </c>
      <c r="P1605" s="31" t="s">
        <v>273</v>
      </c>
      <c r="Q1605" s="31" t="s">
        <v>274</v>
      </c>
      <c r="R1605" s="32" t="s">
        <v>275</v>
      </c>
      <c r="S1605" s="37">
        <v>0</v>
      </c>
      <c r="T1605" s="78" t="s">
        <v>144</v>
      </c>
      <c r="U1605" s="16">
        <v>44</v>
      </c>
    </row>
    <row r="1606" spans="1:21" ht="76.5" customHeight="1">
      <c r="A1606" s="69">
        <v>1591</v>
      </c>
      <c r="B1606" s="39" t="s">
        <v>76</v>
      </c>
      <c r="C1606" s="35" t="s">
        <v>74</v>
      </c>
      <c r="D1606" s="46" t="s">
        <v>383</v>
      </c>
      <c r="E1606" s="33" t="s">
        <v>384</v>
      </c>
      <c r="F1606" s="33" t="s">
        <v>385</v>
      </c>
      <c r="G1606" s="33" t="s">
        <v>384</v>
      </c>
      <c r="H1606" s="33" t="s">
        <v>385</v>
      </c>
      <c r="I1606" s="102" t="s">
        <v>392</v>
      </c>
      <c r="J1606" s="32" t="s">
        <v>391</v>
      </c>
      <c r="K1606" s="33" t="s">
        <v>270</v>
      </c>
      <c r="L1606" s="32" t="s">
        <v>271</v>
      </c>
      <c r="M1606" s="37">
        <v>1</v>
      </c>
      <c r="N1606" s="42">
        <v>3534821</v>
      </c>
      <c r="O1606" s="42">
        <v>3534821</v>
      </c>
      <c r="P1606" s="31" t="s">
        <v>273</v>
      </c>
      <c r="Q1606" s="31" t="s">
        <v>274</v>
      </c>
      <c r="R1606" s="32" t="s">
        <v>275</v>
      </c>
      <c r="S1606" s="37">
        <v>0</v>
      </c>
      <c r="T1606" s="78" t="s">
        <v>144</v>
      </c>
      <c r="U1606" s="16">
        <v>44</v>
      </c>
    </row>
    <row r="1607" spans="1:21" ht="178.5" customHeight="1">
      <c r="A1607" s="31">
        <v>1592</v>
      </c>
      <c r="B1607" s="39" t="s">
        <v>76</v>
      </c>
      <c r="C1607" s="31" t="s">
        <v>74</v>
      </c>
      <c r="D1607" s="35" t="s">
        <v>386</v>
      </c>
      <c r="E1607" s="33" t="s">
        <v>387</v>
      </c>
      <c r="F1607" s="33" t="s">
        <v>388</v>
      </c>
      <c r="G1607" s="33" t="s">
        <v>389</v>
      </c>
      <c r="H1607" s="33" t="s">
        <v>390</v>
      </c>
      <c r="I1607" s="33" t="s">
        <v>393</v>
      </c>
      <c r="J1607" s="32" t="s">
        <v>160</v>
      </c>
      <c r="K1607" s="33" t="s">
        <v>270</v>
      </c>
      <c r="L1607" s="32" t="s">
        <v>271</v>
      </c>
      <c r="M1607" s="37">
        <v>1</v>
      </c>
      <c r="N1607" s="42">
        <v>224700</v>
      </c>
      <c r="O1607" s="42">
        <v>224700</v>
      </c>
      <c r="P1607" s="31" t="s">
        <v>296</v>
      </c>
      <c r="Q1607" s="31" t="s">
        <v>274</v>
      </c>
      <c r="R1607" s="32" t="s">
        <v>275</v>
      </c>
      <c r="S1607" s="31">
        <v>100</v>
      </c>
      <c r="T1607" s="78" t="s">
        <v>144</v>
      </c>
      <c r="U1607" s="16">
        <v>44</v>
      </c>
    </row>
    <row r="1608" spans="1:21" ht="89.25" customHeight="1">
      <c r="A1608" s="69">
        <v>1593</v>
      </c>
      <c r="B1608" s="39" t="s">
        <v>76</v>
      </c>
      <c r="C1608" s="31" t="s">
        <v>74</v>
      </c>
      <c r="D1608" s="35" t="s">
        <v>762</v>
      </c>
      <c r="E1608" s="33" t="s">
        <v>763</v>
      </c>
      <c r="F1608" s="33" t="s">
        <v>764</v>
      </c>
      <c r="G1608" s="33" t="s">
        <v>765</v>
      </c>
      <c r="H1608" s="33" t="s">
        <v>766</v>
      </c>
      <c r="I1608" s="33" t="s">
        <v>767</v>
      </c>
      <c r="J1608" s="32" t="s">
        <v>143</v>
      </c>
      <c r="K1608" s="33" t="s">
        <v>270</v>
      </c>
      <c r="L1608" s="32" t="s">
        <v>271</v>
      </c>
      <c r="M1608" s="37">
        <v>1</v>
      </c>
      <c r="N1608" s="42">
        <v>687857</v>
      </c>
      <c r="O1608" s="42">
        <v>687857</v>
      </c>
      <c r="P1608" s="31" t="s">
        <v>273</v>
      </c>
      <c r="Q1608" s="31" t="s">
        <v>274</v>
      </c>
      <c r="R1608" s="32">
        <v>751110000</v>
      </c>
      <c r="S1608" s="31">
        <v>30</v>
      </c>
      <c r="T1608" s="78" t="s">
        <v>103</v>
      </c>
      <c r="U1608" s="16">
        <v>44</v>
      </c>
    </row>
    <row r="1609" spans="1:21" ht="63.75" customHeight="1">
      <c r="A1609" s="31">
        <v>1594</v>
      </c>
      <c r="B1609" s="39" t="s">
        <v>76</v>
      </c>
      <c r="C1609" s="31" t="s">
        <v>74</v>
      </c>
      <c r="D1609" s="35" t="s">
        <v>394</v>
      </c>
      <c r="E1609" s="33" t="s">
        <v>395</v>
      </c>
      <c r="F1609" s="33" t="s">
        <v>396</v>
      </c>
      <c r="G1609" s="33" t="s">
        <v>395</v>
      </c>
      <c r="H1609" s="33" t="s">
        <v>396</v>
      </c>
      <c r="I1609" s="33" t="s">
        <v>397</v>
      </c>
      <c r="J1609" s="52" t="s">
        <v>171</v>
      </c>
      <c r="K1609" s="33" t="s">
        <v>270</v>
      </c>
      <c r="L1609" s="32" t="s">
        <v>271</v>
      </c>
      <c r="M1609" s="37">
        <v>1</v>
      </c>
      <c r="N1609" s="42">
        <v>2058466</v>
      </c>
      <c r="O1609" s="42">
        <v>2058466</v>
      </c>
      <c r="P1609" s="31" t="s">
        <v>283</v>
      </c>
      <c r="Q1609" s="31" t="s">
        <v>274</v>
      </c>
      <c r="R1609" s="52" t="s">
        <v>275</v>
      </c>
      <c r="S1609" s="31">
        <v>0</v>
      </c>
      <c r="T1609" s="82" t="s">
        <v>144</v>
      </c>
      <c r="U1609" s="76">
        <v>45</v>
      </c>
    </row>
    <row r="1610" spans="1:21" ht="83.25" customHeight="1">
      <c r="A1610" s="69">
        <v>1595</v>
      </c>
      <c r="B1610" s="39" t="s">
        <v>76</v>
      </c>
      <c r="C1610" s="31" t="s">
        <v>74</v>
      </c>
      <c r="D1610" s="35" t="s">
        <v>398</v>
      </c>
      <c r="E1610" s="33" t="s">
        <v>399</v>
      </c>
      <c r="F1610" s="33" t="s">
        <v>400</v>
      </c>
      <c r="G1610" s="33" t="s">
        <v>401</v>
      </c>
      <c r="H1610" s="33" t="s">
        <v>402</v>
      </c>
      <c r="I1610" s="102" t="s">
        <v>403</v>
      </c>
      <c r="J1610" s="207" t="s">
        <v>172</v>
      </c>
      <c r="K1610" s="33" t="s">
        <v>281</v>
      </c>
      <c r="L1610" s="32" t="s">
        <v>271</v>
      </c>
      <c r="M1610" s="37">
        <v>1</v>
      </c>
      <c r="N1610" s="42">
        <v>4269300</v>
      </c>
      <c r="O1610" s="42">
        <v>4269300</v>
      </c>
      <c r="P1610" s="31" t="s">
        <v>283</v>
      </c>
      <c r="Q1610" s="31" t="s">
        <v>274</v>
      </c>
      <c r="R1610" s="52" t="s">
        <v>275</v>
      </c>
      <c r="S1610" s="31">
        <v>0</v>
      </c>
      <c r="T1610" s="82" t="s">
        <v>144</v>
      </c>
      <c r="U1610" s="76">
        <v>45</v>
      </c>
    </row>
    <row r="1611" spans="1:21" ht="107.25" customHeight="1">
      <c r="A1611" s="31">
        <v>1596</v>
      </c>
      <c r="B1611" s="39" t="s">
        <v>76</v>
      </c>
      <c r="C1611" s="31" t="s">
        <v>74</v>
      </c>
      <c r="D1611" s="35" t="s">
        <v>404</v>
      </c>
      <c r="E1611" s="33" t="s">
        <v>405</v>
      </c>
      <c r="F1611" s="33" t="s">
        <v>406</v>
      </c>
      <c r="G1611" s="33" t="s">
        <v>405</v>
      </c>
      <c r="H1611" s="33" t="s">
        <v>406</v>
      </c>
      <c r="I1611" s="102" t="s">
        <v>407</v>
      </c>
      <c r="J1611" s="52" t="s">
        <v>173</v>
      </c>
      <c r="K1611" s="33" t="s">
        <v>270</v>
      </c>
      <c r="L1611" s="32" t="s">
        <v>271</v>
      </c>
      <c r="M1611" s="37">
        <v>1</v>
      </c>
      <c r="N1611" s="42">
        <v>3055920</v>
      </c>
      <c r="O1611" s="42">
        <v>3055920</v>
      </c>
      <c r="P1611" s="31" t="s">
        <v>273</v>
      </c>
      <c r="Q1611" s="31" t="s">
        <v>274</v>
      </c>
      <c r="R1611" s="52" t="s">
        <v>275</v>
      </c>
      <c r="S1611" s="31">
        <v>0</v>
      </c>
      <c r="T1611" s="82" t="s">
        <v>144</v>
      </c>
      <c r="U1611" s="76">
        <v>45</v>
      </c>
    </row>
    <row r="1612" spans="1:21" ht="76.5" customHeight="1">
      <c r="A1612" s="69">
        <v>1597</v>
      </c>
      <c r="B1612" s="39" t="s">
        <v>76</v>
      </c>
      <c r="C1612" s="120" t="s">
        <v>77</v>
      </c>
      <c r="D1612" s="121" t="s">
        <v>307</v>
      </c>
      <c r="E1612" s="122" t="s">
        <v>308</v>
      </c>
      <c r="F1612" s="122" t="s">
        <v>308</v>
      </c>
      <c r="G1612" s="122" t="s">
        <v>313</v>
      </c>
      <c r="H1612" s="122" t="s">
        <v>309</v>
      </c>
      <c r="I1612" s="122" t="s">
        <v>312</v>
      </c>
      <c r="J1612" s="121" t="s">
        <v>311</v>
      </c>
      <c r="K1612" s="122" t="s">
        <v>270</v>
      </c>
      <c r="L1612" s="123" t="s">
        <v>310</v>
      </c>
      <c r="M1612" s="37">
        <v>16</v>
      </c>
      <c r="N1612" s="42">
        <f>O1612/M1612</f>
        <v>233310</v>
      </c>
      <c r="O1612" s="42">
        <f>5714272-1981312</f>
        <v>3732960</v>
      </c>
      <c r="P1612" s="120" t="s">
        <v>273</v>
      </c>
      <c r="Q1612" s="120" t="s">
        <v>273</v>
      </c>
      <c r="R1612" s="124" t="s">
        <v>275</v>
      </c>
      <c r="S1612" s="31">
        <v>100</v>
      </c>
      <c r="T1612" s="78" t="s">
        <v>165</v>
      </c>
      <c r="U1612" s="76">
        <v>45</v>
      </c>
    </row>
    <row r="1613" spans="1:21" ht="76.5" customHeight="1">
      <c r="A1613" s="31">
        <v>1598</v>
      </c>
      <c r="B1613" s="39" t="s">
        <v>76</v>
      </c>
      <c r="C1613" s="35" t="s">
        <v>74</v>
      </c>
      <c r="D1613" s="35" t="s">
        <v>1626</v>
      </c>
      <c r="E1613" s="35" t="s">
        <v>1627</v>
      </c>
      <c r="F1613" s="35" t="s">
        <v>1628</v>
      </c>
      <c r="G1613" s="35" t="s">
        <v>1629</v>
      </c>
      <c r="H1613" s="35" t="s">
        <v>1630</v>
      </c>
      <c r="I1613" s="35" t="s">
        <v>1631</v>
      </c>
      <c r="J1613" s="35" t="s">
        <v>1632</v>
      </c>
      <c r="K1613" s="35" t="s">
        <v>270</v>
      </c>
      <c r="L1613" s="35" t="s">
        <v>271</v>
      </c>
      <c r="M1613" s="35">
        <v>1</v>
      </c>
      <c r="N1613" s="42">
        <v>3571429</v>
      </c>
      <c r="O1613" s="42">
        <v>3571429</v>
      </c>
      <c r="P1613" s="31" t="s">
        <v>1724</v>
      </c>
      <c r="Q1613" s="31" t="s">
        <v>2043</v>
      </c>
      <c r="R1613" s="36" t="s">
        <v>1935</v>
      </c>
      <c r="S1613" s="35">
        <v>100</v>
      </c>
      <c r="T1613" s="82" t="s">
        <v>144</v>
      </c>
      <c r="U1613" s="76">
        <v>45</v>
      </c>
    </row>
    <row r="1614" spans="1:21" ht="76.5" customHeight="1">
      <c r="A1614" s="69">
        <v>1599</v>
      </c>
      <c r="B1614" s="39" t="s">
        <v>76</v>
      </c>
      <c r="C1614" s="35" t="s">
        <v>74</v>
      </c>
      <c r="D1614" s="35" t="s">
        <v>1963</v>
      </c>
      <c r="E1614" s="35" t="s">
        <v>1964</v>
      </c>
      <c r="F1614" s="35" t="s">
        <v>1965</v>
      </c>
      <c r="G1614" s="35" t="s">
        <v>1966</v>
      </c>
      <c r="H1614" s="104" t="s">
        <v>1967</v>
      </c>
      <c r="I1614" s="35" t="s">
        <v>1968</v>
      </c>
      <c r="J1614" s="35" t="s">
        <v>1969</v>
      </c>
      <c r="K1614" s="35" t="s">
        <v>270</v>
      </c>
      <c r="L1614" s="35" t="s">
        <v>271</v>
      </c>
      <c r="M1614" s="35">
        <v>1</v>
      </c>
      <c r="N1614" s="42">
        <v>2678571</v>
      </c>
      <c r="O1614" s="42">
        <v>2678571</v>
      </c>
      <c r="P1614" s="35" t="s">
        <v>296</v>
      </c>
      <c r="Q1614" s="35" t="s">
        <v>1970</v>
      </c>
      <c r="R1614" s="50" t="s">
        <v>247</v>
      </c>
      <c r="S1614" s="37">
        <v>30</v>
      </c>
      <c r="T1614" s="82" t="s">
        <v>144</v>
      </c>
      <c r="U1614" s="76">
        <v>45</v>
      </c>
    </row>
    <row r="1615" spans="1:21" s="101" customFormat="1" ht="51">
      <c r="A1615" s="31">
        <v>1600</v>
      </c>
      <c r="B1615" s="99" t="s">
        <v>76</v>
      </c>
      <c r="C1615" s="31" t="s">
        <v>74</v>
      </c>
      <c r="D1615" s="35" t="s">
        <v>2026</v>
      </c>
      <c r="E1615" s="34" t="s">
        <v>2027</v>
      </c>
      <c r="F1615" s="34" t="s">
        <v>2028</v>
      </c>
      <c r="G1615" s="34" t="s">
        <v>2027</v>
      </c>
      <c r="H1615" s="34" t="s">
        <v>2028</v>
      </c>
      <c r="I1615" s="34" t="s">
        <v>2029</v>
      </c>
      <c r="J1615" s="34" t="s">
        <v>2030</v>
      </c>
      <c r="K1615" s="34" t="s">
        <v>270</v>
      </c>
      <c r="L1615" s="31" t="s">
        <v>271</v>
      </c>
      <c r="M1615" s="36">
        <v>1</v>
      </c>
      <c r="N1615" s="42">
        <v>3700000</v>
      </c>
      <c r="O1615" s="42">
        <v>3700000</v>
      </c>
      <c r="P1615" s="31" t="s">
        <v>296</v>
      </c>
      <c r="Q1615" s="31" t="s">
        <v>274</v>
      </c>
      <c r="R1615" s="32" t="s">
        <v>247</v>
      </c>
      <c r="S1615" s="37">
        <v>30</v>
      </c>
      <c r="T1615" s="82" t="s">
        <v>2041</v>
      </c>
    </row>
    <row r="1616" spans="1:21" ht="51" customHeight="1">
      <c r="A1616" s="69">
        <v>1601</v>
      </c>
      <c r="B1616" s="39" t="s">
        <v>76</v>
      </c>
      <c r="C1616" s="31" t="s">
        <v>74</v>
      </c>
      <c r="D1616" s="31" t="s">
        <v>1288</v>
      </c>
      <c r="E1616" s="34" t="s">
        <v>1101</v>
      </c>
      <c r="F1616" s="34" t="s">
        <v>1102</v>
      </c>
      <c r="G1616" s="34" t="s">
        <v>1289</v>
      </c>
      <c r="H1616" s="34" t="s">
        <v>1290</v>
      </c>
      <c r="I1616" s="34" t="s">
        <v>1291</v>
      </c>
      <c r="J1616" s="34" t="s">
        <v>27</v>
      </c>
      <c r="K1616" s="34" t="s">
        <v>270</v>
      </c>
      <c r="L1616" s="32" t="s">
        <v>271</v>
      </c>
      <c r="M1616" s="36">
        <v>1</v>
      </c>
      <c r="N1616" s="42">
        <f>O1616/M1616</f>
        <v>0</v>
      </c>
      <c r="O1616" s="42">
        <f>1446429-1446429</f>
        <v>0</v>
      </c>
      <c r="P1616" s="31" t="s">
        <v>283</v>
      </c>
      <c r="Q1616" s="31" t="s">
        <v>274</v>
      </c>
      <c r="R1616" s="32" t="s">
        <v>247</v>
      </c>
      <c r="S1616" s="37">
        <v>50</v>
      </c>
      <c r="T1616" s="82" t="s">
        <v>2041</v>
      </c>
      <c r="U1616" s="80">
        <v>23</v>
      </c>
    </row>
    <row r="1617" spans="1:21" ht="63.75" customHeight="1">
      <c r="A1617" s="69">
        <v>1602</v>
      </c>
      <c r="B1617" s="39" t="s">
        <v>76</v>
      </c>
      <c r="C1617" s="31" t="s">
        <v>74</v>
      </c>
      <c r="D1617" s="35" t="s">
        <v>663</v>
      </c>
      <c r="E1617" s="33" t="s">
        <v>664</v>
      </c>
      <c r="F1617" s="33" t="s">
        <v>145</v>
      </c>
      <c r="G1617" s="33" t="s">
        <v>669</v>
      </c>
      <c r="H1617" s="33" t="s">
        <v>665</v>
      </c>
      <c r="I1617" s="33" t="s">
        <v>1996</v>
      </c>
      <c r="J1617" s="35" t="s">
        <v>1561</v>
      </c>
      <c r="K1617" s="33" t="s">
        <v>270</v>
      </c>
      <c r="L1617" s="32" t="s">
        <v>271</v>
      </c>
      <c r="M1617" s="37">
        <v>1</v>
      </c>
      <c r="N1617" s="42">
        <v>1690104</v>
      </c>
      <c r="O1617" s="42">
        <v>1690104</v>
      </c>
      <c r="P1617" s="31" t="s">
        <v>296</v>
      </c>
      <c r="Q1617" s="31" t="s">
        <v>2042</v>
      </c>
      <c r="R1617" s="32" t="s">
        <v>275</v>
      </c>
      <c r="S1617" s="31">
        <v>0</v>
      </c>
      <c r="T1617" s="78" t="s">
        <v>103</v>
      </c>
      <c r="U1617" s="16">
        <v>10</v>
      </c>
    </row>
    <row r="1618" spans="1:21" ht="51" customHeight="1">
      <c r="A1618" s="69">
        <v>1603</v>
      </c>
      <c r="B1618" s="39" t="s">
        <v>76</v>
      </c>
      <c r="C1618" s="31" t="s">
        <v>74</v>
      </c>
      <c r="D1618" s="31" t="s">
        <v>1132</v>
      </c>
      <c r="E1618" s="33" t="s">
        <v>1133</v>
      </c>
      <c r="F1618" s="33" t="s">
        <v>1134</v>
      </c>
      <c r="G1618" s="33" t="s">
        <v>1133</v>
      </c>
      <c r="H1618" s="33" t="s">
        <v>1134</v>
      </c>
      <c r="I1618" s="33" t="s">
        <v>2038</v>
      </c>
      <c r="J1618" s="33" t="s">
        <v>2039</v>
      </c>
      <c r="K1618" s="33" t="s">
        <v>270</v>
      </c>
      <c r="L1618" s="32" t="s">
        <v>271</v>
      </c>
      <c r="M1618" s="37">
        <v>1</v>
      </c>
      <c r="N1618" s="42">
        <v>366072</v>
      </c>
      <c r="O1618" s="42">
        <v>366072</v>
      </c>
      <c r="P1618" s="31" t="s">
        <v>296</v>
      </c>
      <c r="Q1618" s="31" t="s">
        <v>274</v>
      </c>
      <c r="R1618" s="32" t="s">
        <v>2040</v>
      </c>
      <c r="S1618" s="31">
        <v>0</v>
      </c>
      <c r="T1618" s="78" t="s">
        <v>184</v>
      </c>
      <c r="U1618" s="16">
        <v>7</v>
      </c>
    </row>
    <row r="1619" spans="1:21" ht="86.25" customHeight="1">
      <c r="A1619" s="31">
        <v>1604</v>
      </c>
      <c r="B1619" s="39" t="s">
        <v>76</v>
      </c>
      <c r="C1619" s="31" t="s">
        <v>74</v>
      </c>
      <c r="D1619" s="32" t="s">
        <v>667</v>
      </c>
      <c r="E1619" s="34" t="s">
        <v>1853</v>
      </c>
      <c r="F1619" s="34" t="s">
        <v>146</v>
      </c>
      <c r="G1619" s="34" t="s">
        <v>1854</v>
      </c>
      <c r="H1619" s="34" t="s">
        <v>668</v>
      </c>
      <c r="I1619" s="34" t="s">
        <v>1998</v>
      </c>
      <c r="J1619" s="34" t="s">
        <v>1585</v>
      </c>
      <c r="K1619" s="34" t="s">
        <v>270</v>
      </c>
      <c r="L1619" s="32" t="s">
        <v>271</v>
      </c>
      <c r="M1619" s="36">
        <v>1</v>
      </c>
      <c r="N1619" s="42">
        <v>700000</v>
      </c>
      <c r="O1619" s="42">
        <v>700000</v>
      </c>
      <c r="P1619" s="31" t="s">
        <v>296</v>
      </c>
      <c r="Q1619" s="31" t="s">
        <v>274</v>
      </c>
      <c r="R1619" s="32" t="s">
        <v>768</v>
      </c>
      <c r="S1619" s="31">
        <v>0</v>
      </c>
      <c r="T1619" s="78" t="s">
        <v>769</v>
      </c>
      <c r="U1619" s="16">
        <v>10</v>
      </c>
    </row>
    <row r="1620" spans="1:21" s="106" customFormat="1" ht="53.25" customHeight="1">
      <c r="A1620" s="31">
        <v>1605</v>
      </c>
      <c r="B1620" s="105" t="s">
        <v>76</v>
      </c>
      <c r="C1620" s="59" t="s">
        <v>74</v>
      </c>
      <c r="D1620" s="35" t="s">
        <v>2045</v>
      </c>
      <c r="E1620" s="33" t="s">
        <v>2046</v>
      </c>
      <c r="F1620" s="33" t="s">
        <v>2047</v>
      </c>
      <c r="G1620" s="33" t="s">
        <v>2048</v>
      </c>
      <c r="H1620" s="33" t="s">
        <v>2049</v>
      </c>
      <c r="I1620" s="33" t="s">
        <v>2050</v>
      </c>
      <c r="J1620" s="33" t="s">
        <v>2051</v>
      </c>
      <c r="K1620" s="33" t="s">
        <v>270</v>
      </c>
      <c r="L1620" s="33" t="s">
        <v>271</v>
      </c>
      <c r="M1620" s="36">
        <v>1</v>
      </c>
      <c r="N1620" s="42">
        <f t="shared" ref="N1620" si="8">O1620/M1620</f>
        <v>300000</v>
      </c>
      <c r="O1620" s="42">
        <v>300000</v>
      </c>
      <c r="P1620" s="33" t="s">
        <v>296</v>
      </c>
      <c r="Q1620" s="33" t="s">
        <v>274</v>
      </c>
      <c r="R1620" s="32" t="s">
        <v>259</v>
      </c>
      <c r="S1620" s="32" t="s">
        <v>2052</v>
      </c>
      <c r="T1620" s="78" t="s">
        <v>184</v>
      </c>
      <c r="U1620" s="16">
        <v>9</v>
      </c>
    </row>
    <row r="1621" spans="1:21" ht="63.75" customHeight="1">
      <c r="A1621" s="31">
        <v>1606</v>
      </c>
      <c r="B1621" s="39" t="s">
        <v>76</v>
      </c>
      <c r="C1621" s="31" t="s">
        <v>77</v>
      </c>
      <c r="D1621" s="31" t="s">
        <v>2053</v>
      </c>
      <c r="E1621" s="33" t="s">
        <v>935</v>
      </c>
      <c r="F1621" s="33" t="s">
        <v>122</v>
      </c>
      <c r="G1621" s="33" t="s">
        <v>2055</v>
      </c>
      <c r="H1621" s="33" t="s">
        <v>2054</v>
      </c>
      <c r="I1621" s="33" t="s">
        <v>2056</v>
      </c>
      <c r="J1621" s="33" t="s">
        <v>2057</v>
      </c>
      <c r="K1621" s="33" t="s">
        <v>270</v>
      </c>
      <c r="L1621" s="35" t="s">
        <v>940</v>
      </c>
      <c r="M1621" s="37">
        <v>584</v>
      </c>
      <c r="N1621" s="42">
        <f>O1621/M1621</f>
        <v>150</v>
      </c>
      <c r="O1621" s="42">
        <v>87600</v>
      </c>
      <c r="P1621" s="31" t="s">
        <v>273</v>
      </c>
      <c r="Q1621" s="31" t="s">
        <v>274</v>
      </c>
      <c r="R1621" s="32" t="s">
        <v>247</v>
      </c>
      <c r="S1621" s="37">
        <v>100</v>
      </c>
      <c r="T1621" s="78" t="s">
        <v>108</v>
      </c>
      <c r="U1621" s="80">
        <v>2</v>
      </c>
    </row>
    <row r="1622" spans="1:21" s="101" customFormat="1" ht="51" customHeight="1">
      <c r="A1622" s="31">
        <v>1607</v>
      </c>
      <c r="B1622" s="39" t="s">
        <v>76</v>
      </c>
      <c r="C1622" s="35" t="s">
        <v>74</v>
      </c>
      <c r="D1622" s="35" t="s">
        <v>2058</v>
      </c>
      <c r="E1622" s="34" t="s">
        <v>2059</v>
      </c>
      <c r="F1622" s="34" t="s">
        <v>2060</v>
      </c>
      <c r="G1622" s="34" t="s">
        <v>2061</v>
      </c>
      <c r="H1622" s="34" t="s">
        <v>2062</v>
      </c>
      <c r="I1622" s="34" t="s">
        <v>2064</v>
      </c>
      <c r="J1622" s="34" t="s">
        <v>2063</v>
      </c>
      <c r="K1622" s="34" t="s">
        <v>270</v>
      </c>
      <c r="L1622" s="32" t="s">
        <v>271</v>
      </c>
      <c r="M1622" s="36">
        <v>1</v>
      </c>
      <c r="N1622" s="42">
        <f t="shared" ref="N1622:N1623" si="9">O1622/M1622</f>
        <v>2000000</v>
      </c>
      <c r="O1622" s="42">
        <v>2000000</v>
      </c>
      <c r="P1622" s="50" t="s">
        <v>296</v>
      </c>
      <c r="Q1622" s="31" t="s">
        <v>2043</v>
      </c>
      <c r="R1622" s="32" t="s">
        <v>275</v>
      </c>
      <c r="S1622" s="50">
        <v>100</v>
      </c>
      <c r="T1622" s="113" t="s">
        <v>153</v>
      </c>
    </row>
    <row r="1623" spans="1:21" s="113" customFormat="1" ht="63.75">
      <c r="A1623" s="31">
        <v>1608</v>
      </c>
      <c r="B1623" s="39" t="s">
        <v>76</v>
      </c>
      <c r="C1623" s="35" t="s">
        <v>74</v>
      </c>
      <c r="D1623" s="31" t="s">
        <v>2065</v>
      </c>
      <c r="E1623" s="34" t="s">
        <v>2066</v>
      </c>
      <c r="F1623" s="34" t="s">
        <v>2067</v>
      </c>
      <c r="G1623" s="34" t="s">
        <v>2068</v>
      </c>
      <c r="H1623" s="34" t="s">
        <v>2069</v>
      </c>
      <c r="I1623" s="34" t="s">
        <v>2070</v>
      </c>
      <c r="J1623" s="34" t="s">
        <v>2071</v>
      </c>
      <c r="K1623" s="34" t="s">
        <v>270</v>
      </c>
      <c r="L1623" s="32" t="s">
        <v>271</v>
      </c>
      <c r="M1623" s="36">
        <v>1</v>
      </c>
      <c r="N1623" s="42">
        <f t="shared" si="9"/>
        <v>59600000</v>
      </c>
      <c r="O1623" s="42">
        <v>59600000</v>
      </c>
      <c r="P1623" s="31" t="s">
        <v>273</v>
      </c>
      <c r="Q1623" s="39" t="s">
        <v>2072</v>
      </c>
      <c r="R1623" s="32" t="s">
        <v>275</v>
      </c>
      <c r="S1623" s="37">
        <v>100</v>
      </c>
      <c r="T1623" s="113" t="s">
        <v>108</v>
      </c>
    </row>
    <row r="1624" spans="1:21" ht="55.5" customHeight="1">
      <c r="A1624" s="31">
        <v>1609</v>
      </c>
      <c r="B1624" s="39" t="s">
        <v>76</v>
      </c>
      <c r="C1624" s="31" t="s">
        <v>74</v>
      </c>
      <c r="D1624" s="46" t="s">
        <v>1135</v>
      </c>
      <c r="E1624" s="34" t="s">
        <v>1136</v>
      </c>
      <c r="F1624" s="34" t="s">
        <v>1137</v>
      </c>
      <c r="G1624" s="34" t="s">
        <v>1138</v>
      </c>
      <c r="H1624" s="34" t="s">
        <v>1139</v>
      </c>
      <c r="I1624" s="34" t="s">
        <v>2075</v>
      </c>
      <c r="J1624" s="34" t="s">
        <v>2074</v>
      </c>
      <c r="K1624" s="34" t="s">
        <v>281</v>
      </c>
      <c r="L1624" s="32" t="s">
        <v>271</v>
      </c>
      <c r="M1624" s="36">
        <v>1</v>
      </c>
      <c r="N1624" s="42">
        <f>O1624/M1624</f>
        <v>1050000</v>
      </c>
      <c r="O1624" s="42">
        <f>4800000-3750000</f>
        <v>1050000</v>
      </c>
      <c r="P1624" s="31" t="s">
        <v>296</v>
      </c>
      <c r="Q1624" s="31" t="s">
        <v>274</v>
      </c>
      <c r="R1624" s="36" t="s">
        <v>1935</v>
      </c>
      <c r="S1624" s="31">
        <v>0</v>
      </c>
      <c r="T1624" s="78" t="s">
        <v>2073</v>
      </c>
      <c r="U1624" s="80">
        <v>7</v>
      </c>
    </row>
    <row r="1625" spans="1:21" s="44" customFormat="1" ht="41.25" customHeight="1" outlineLevel="1">
      <c r="A1625" s="31">
        <v>1610</v>
      </c>
      <c r="B1625" s="39" t="s">
        <v>76</v>
      </c>
      <c r="C1625" s="35" t="s">
        <v>74</v>
      </c>
      <c r="D1625" s="46" t="s">
        <v>2091</v>
      </c>
      <c r="E1625" s="33" t="s">
        <v>2092</v>
      </c>
      <c r="F1625" s="33" t="s">
        <v>2093</v>
      </c>
      <c r="G1625" s="33" t="s">
        <v>2094</v>
      </c>
      <c r="H1625" s="33" t="s">
        <v>2095</v>
      </c>
      <c r="I1625" s="33" t="s">
        <v>2092</v>
      </c>
      <c r="J1625" s="33" t="s">
        <v>2093</v>
      </c>
      <c r="K1625" s="33" t="s">
        <v>270</v>
      </c>
      <c r="L1625" s="32" t="s">
        <v>271</v>
      </c>
      <c r="M1625" s="37">
        <v>1</v>
      </c>
      <c r="N1625" s="42">
        <f>O1625</f>
        <v>39318</v>
      </c>
      <c r="O1625" s="100">
        <v>39318</v>
      </c>
      <c r="P1625" s="31" t="s">
        <v>296</v>
      </c>
      <c r="Q1625" s="31" t="s">
        <v>2096</v>
      </c>
      <c r="R1625" s="32" t="s">
        <v>262</v>
      </c>
      <c r="S1625" s="37">
        <v>100</v>
      </c>
      <c r="T1625" s="44" t="s">
        <v>99</v>
      </c>
    </row>
    <row r="1626" spans="1:21" s="117" customFormat="1" ht="51">
      <c r="A1626" s="31">
        <v>1611</v>
      </c>
      <c r="B1626" s="39" t="s">
        <v>76</v>
      </c>
      <c r="C1626" s="114" t="s">
        <v>2076</v>
      </c>
      <c r="D1626" s="31" t="s">
        <v>2077</v>
      </c>
      <c r="E1626" s="31" t="s">
        <v>2078</v>
      </c>
      <c r="F1626" s="31" t="s">
        <v>2079</v>
      </c>
      <c r="G1626" s="31" t="s">
        <v>2080</v>
      </c>
      <c r="H1626" s="31" t="s">
        <v>2081</v>
      </c>
      <c r="I1626" s="31" t="s">
        <v>2082</v>
      </c>
      <c r="J1626" s="35" t="s">
        <v>2083</v>
      </c>
      <c r="K1626" s="31" t="s">
        <v>270</v>
      </c>
      <c r="L1626" s="31" t="s">
        <v>1374</v>
      </c>
      <c r="M1626" s="75">
        <v>56</v>
      </c>
      <c r="N1626" s="115">
        <v>3000</v>
      </c>
      <c r="O1626" s="116">
        <v>168000</v>
      </c>
      <c r="P1626" s="31" t="s">
        <v>296</v>
      </c>
      <c r="Q1626" s="31" t="s">
        <v>514</v>
      </c>
      <c r="R1626" s="32" t="s">
        <v>258</v>
      </c>
      <c r="S1626" s="37">
        <v>0</v>
      </c>
      <c r="T1626" s="44" t="s">
        <v>177</v>
      </c>
    </row>
    <row r="1627" spans="1:21" s="44" customFormat="1" ht="51">
      <c r="A1627" s="31">
        <v>1612</v>
      </c>
      <c r="B1627" s="118" t="s">
        <v>76</v>
      </c>
      <c r="C1627" s="71" t="s">
        <v>292</v>
      </c>
      <c r="D1627" s="31" t="s">
        <v>2084</v>
      </c>
      <c r="E1627" s="31" t="s">
        <v>2085</v>
      </c>
      <c r="F1627" s="31" t="s">
        <v>2086</v>
      </c>
      <c r="G1627" s="31" t="s">
        <v>2087</v>
      </c>
      <c r="H1627" s="31" t="s">
        <v>2088</v>
      </c>
      <c r="I1627" s="31" t="s">
        <v>2089</v>
      </c>
      <c r="J1627" s="31" t="s">
        <v>2090</v>
      </c>
      <c r="K1627" s="33" t="s">
        <v>270</v>
      </c>
      <c r="L1627" s="31" t="s">
        <v>292</v>
      </c>
      <c r="M1627" s="36">
        <v>1</v>
      </c>
      <c r="N1627" s="42">
        <f t="shared" ref="N1627:N1642" si="10">O1627/M1627</f>
        <v>214200</v>
      </c>
      <c r="O1627" s="100">
        <v>214200</v>
      </c>
      <c r="P1627" s="31" t="s">
        <v>296</v>
      </c>
      <c r="Q1627" s="31" t="s">
        <v>274</v>
      </c>
      <c r="R1627" s="32" t="s">
        <v>258</v>
      </c>
      <c r="S1627" s="37">
        <v>0</v>
      </c>
      <c r="T1627" s="44" t="s">
        <v>177</v>
      </c>
    </row>
    <row r="1628" spans="1:21" s="44" customFormat="1" ht="63.75" customHeight="1">
      <c r="A1628" s="31">
        <v>1613</v>
      </c>
      <c r="B1628" s="39" t="s">
        <v>76</v>
      </c>
      <c r="C1628" s="31" t="s">
        <v>77</v>
      </c>
      <c r="D1628" s="31" t="s">
        <v>2097</v>
      </c>
      <c r="E1628" s="33" t="s">
        <v>2099</v>
      </c>
      <c r="F1628" s="33" t="s">
        <v>2098</v>
      </c>
      <c r="G1628" s="33" t="s">
        <v>2100</v>
      </c>
      <c r="H1628" s="33" t="s">
        <v>2101</v>
      </c>
      <c r="I1628" s="33" t="s">
        <v>2103</v>
      </c>
      <c r="J1628" s="33" t="s">
        <v>2102</v>
      </c>
      <c r="K1628" s="33" t="s">
        <v>270</v>
      </c>
      <c r="L1628" s="35" t="s">
        <v>310</v>
      </c>
      <c r="M1628" s="36">
        <v>5</v>
      </c>
      <c r="N1628" s="42">
        <f t="shared" si="10"/>
        <v>7320</v>
      </c>
      <c r="O1628" s="42">
        <v>36600</v>
      </c>
      <c r="P1628" s="31" t="s">
        <v>296</v>
      </c>
      <c r="Q1628" s="31" t="s">
        <v>514</v>
      </c>
      <c r="R1628" s="32" t="s">
        <v>258</v>
      </c>
      <c r="S1628" s="37">
        <v>0</v>
      </c>
      <c r="T1628" s="44" t="s">
        <v>177</v>
      </c>
    </row>
    <row r="1629" spans="1:21" ht="76.5">
      <c r="A1629" s="31">
        <v>1614</v>
      </c>
      <c r="B1629" s="39" t="s">
        <v>76</v>
      </c>
      <c r="C1629" s="119" t="s">
        <v>74</v>
      </c>
      <c r="D1629" s="61" t="s">
        <v>1773</v>
      </c>
      <c r="E1629" s="31" t="s">
        <v>1774</v>
      </c>
      <c r="F1629" s="33" t="s">
        <v>316</v>
      </c>
      <c r="G1629" s="31" t="s">
        <v>1775</v>
      </c>
      <c r="H1629" s="33" t="s">
        <v>1776</v>
      </c>
      <c r="I1629" s="31" t="s">
        <v>1777</v>
      </c>
      <c r="J1629" s="31" t="s">
        <v>1778</v>
      </c>
      <c r="K1629" s="33" t="s">
        <v>270</v>
      </c>
      <c r="L1629" s="31" t="s">
        <v>271</v>
      </c>
      <c r="M1629" s="31">
        <v>1</v>
      </c>
      <c r="N1629" s="42">
        <f t="shared" si="10"/>
        <v>297460</v>
      </c>
      <c r="O1629" s="42">
        <v>297460</v>
      </c>
      <c r="P1629" s="31" t="s">
        <v>273</v>
      </c>
      <c r="Q1629" s="31" t="s">
        <v>274</v>
      </c>
      <c r="R1629" s="32" t="s">
        <v>1935</v>
      </c>
      <c r="S1629" s="37">
        <v>30</v>
      </c>
      <c r="T1629" s="78" t="s">
        <v>176</v>
      </c>
      <c r="U1629" s="80">
        <v>23</v>
      </c>
    </row>
    <row r="1630" spans="1:21" ht="76.5">
      <c r="A1630" s="31">
        <v>1615</v>
      </c>
      <c r="B1630" s="39" t="s">
        <v>76</v>
      </c>
      <c r="C1630" s="119" t="s">
        <v>74</v>
      </c>
      <c r="D1630" s="61" t="s">
        <v>1773</v>
      </c>
      <c r="E1630" s="31" t="s">
        <v>1774</v>
      </c>
      <c r="F1630" s="33" t="s">
        <v>316</v>
      </c>
      <c r="G1630" s="31" t="s">
        <v>1775</v>
      </c>
      <c r="H1630" s="33" t="s">
        <v>1776</v>
      </c>
      <c r="I1630" s="31" t="s">
        <v>1777</v>
      </c>
      <c r="J1630" s="31" t="s">
        <v>1778</v>
      </c>
      <c r="K1630" s="33" t="s">
        <v>270</v>
      </c>
      <c r="L1630" s="31" t="s">
        <v>271</v>
      </c>
      <c r="M1630" s="31">
        <v>1</v>
      </c>
      <c r="N1630" s="42">
        <f t="shared" si="10"/>
        <v>120000</v>
      </c>
      <c r="O1630" s="42">
        <v>120000</v>
      </c>
      <c r="P1630" s="31" t="s">
        <v>273</v>
      </c>
      <c r="Q1630" s="31" t="s">
        <v>274</v>
      </c>
      <c r="R1630" s="32" t="s">
        <v>250</v>
      </c>
      <c r="S1630" s="37">
        <v>30</v>
      </c>
      <c r="T1630" s="78" t="s">
        <v>179</v>
      </c>
      <c r="U1630" s="80">
        <v>23</v>
      </c>
    </row>
    <row r="1631" spans="1:21" ht="76.5">
      <c r="A1631" s="31">
        <v>1616</v>
      </c>
      <c r="B1631" s="39" t="s">
        <v>76</v>
      </c>
      <c r="C1631" s="119" t="s">
        <v>74</v>
      </c>
      <c r="D1631" s="61" t="s">
        <v>1773</v>
      </c>
      <c r="E1631" s="31" t="s">
        <v>1774</v>
      </c>
      <c r="F1631" s="33" t="s">
        <v>316</v>
      </c>
      <c r="G1631" s="31" t="s">
        <v>1775</v>
      </c>
      <c r="H1631" s="33" t="s">
        <v>1776</v>
      </c>
      <c r="I1631" s="31" t="s">
        <v>1777</v>
      </c>
      <c r="J1631" s="31" t="s">
        <v>1778</v>
      </c>
      <c r="K1631" s="33" t="s">
        <v>270</v>
      </c>
      <c r="L1631" s="31" t="s">
        <v>271</v>
      </c>
      <c r="M1631" s="31">
        <v>1</v>
      </c>
      <c r="N1631" s="42">
        <f t="shared" si="10"/>
        <v>260000</v>
      </c>
      <c r="O1631" s="42">
        <v>260000</v>
      </c>
      <c r="P1631" s="31" t="s">
        <v>273</v>
      </c>
      <c r="Q1631" s="31" t="s">
        <v>274</v>
      </c>
      <c r="R1631" s="32" t="s">
        <v>249</v>
      </c>
      <c r="S1631" s="37">
        <v>30</v>
      </c>
      <c r="T1631" s="78" t="s">
        <v>180</v>
      </c>
      <c r="U1631" s="80">
        <v>23</v>
      </c>
    </row>
    <row r="1632" spans="1:21" ht="76.5">
      <c r="A1632" s="31">
        <v>1617</v>
      </c>
      <c r="B1632" s="39" t="s">
        <v>76</v>
      </c>
      <c r="C1632" s="119" t="s">
        <v>74</v>
      </c>
      <c r="D1632" s="61" t="s">
        <v>1773</v>
      </c>
      <c r="E1632" s="31" t="s">
        <v>1774</v>
      </c>
      <c r="F1632" s="33" t="s">
        <v>316</v>
      </c>
      <c r="G1632" s="31" t="s">
        <v>1775</v>
      </c>
      <c r="H1632" s="33" t="s">
        <v>1776</v>
      </c>
      <c r="I1632" s="31" t="s">
        <v>1777</v>
      </c>
      <c r="J1632" s="31" t="s">
        <v>1778</v>
      </c>
      <c r="K1632" s="33" t="s">
        <v>270</v>
      </c>
      <c r="L1632" s="31" t="s">
        <v>271</v>
      </c>
      <c r="M1632" s="31">
        <v>1</v>
      </c>
      <c r="N1632" s="42">
        <f t="shared" si="10"/>
        <v>428000</v>
      </c>
      <c r="O1632" s="42">
        <v>428000</v>
      </c>
      <c r="P1632" s="31" t="s">
        <v>273</v>
      </c>
      <c r="Q1632" s="31" t="s">
        <v>274</v>
      </c>
      <c r="R1632" s="32" t="s">
        <v>251</v>
      </c>
      <c r="S1632" s="37">
        <v>30</v>
      </c>
      <c r="T1632" s="78" t="s">
        <v>181</v>
      </c>
      <c r="U1632" s="80">
        <v>23</v>
      </c>
    </row>
    <row r="1633" spans="1:21" ht="76.5">
      <c r="A1633" s="31">
        <v>1618</v>
      </c>
      <c r="B1633" s="39" t="s">
        <v>76</v>
      </c>
      <c r="C1633" s="119" t="s">
        <v>74</v>
      </c>
      <c r="D1633" s="61" t="s">
        <v>1773</v>
      </c>
      <c r="E1633" s="31" t="s">
        <v>1774</v>
      </c>
      <c r="F1633" s="33" t="s">
        <v>316</v>
      </c>
      <c r="G1633" s="31" t="s">
        <v>1775</v>
      </c>
      <c r="H1633" s="33" t="s">
        <v>1776</v>
      </c>
      <c r="I1633" s="31" t="s">
        <v>1777</v>
      </c>
      <c r="J1633" s="31" t="s">
        <v>1778</v>
      </c>
      <c r="K1633" s="33" t="s">
        <v>270</v>
      </c>
      <c r="L1633" s="31" t="s">
        <v>271</v>
      </c>
      <c r="M1633" s="31">
        <v>1</v>
      </c>
      <c r="N1633" s="42">
        <f t="shared" si="10"/>
        <v>695500</v>
      </c>
      <c r="O1633" s="42">
        <v>695500</v>
      </c>
      <c r="P1633" s="31" t="s">
        <v>273</v>
      </c>
      <c r="Q1633" s="31" t="s">
        <v>274</v>
      </c>
      <c r="R1633" s="32" t="s">
        <v>252</v>
      </c>
      <c r="S1633" s="37">
        <v>30</v>
      </c>
      <c r="T1633" s="78" t="s">
        <v>96</v>
      </c>
      <c r="U1633" s="80">
        <v>23</v>
      </c>
    </row>
    <row r="1634" spans="1:21" ht="76.5">
      <c r="A1634" s="31">
        <v>1619</v>
      </c>
      <c r="B1634" s="39" t="s">
        <v>76</v>
      </c>
      <c r="C1634" s="119" t="s">
        <v>74</v>
      </c>
      <c r="D1634" s="61" t="s">
        <v>1773</v>
      </c>
      <c r="E1634" s="31" t="s">
        <v>1774</v>
      </c>
      <c r="F1634" s="33" t="s">
        <v>316</v>
      </c>
      <c r="G1634" s="31" t="s">
        <v>1775</v>
      </c>
      <c r="H1634" s="33" t="s">
        <v>1776</v>
      </c>
      <c r="I1634" s="31" t="s">
        <v>1777</v>
      </c>
      <c r="J1634" s="31" t="s">
        <v>1778</v>
      </c>
      <c r="K1634" s="33" t="s">
        <v>270</v>
      </c>
      <c r="L1634" s="31" t="s">
        <v>271</v>
      </c>
      <c r="M1634" s="31">
        <v>1</v>
      </c>
      <c r="N1634" s="42">
        <f t="shared" si="10"/>
        <v>123050</v>
      </c>
      <c r="O1634" s="42">
        <v>123050</v>
      </c>
      <c r="P1634" s="31" t="s">
        <v>273</v>
      </c>
      <c r="Q1634" s="31" t="s">
        <v>274</v>
      </c>
      <c r="R1634" s="32" t="s">
        <v>254</v>
      </c>
      <c r="S1634" s="37">
        <v>30</v>
      </c>
      <c r="T1634" s="78" t="s">
        <v>182</v>
      </c>
      <c r="U1634" s="80">
        <v>23</v>
      </c>
    </row>
    <row r="1635" spans="1:21" ht="76.5">
      <c r="A1635" s="31">
        <v>1620</v>
      </c>
      <c r="B1635" s="39" t="s">
        <v>76</v>
      </c>
      <c r="C1635" s="119" t="s">
        <v>74</v>
      </c>
      <c r="D1635" s="61" t="s">
        <v>1773</v>
      </c>
      <c r="E1635" s="31" t="s">
        <v>1774</v>
      </c>
      <c r="F1635" s="33" t="s">
        <v>316</v>
      </c>
      <c r="G1635" s="31" t="s">
        <v>1775</v>
      </c>
      <c r="H1635" s="33" t="s">
        <v>1776</v>
      </c>
      <c r="I1635" s="31" t="s">
        <v>1777</v>
      </c>
      <c r="J1635" s="31" t="s">
        <v>1778</v>
      </c>
      <c r="K1635" s="33" t="s">
        <v>270</v>
      </c>
      <c r="L1635" s="31" t="s">
        <v>271</v>
      </c>
      <c r="M1635" s="31">
        <v>1</v>
      </c>
      <c r="N1635" s="42">
        <f t="shared" si="10"/>
        <v>160500</v>
      </c>
      <c r="O1635" s="42">
        <v>160500</v>
      </c>
      <c r="P1635" s="31" t="s">
        <v>273</v>
      </c>
      <c r="Q1635" s="31" t="s">
        <v>274</v>
      </c>
      <c r="R1635" s="32" t="s">
        <v>255</v>
      </c>
      <c r="S1635" s="37">
        <v>30</v>
      </c>
      <c r="T1635" s="78" t="s">
        <v>97</v>
      </c>
      <c r="U1635" s="80">
        <v>23</v>
      </c>
    </row>
    <row r="1636" spans="1:21" ht="76.5">
      <c r="A1636" s="31">
        <v>1621</v>
      </c>
      <c r="B1636" s="39" t="s">
        <v>76</v>
      </c>
      <c r="C1636" s="119" t="s">
        <v>74</v>
      </c>
      <c r="D1636" s="61" t="s">
        <v>1773</v>
      </c>
      <c r="E1636" s="31" t="s">
        <v>1774</v>
      </c>
      <c r="F1636" s="33" t="s">
        <v>316</v>
      </c>
      <c r="G1636" s="31" t="s">
        <v>1775</v>
      </c>
      <c r="H1636" s="33" t="s">
        <v>1776</v>
      </c>
      <c r="I1636" s="31" t="s">
        <v>1777</v>
      </c>
      <c r="J1636" s="31" t="s">
        <v>1778</v>
      </c>
      <c r="K1636" s="33" t="s">
        <v>270</v>
      </c>
      <c r="L1636" s="31" t="s">
        <v>271</v>
      </c>
      <c r="M1636" s="31">
        <v>1</v>
      </c>
      <c r="N1636" s="42">
        <f t="shared" si="10"/>
        <v>185000</v>
      </c>
      <c r="O1636" s="42">
        <v>185000</v>
      </c>
      <c r="P1636" s="31" t="s">
        <v>273</v>
      </c>
      <c r="Q1636" s="31" t="s">
        <v>274</v>
      </c>
      <c r="R1636" s="32" t="s">
        <v>256</v>
      </c>
      <c r="S1636" s="37">
        <v>30</v>
      </c>
      <c r="T1636" s="78" t="s">
        <v>183</v>
      </c>
      <c r="U1636" s="80">
        <v>23</v>
      </c>
    </row>
    <row r="1637" spans="1:21" ht="76.5">
      <c r="A1637" s="31">
        <v>1622</v>
      </c>
      <c r="B1637" s="39" t="s">
        <v>76</v>
      </c>
      <c r="C1637" s="119" t="s">
        <v>74</v>
      </c>
      <c r="D1637" s="61" t="s">
        <v>1773</v>
      </c>
      <c r="E1637" s="31" t="s">
        <v>1774</v>
      </c>
      <c r="F1637" s="33" t="s">
        <v>316</v>
      </c>
      <c r="G1637" s="31" t="s">
        <v>1775</v>
      </c>
      <c r="H1637" s="33" t="s">
        <v>1776</v>
      </c>
      <c r="I1637" s="31" t="s">
        <v>1777</v>
      </c>
      <c r="J1637" s="31" t="s">
        <v>1778</v>
      </c>
      <c r="K1637" s="33" t="s">
        <v>270</v>
      </c>
      <c r="L1637" s="31" t="s">
        <v>271</v>
      </c>
      <c r="M1637" s="31">
        <v>1</v>
      </c>
      <c r="N1637" s="42">
        <f t="shared" si="10"/>
        <v>400000</v>
      </c>
      <c r="O1637" s="42">
        <v>400000</v>
      </c>
      <c r="P1637" s="31" t="s">
        <v>273</v>
      </c>
      <c r="Q1637" s="31" t="s">
        <v>274</v>
      </c>
      <c r="R1637" s="32" t="s">
        <v>259</v>
      </c>
      <c r="S1637" s="37">
        <v>30</v>
      </c>
      <c r="T1637" s="78" t="s">
        <v>184</v>
      </c>
      <c r="U1637" s="80">
        <v>23</v>
      </c>
    </row>
    <row r="1638" spans="1:21" ht="76.5">
      <c r="A1638" s="31">
        <v>1623</v>
      </c>
      <c r="B1638" s="39" t="s">
        <v>76</v>
      </c>
      <c r="C1638" s="119" t="s">
        <v>74</v>
      </c>
      <c r="D1638" s="61" t="s">
        <v>1773</v>
      </c>
      <c r="E1638" s="31" t="s">
        <v>1774</v>
      </c>
      <c r="F1638" s="33" t="s">
        <v>316</v>
      </c>
      <c r="G1638" s="31" t="s">
        <v>1775</v>
      </c>
      <c r="H1638" s="33" t="s">
        <v>1776</v>
      </c>
      <c r="I1638" s="31" t="s">
        <v>1777</v>
      </c>
      <c r="J1638" s="31" t="s">
        <v>1778</v>
      </c>
      <c r="K1638" s="33" t="s">
        <v>270</v>
      </c>
      <c r="L1638" s="31" t="s">
        <v>271</v>
      </c>
      <c r="M1638" s="31">
        <v>1</v>
      </c>
      <c r="N1638" s="42">
        <f t="shared" si="10"/>
        <v>214000</v>
      </c>
      <c r="O1638" s="42">
        <v>214000</v>
      </c>
      <c r="P1638" s="31" t="s">
        <v>273</v>
      </c>
      <c r="Q1638" s="31" t="s">
        <v>274</v>
      </c>
      <c r="R1638" s="32" t="s">
        <v>257</v>
      </c>
      <c r="S1638" s="37">
        <v>30</v>
      </c>
      <c r="T1638" s="78" t="s">
        <v>185</v>
      </c>
      <c r="U1638" s="80">
        <v>23</v>
      </c>
    </row>
    <row r="1639" spans="1:21" ht="76.5">
      <c r="A1639" s="31">
        <v>1624</v>
      </c>
      <c r="B1639" s="39" t="s">
        <v>76</v>
      </c>
      <c r="C1639" s="119" t="s">
        <v>74</v>
      </c>
      <c r="D1639" s="61" t="s">
        <v>1773</v>
      </c>
      <c r="E1639" s="31" t="s">
        <v>1774</v>
      </c>
      <c r="F1639" s="33" t="s">
        <v>316</v>
      </c>
      <c r="G1639" s="31" t="s">
        <v>1775</v>
      </c>
      <c r="H1639" s="33" t="s">
        <v>1776</v>
      </c>
      <c r="I1639" s="31" t="s">
        <v>1777</v>
      </c>
      <c r="J1639" s="31" t="s">
        <v>1778</v>
      </c>
      <c r="K1639" s="33" t="s">
        <v>270</v>
      </c>
      <c r="L1639" s="31" t="s">
        <v>271</v>
      </c>
      <c r="M1639" s="31">
        <v>1</v>
      </c>
      <c r="N1639" s="42">
        <f t="shared" si="10"/>
        <v>427786</v>
      </c>
      <c r="O1639" s="42">
        <v>427786</v>
      </c>
      <c r="P1639" s="31" t="s">
        <v>273</v>
      </c>
      <c r="Q1639" s="31" t="s">
        <v>274</v>
      </c>
      <c r="R1639" s="32" t="s">
        <v>258</v>
      </c>
      <c r="S1639" s="37">
        <v>30</v>
      </c>
      <c r="T1639" s="78" t="s">
        <v>177</v>
      </c>
      <c r="U1639" s="80">
        <v>23</v>
      </c>
    </row>
    <row r="1640" spans="1:21" ht="76.5">
      <c r="A1640" s="31">
        <v>1625</v>
      </c>
      <c r="B1640" s="39" t="s">
        <v>76</v>
      </c>
      <c r="C1640" s="119" t="s">
        <v>74</v>
      </c>
      <c r="D1640" s="61" t="s">
        <v>1773</v>
      </c>
      <c r="E1640" s="31" t="s">
        <v>1774</v>
      </c>
      <c r="F1640" s="33" t="s">
        <v>316</v>
      </c>
      <c r="G1640" s="31" t="s">
        <v>1775</v>
      </c>
      <c r="H1640" s="33" t="s">
        <v>1776</v>
      </c>
      <c r="I1640" s="31" t="s">
        <v>1777</v>
      </c>
      <c r="J1640" s="31" t="s">
        <v>1778</v>
      </c>
      <c r="K1640" s="33" t="s">
        <v>270</v>
      </c>
      <c r="L1640" s="31" t="s">
        <v>271</v>
      </c>
      <c r="M1640" s="31">
        <v>1</v>
      </c>
      <c r="N1640" s="42">
        <f t="shared" si="10"/>
        <v>450000</v>
      </c>
      <c r="O1640" s="42">
        <v>450000</v>
      </c>
      <c r="P1640" s="31" t="s">
        <v>273</v>
      </c>
      <c r="Q1640" s="31" t="s">
        <v>274</v>
      </c>
      <c r="R1640" s="32" t="s">
        <v>260</v>
      </c>
      <c r="S1640" s="37">
        <v>30</v>
      </c>
      <c r="T1640" s="78" t="s">
        <v>178</v>
      </c>
      <c r="U1640" s="80">
        <v>23</v>
      </c>
    </row>
    <row r="1641" spans="1:21" ht="76.5">
      <c r="A1641" s="31">
        <v>1626</v>
      </c>
      <c r="B1641" s="39" t="s">
        <v>76</v>
      </c>
      <c r="C1641" s="119" t="s">
        <v>74</v>
      </c>
      <c r="D1641" s="61" t="s">
        <v>1773</v>
      </c>
      <c r="E1641" s="31" t="s">
        <v>1774</v>
      </c>
      <c r="F1641" s="33" t="s">
        <v>316</v>
      </c>
      <c r="G1641" s="31" t="s">
        <v>1775</v>
      </c>
      <c r="H1641" s="33" t="s">
        <v>1776</v>
      </c>
      <c r="I1641" s="31" t="s">
        <v>1777</v>
      </c>
      <c r="J1641" s="31" t="s">
        <v>1778</v>
      </c>
      <c r="K1641" s="33" t="s">
        <v>270</v>
      </c>
      <c r="L1641" s="31" t="s">
        <v>271</v>
      </c>
      <c r="M1641" s="31">
        <v>1</v>
      </c>
      <c r="N1641" s="42">
        <f t="shared" si="10"/>
        <v>260000</v>
      </c>
      <c r="O1641" s="42">
        <v>260000</v>
      </c>
      <c r="P1641" s="31" t="s">
        <v>273</v>
      </c>
      <c r="Q1641" s="31" t="s">
        <v>274</v>
      </c>
      <c r="R1641" s="32" t="s">
        <v>261</v>
      </c>
      <c r="S1641" s="37">
        <v>30</v>
      </c>
      <c r="T1641" s="78" t="s">
        <v>98</v>
      </c>
      <c r="U1641" s="80">
        <v>23</v>
      </c>
    </row>
    <row r="1642" spans="1:21" ht="76.5">
      <c r="A1642" s="31">
        <v>1627</v>
      </c>
      <c r="B1642" s="39" t="s">
        <v>76</v>
      </c>
      <c r="C1642" s="119" t="s">
        <v>74</v>
      </c>
      <c r="D1642" s="61" t="s">
        <v>1773</v>
      </c>
      <c r="E1642" s="31" t="s">
        <v>1774</v>
      </c>
      <c r="F1642" s="33" t="s">
        <v>316</v>
      </c>
      <c r="G1642" s="31" t="s">
        <v>1775</v>
      </c>
      <c r="H1642" s="33" t="s">
        <v>1776</v>
      </c>
      <c r="I1642" s="31" t="s">
        <v>1777</v>
      </c>
      <c r="J1642" s="31" t="s">
        <v>1778</v>
      </c>
      <c r="K1642" s="33" t="s">
        <v>270</v>
      </c>
      <c r="L1642" s="31" t="s">
        <v>271</v>
      </c>
      <c r="M1642" s="31">
        <v>1</v>
      </c>
      <c r="N1642" s="42">
        <f t="shared" si="10"/>
        <v>160500</v>
      </c>
      <c r="O1642" s="42">
        <v>160500</v>
      </c>
      <c r="P1642" s="31" t="s">
        <v>273</v>
      </c>
      <c r="Q1642" s="31" t="s">
        <v>274</v>
      </c>
      <c r="R1642" s="32" t="s">
        <v>262</v>
      </c>
      <c r="S1642" s="37">
        <v>30</v>
      </c>
      <c r="T1642" s="78" t="s">
        <v>99</v>
      </c>
      <c r="U1642" s="80">
        <v>23</v>
      </c>
    </row>
    <row r="1643" spans="1:21" s="117" customFormat="1" ht="153" outlineLevel="1">
      <c r="A1643" s="31">
        <v>1628</v>
      </c>
      <c r="B1643" s="118" t="s">
        <v>76</v>
      </c>
      <c r="C1643" s="114" t="s">
        <v>74</v>
      </c>
      <c r="D1643" s="31" t="s">
        <v>2104</v>
      </c>
      <c r="E1643" s="35" t="s">
        <v>2105</v>
      </c>
      <c r="F1643" s="35" t="s">
        <v>2106</v>
      </c>
      <c r="G1643" s="35" t="s">
        <v>2107</v>
      </c>
      <c r="H1643" s="35" t="s">
        <v>2108</v>
      </c>
      <c r="I1643" s="35" t="s">
        <v>2109</v>
      </c>
      <c r="J1643" s="35" t="s">
        <v>2110</v>
      </c>
      <c r="K1643" s="31" t="s">
        <v>270</v>
      </c>
      <c r="L1643" s="32" t="s">
        <v>271</v>
      </c>
      <c r="M1643" s="75">
        <v>1</v>
      </c>
      <c r="N1643" s="42">
        <f t="shared" ref="N1643:N1657" si="11">O1643/M1643</f>
        <v>535000</v>
      </c>
      <c r="O1643" s="116">
        <v>535000</v>
      </c>
      <c r="P1643" s="31" t="s">
        <v>426</v>
      </c>
      <c r="Q1643" s="31" t="s">
        <v>274</v>
      </c>
      <c r="R1643" s="31" t="s">
        <v>247</v>
      </c>
      <c r="S1643" s="31">
        <v>30</v>
      </c>
      <c r="T1643" s="117" t="s">
        <v>1633</v>
      </c>
    </row>
    <row r="1644" spans="1:21" s="117" customFormat="1" ht="153" outlineLevel="1">
      <c r="A1644" s="31">
        <v>1629</v>
      </c>
      <c r="B1644" s="118" t="s">
        <v>76</v>
      </c>
      <c r="C1644" s="114" t="s">
        <v>74</v>
      </c>
      <c r="D1644" s="31" t="s">
        <v>2104</v>
      </c>
      <c r="E1644" s="35" t="s">
        <v>2105</v>
      </c>
      <c r="F1644" s="35" t="s">
        <v>2106</v>
      </c>
      <c r="G1644" s="35" t="s">
        <v>2107</v>
      </c>
      <c r="H1644" s="35" t="s">
        <v>2108</v>
      </c>
      <c r="I1644" s="35" t="s">
        <v>2109</v>
      </c>
      <c r="J1644" s="35" t="s">
        <v>2110</v>
      </c>
      <c r="K1644" s="31" t="s">
        <v>270</v>
      </c>
      <c r="L1644" s="32" t="s">
        <v>271</v>
      </c>
      <c r="M1644" s="75">
        <v>1</v>
      </c>
      <c r="N1644" s="42">
        <f t="shared" si="11"/>
        <v>1605000</v>
      </c>
      <c r="O1644" s="116">
        <v>1605000</v>
      </c>
      <c r="P1644" s="31" t="s">
        <v>426</v>
      </c>
      <c r="Q1644" s="31" t="s">
        <v>274</v>
      </c>
      <c r="R1644" s="32" t="s">
        <v>1935</v>
      </c>
      <c r="S1644" s="31">
        <v>30</v>
      </c>
      <c r="T1644" s="117" t="s">
        <v>176</v>
      </c>
    </row>
    <row r="1645" spans="1:21" s="117" customFormat="1" ht="153" outlineLevel="1">
      <c r="A1645" s="31">
        <v>1630</v>
      </c>
      <c r="B1645" s="118" t="s">
        <v>76</v>
      </c>
      <c r="C1645" s="114" t="s">
        <v>74</v>
      </c>
      <c r="D1645" s="31" t="s">
        <v>2104</v>
      </c>
      <c r="E1645" s="35" t="s">
        <v>2105</v>
      </c>
      <c r="F1645" s="35" t="s">
        <v>2106</v>
      </c>
      <c r="G1645" s="35" t="s">
        <v>2107</v>
      </c>
      <c r="H1645" s="35" t="s">
        <v>2108</v>
      </c>
      <c r="I1645" s="35" t="s">
        <v>2109</v>
      </c>
      <c r="J1645" s="35" t="s">
        <v>2110</v>
      </c>
      <c r="K1645" s="31" t="s">
        <v>270</v>
      </c>
      <c r="L1645" s="32" t="s">
        <v>271</v>
      </c>
      <c r="M1645" s="75">
        <v>1</v>
      </c>
      <c r="N1645" s="42">
        <f t="shared" si="11"/>
        <v>908430</v>
      </c>
      <c r="O1645" s="116">
        <v>908430</v>
      </c>
      <c r="P1645" s="31" t="s">
        <v>426</v>
      </c>
      <c r="Q1645" s="31" t="s">
        <v>274</v>
      </c>
      <c r="R1645" s="32" t="s">
        <v>248</v>
      </c>
      <c r="S1645" s="31">
        <v>30</v>
      </c>
      <c r="T1645" s="44" t="s">
        <v>174</v>
      </c>
    </row>
    <row r="1646" spans="1:21" s="117" customFormat="1" ht="153" outlineLevel="1">
      <c r="A1646" s="31">
        <v>1631</v>
      </c>
      <c r="B1646" s="118" t="s">
        <v>76</v>
      </c>
      <c r="C1646" s="114" t="s">
        <v>74</v>
      </c>
      <c r="D1646" s="31" t="s">
        <v>2104</v>
      </c>
      <c r="E1646" s="35" t="s">
        <v>2105</v>
      </c>
      <c r="F1646" s="35" t="s">
        <v>2106</v>
      </c>
      <c r="G1646" s="35" t="s">
        <v>2107</v>
      </c>
      <c r="H1646" s="35" t="s">
        <v>2108</v>
      </c>
      <c r="I1646" s="35" t="s">
        <v>2109</v>
      </c>
      <c r="J1646" s="35" t="s">
        <v>2110</v>
      </c>
      <c r="K1646" s="31" t="s">
        <v>270</v>
      </c>
      <c r="L1646" s="32" t="s">
        <v>271</v>
      </c>
      <c r="M1646" s="75">
        <v>1</v>
      </c>
      <c r="N1646" s="42">
        <f t="shared" si="11"/>
        <v>866700</v>
      </c>
      <c r="O1646" s="116">
        <v>866700</v>
      </c>
      <c r="P1646" s="31" t="s">
        <v>426</v>
      </c>
      <c r="Q1646" s="31" t="s">
        <v>274</v>
      </c>
      <c r="R1646" s="32" t="s">
        <v>250</v>
      </c>
      <c r="S1646" s="31">
        <v>30</v>
      </c>
      <c r="T1646" s="44" t="s">
        <v>179</v>
      </c>
    </row>
    <row r="1647" spans="1:21" s="117" customFormat="1" ht="153" outlineLevel="1">
      <c r="A1647" s="31">
        <v>1632</v>
      </c>
      <c r="B1647" s="118" t="s">
        <v>76</v>
      </c>
      <c r="C1647" s="114" t="s">
        <v>74</v>
      </c>
      <c r="D1647" s="31" t="s">
        <v>2104</v>
      </c>
      <c r="E1647" s="35" t="s">
        <v>2105</v>
      </c>
      <c r="F1647" s="35" t="s">
        <v>2106</v>
      </c>
      <c r="G1647" s="35" t="s">
        <v>2107</v>
      </c>
      <c r="H1647" s="35" t="s">
        <v>2108</v>
      </c>
      <c r="I1647" s="35" t="s">
        <v>2109</v>
      </c>
      <c r="J1647" s="35" t="s">
        <v>2110</v>
      </c>
      <c r="K1647" s="31" t="s">
        <v>270</v>
      </c>
      <c r="L1647" s="32" t="s">
        <v>271</v>
      </c>
      <c r="M1647" s="75">
        <v>1</v>
      </c>
      <c r="N1647" s="42">
        <f t="shared" si="11"/>
        <v>858140</v>
      </c>
      <c r="O1647" s="116">
        <v>858140</v>
      </c>
      <c r="P1647" s="31" t="s">
        <v>328</v>
      </c>
      <c r="Q1647" s="31" t="s">
        <v>274</v>
      </c>
      <c r="R1647" s="32" t="s">
        <v>249</v>
      </c>
      <c r="S1647" s="31">
        <v>30</v>
      </c>
      <c r="T1647" s="44" t="s">
        <v>180</v>
      </c>
    </row>
    <row r="1648" spans="1:21" s="117" customFormat="1" ht="153" outlineLevel="1">
      <c r="A1648" s="31">
        <v>1633</v>
      </c>
      <c r="B1648" s="118" t="s">
        <v>76</v>
      </c>
      <c r="C1648" s="114" t="s">
        <v>74</v>
      </c>
      <c r="D1648" s="31" t="s">
        <v>2104</v>
      </c>
      <c r="E1648" s="35" t="s">
        <v>2105</v>
      </c>
      <c r="F1648" s="35" t="s">
        <v>2106</v>
      </c>
      <c r="G1648" s="35" t="s">
        <v>2107</v>
      </c>
      <c r="H1648" s="35" t="s">
        <v>2108</v>
      </c>
      <c r="I1648" s="35" t="s">
        <v>2109</v>
      </c>
      <c r="J1648" s="35" t="s">
        <v>2110</v>
      </c>
      <c r="K1648" s="31" t="s">
        <v>270</v>
      </c>
      <c r="L1648" s="32" t="s">
        <v>271</v>
      </c>
      <c r="M1648" s="75">
        <v>1</v>
      </c>
      <c r="N1648" s="42">
        <f t="shared" si="11"/>
        <v>1284000</v>
      </c>
      <c r="O1648" s="116">
        <v>1284000</v>
      </c>
      <c r="P1648" s="31" t="s">
        <v>426</v>
      </c>
      <c r="Q1648" s="31" t="s">
        <v>274</v>
      </c>
      <c r="R1648" s="32" t="s">
        <v>251</v>
      </c>
      <c r="S1648" s="31">
        <v>30</v>
      </c>
      <c r="T1648" s="44" t="s">
        <v>181</v>
      </c>
    </row>
    <row r="1649" spans="1:21" s="117" customFormat="1" ht="153" outlineLevel="1">
      <c r="A1649" s="31">
        <v>1634</v>
      </c>
      <c r="B1649" s="118" t="s">
        <v>76</v>
      </c>
      <c r="C1649" s="114" t="s">
        <v>74</v>
      </c>
      <c r="D1649" s="31" t="s">
        <v>2104</v>
      </c>
      <c r="E1649" s="35" t="s">
        <v>2105</v>
      </c>
      <c r="F1649" s="35" t="s">
        <v>2106</v>
      </c>
      <c r="G1649" s="35" t="s">
        <v>2107</v>
      </c>
      <c r="H1649" s="35" t="s">
        <v>2108</v>
      </c>
      <c r="I1649" s="35" t="s">
        <v>2109</v>
      </c>
      <c r="J1649" s="35" t="s">
        <v>2110</v>
      </c>
      <c r="K1649" s="31" t="s">
        <v>270</v>
      </c>
      <c r="L1649" s="32" t="s">
        <v>271</v>
      </c>
      <c r="M1649" s="75">
        <v>1</v>
      </c>
      <c r="N1649" s="42">
        <f t="shared" si="11"/>
        <v>1712000</v>
      </c>
      <c r="O1649" s="116">
        <v>1712000</v>
      </c>
      <c r="P1649" s="31" t="s">
        <v>426</v>
      </c>
      <c r="Q1649" s="31" t="s">
        <v>274</v>
      </c>
      <c r="R1649" s="32" t="s">
        <v>252</v>
      </c>
      <c r="S1649" s="31">
        <v>30</v>
      </c>
      <c r="T1649" s="44" t="s">
        <v>96</v>
      </c>
    </row>
    <row r="1650" spans="1:21" s="117" customFormat="1" ht="153" outlineLevel="1">
      <c r="A1650" s="31">
        <v>1635</v>
      </c>
      <c r="B1650" s="118" t="s">
        <v>76</v>
      </c>
      <c r="C1650" s="114" t="s">
        <v>74</v>
      </c>
      <c r="D1650" s="31" t="s">
        <v>2104</v>
      </c>
      <c r="E1650" s="35" t="s">
        <v>2105</v>
      </c>
      <c r="F1650" s="35" t="s">
        <v>2106</v>
      </c>
      <c r="G1650" s="35" t="s">
        <v>2107</v>
      </c>
      <c r="H1650" s="35" t="s">
        <v>2108</v>
      </c>
      <c r="I1650" s="35" t="s">
        <v>2109</v>
      </c>
      <c r="J1650" s="35" t="s">
        <v>2110</v>
      </c>
      <c r="K1650" s="31" t="s">
        <v>270</v>
      </c>
      <c r="L1650" s="32" t="s">
        <v>271</v>
      </c>
      <c r="M1650" s="75">
        <v>1</v>
      </c>
      <c r="N1650" s="42">
        <f t="shared" si="11"/>
        <v>1070000</v>
      </c>
      <c r="O1650" s="116">
        <v>1070000</v>
      </c>
      <c r="P1650" s="31" t="s">
        <v>426</v>
      </c>
      <c r="Q1650" s="31" t="s">
        <v>274</v>
      </c>
      <c r="R1650" s="32" t="s">
        <v>254</v>
      </c>
      <c r="S1650" s="31">
        <v>30</v>
      </c>
      <c r="T1650" s="44" t="s">
        <v>182</v>
      </c>
    </row>
    <row r="1651" spans="1:21" s="117" customFormat="1" ht="153" outlineLevel="1">
      <c r="A1651" s="31">
        <v>1636</v>
      </c>
      <c r="B1651" s="118" t="s">
        <v>76</v>
      </c>
      <c r="C1651" s="114" t="s">
        <v>74</v>
      </c>
      <c r="D1651" s="31" t="s">
        <v>2104</v>
      </c>
      <c r="E1651" s="35" t="s">
        <v>2105</v>
      </c>
      <c r="F1651" s="35" t="s">
        <v>2106</v>
      </c>
      <c r="G1651" s="35" t="s">
        <v>2107</v>
      </c>
      <c r="H1651" s="35" t="s">
        <v>2108</v>
      </c>
      <c r="I1651" s="35" t="s">
        <v>2109</v>
      </c>
      <c r="J1651" s="35" t="s">
        <v>2110</v>
      </c>
      <c r="K1651" s="31" t="s">
        <v>270</v>
      </c>
      <c r="L1651" s="32" t="s">
        <v>271</v>
      </c>
      <c r="M1651" s="75">
        <v>1</v>
      </c>
      <c r="N1651" s="42">
        <f t="shared" si="11"/>
        <v>963000</v>
      </c>
      <c r="O1651" s="116">
        <v>963000</v>
      </c>
      <c r="P1651" s="31" t="s">
        <v>426</v>
      </c>
      <c r="Q1651" s="31" t="s">
        <v>274</v>
      </c>
      <c r="R1651" s="32" t="s">
        <v>255</v>
      </c>
      <c r="S1651" s="31">
        <v>30</v>
      </c>
      <c r="T1651" s="44" t="s">
        <v>97</v>
      </c>
    </row>
    <row r="1652" spans="1:21" s="117" customFormat="1" ht="153" outlineLevel="1">
      <c r="A1652" s="31">
        <v>1637</v>
      </c>
      <c r="B1652" s="118" t="s">
        <v>76</v>
      </c>
      <c r="C1652" s="114" t="s">
        <v>74</v>
      </c>
      <c r="D1652" s="31" t="s">
        <v>2104</v>
      </c>
      <c r="E1652" s="35" t="s">
        <v>2105</v>
      </c>
      <c r="F1652" s="35" t="s">
        <v>2106</v>
      </c>
      <c r="G1652" s="35" t="s">
        <v>2107</v>
      </c>
      <c r="H1652" s="35" t="s">
        <v>2108</v>
      </c>
      <c r="I1652" s="35" t="s">
        <v>2109</v>
      </c>
      <c r="J1652" s="35" t="s">
        <v>2110</v>
      </c>
      <c r="K1652" s="31" t="s">
        <v>270</v>
      </c>
      <c r="L1652" s="32" t="s">
        <v>271</v>
      </c>
      <c r="M1652" s="75">
        <v>1</v>
      </c>
      <c r="N1652" s="42">
        <f t="shared" si="11"/>
        <v>1070000</v>
      </c>
      <c r="O1652" s="116">
        <v>1070000</v>
      </c>
      <c r="P1652" s="31" t="s">
        <v>426</v>
      </c>
      <c r="Q1652" s="31" t="s">
        <v>274</v>
      </c>
      <c r="R1652" s="32" t="s">
        <v>256</v>
      </c>
      <c r="S1652" s="31">
        <v>30</v>
      </c>
      <c r="T1652" s="44" t="s">
        <v>183</v>
      </c>
    </row>
    <row r="1653" spans="1:21" s="117" customFormat="1" ht="153" outlineLevel="1">
      <c r="A1653" s="31">
        <v>1638</v>
      </c>
      <c r="B1653" s="118" t="s">
        <v>76</v>
      </c>
      <c r="C1653" s="114" t="s">
        <v>74</v>
      </c>
      <c r="D1653" s="31" t="s">
        <v>2104</v>
      </c>
      <c r="E1653" s="35" t="s">
        <v>2105</v>
      </c>
      <c r="F1653" s="35" t="s">
        <v>2106</v>
      </c>
      <c r="G1653" s="35" t="s">
        <v>2107</v>
      </c>
      <c r="H1653" s="35" t="s">
        <v>2108</v>
      </c>
      <c r="I1653" s="35" t="s">
        <v>2109</v>
      </c>
      <c r="J1653" s="35" t="s">
        <v>2110</v>
      </c>
      <c r="K1653" s="31" t="s">
        <v>270</v>
      </c>
      <c r="L1653" s="32" t="s">
        <v>271</v>
      </c>
      <c r="M1653" s="75">
        <v>1</v>
      </c>
      <c r="N1653" s="42">
        <f t="shared" si="11"/>
        <v>1064650</v>
      </c>
      <c r="O1653" s="116">
        <v>1064650</v>
      </c>
      <c r="P1653" s="31" t="s">
        <v>426</v>
      </c>
      <c r="Q1653" s="31" t="s">
        <v>274</v>
      </c>
      <c r="R1653" s="32" t="s">
        <v>259</v>
      </c>
      <c r="S1653" s="31">
        <v>30</v>
      </c>
      <c r="T1653" s="44" t="s">
        <v>184</v>
      </c>
    </row>
    <row r="1654" spans="1:21" s="117" customFormat="1" ht="153" outlineLevel="1">
      <c r="A1654" s="31">
        <v>1639</v>
      </c>
      <c r="B1654" s="118" t="s">
        <v>76</v>
      </c>
      <c r="C1654" s="114" t="s">
        <v>74</v>
      </c>
      <c r="D1654" s="31" t="s">
        <v>2104</v>
      </c>
      <c r="E1654" s="35" t="s">
        <v>2105</v>
      </c>
      <c r="F1654" s="35" t="s">
        <v>2106</v>
      </c>
      <c r="G1654" s="35" t="s">
        <v>2107</v>
      </c>
      <c r="H1654" s="35" t="s">
        <v>2108</v>
      </c>
      <c r="I1654" s="35" t="s">
        <v>2109</v>
      </c>
      <c r="J1654" s="35" t="s">
        <v>2110</v>
      </c>
      <c r="K1654" s="31" t="s">
        <v>270</v>
      </c>
      <c r="L1654" s="32" t="s">
        <v>271</v>
      </c>
      <c r="M1654" s="75">
        <v>1</v>
      </c>
      <c r="N1654" s="42">
        <f t="shared" si="11"/>
        <v>1070000</v>
      </c>
      <c r="O1654" s="116">
        <v>1070000</v>
      </c>
      <c r="P1654" s="31" t="s">
        <v>426</v>
      </c>
      <c r="Q1654" s="31" t="s">
        <v>274</v>
      </c>
      <c r="R1654" s="32" t="s">
        <v>257</v>
      </c>
      <c r="S1654" s="31">
        <v>30</v>
      </c>
      <c r="T1654" s="44" t="s">
        <v>185</v>
      </c>
    </row>
    <row r="1655" spans="1:21" s="117" customFormat="1" ht="153" outlineLevel="1">
      <c r="A1655" s="31">
        <v>1640</v>
      </c>
      <c r="B1655" s="118" t="s">
        <v>76</v>
      </c>
      <c r="C1655" s="114" t="s">
        <v>74</v>
      </c>
      <c r="D1655" s="31" t="s">
        <v>2104</v>
      </c>
      <c r="E1655" s="35" t="s">
        <v>2105</v>
      </c>
      <c r="F1655" s="35" t="s">
        <v>2106</v>
      </c>
      <c r="G1655" s="35" t="s">
        <v>2107</v>
      </c>
      <c r="H1655" s="35" t="s">
        <v>2108</v>
      </c>
      <c r="I1655" s="35" t="s">
        <v>2109</v>
      </c>
      <c r="J1655" s="35" t="s">
        <v>2110</v>
      </c>
      <c r="K1655" s="31" t="s">
        <v>270</v>
      </c>
      <c r="L1655" s="32" t="s">
        <v>271</v>
      </c>
      <c r="M1655" s="75">
        <v>1</v>
      </c>
      <c r="N1655" s="42">
        <f t="shared" si="11"/>
        <v>1070000</v>
      </c>
      <c r="O1655" s="116">
        <v>1070000</v>
      </c>
      <c r="P1655" s="31" t="s">
        <v>426</v>
      </c>
      <c r="Q1655" s="31" t="s">
        <v>274</v>
      </c>
      <c r="R1655" s="32" t="s">
        <v>258</v>
      </c>
      <c r="S1655" s="31">
        <v>30</v>
      </c>
      <c r="T1655" s="44" t="s">
        <v>177</v>
      </c>
    </row>
    <row r="1656" spans="1:21" s="117" customFormat="1" ht="153" outlineLevel="1">
      <c r="A1656" s="31">
        <v>1641</v>
      </c>
      <c r="B1656" s="118" t="s">
        <v>76</v>
      </c>
      <c r="C1656" s="114" t="s">
        <v>74</v>
      </c>
      <c r="D1656" s="31" t="s">
        <v>2104</v>
      </c>
      <c r="E1656" s="35" t="s">
        <v>2105</v>
      </c>
      <c r="F1656" s="35" t="s">
        <v>2106</v>
      </c>
      <c r="G1656" s="35" t="s">
        <v>2107</v>
      </c>
      <c r="H1656" s="35" t="s">
        <v>2108</v>
      </c>
      <c r="I1656" s="35" t="s">
        <v>2109</v>
      </c>
      <c r="J1656" s="35" t="s">
        <v>2110</v>
      </c>
      <c r="K1656" s="31" t="s">
        <v>270</v>
      </c>
      <c r="L1656" s="32" t="s">
        <v>271</v>
      </c>
      <c r="M1656" s="75">
        <v>1</v>
      </c>
      <c r="N1656" s="42">
        <f t="shared" si="11"/>
        <v>1070000</v>
      </c>
      <c r="O1656" s="116">
        <v>1070000</v>
      </c>
      <c r="P1656" s="31" t="s">
        <v>426</v>
      </c>
      <c r="Q1656" s="31" t="s">
        <v>274</v>
      </c>
      <c r="R1656" s="32" t="s">
        <v>260</v>
      </c>
      <c r="S1656" s="31">
        <v>30</v>
      </c>
      <c r="T1656" s="44" t="s">
        <v>178</v>
      </c>
    </row>
    <row r="1657" spans="1:21" s="117" customFormat="1" ht="153" outlineLevel="1">
      <c r="A1657" s="31">
        <v>1642</v>
      </c>
      <c r="B1657" s="118" t="s">
        <v>76</v>
      </c>
      <c r="C1657" s="114" t="s">
        <v>74</v>
      </c>
      <c r="D1657" s="31" t="s">
        <v>2104</v>
      </c>
      <c r="E1657" s="35" t="s">
        <v>2105</v>
      </c>
      <c r="F1657" s="35" t="s">
        <v>2106</v>
      </c>
      <c r="G1657" s="35" t="s">
        <v>2107</v>
      </c>
      <c r="H1657" s="35" t="s">
        <v>2108</v>
      </c>
      <c r="I1657" s="35" t="s">
        <v>2109</v>
      </c>
      <c r="J1657" s="35" t="s">
        <v>2110</v>
      </c>
      <c r="K1657" s="31" t="s">
        <v>270</v>
      </c>
      <c r="L1657" s="32" t="s">
        <v>271</v>
      </c>
      <c r="M1657" s="75">
        <v>1</v>
      </c>
      <c r="N1657" s="42">
        <f t="shared" si="11"/>
        <v>856000</v>
      </c>
      <c r="O1657" s="116">
        <v>856000</v>
      </c>
      <c r="P1657" s="31" t="s">
        <v>426</v>
      </c>
      <c r="Q1657" s="31" t="s">
        <v>274</v>
      </c>
      <c r="R1657" s="32" t="s">
        <v>261</v>
      </c>
      <c r="S1657" s="31">
        <v>30</v>
      </c>
      <c r="T1657" s="44" t="s">
        <v>98</v>
      </c>
    </row>
    <row r="1658" spans="1:21" s="117" customFormat="1" ht="153" outlineLevel="1">
      <c r="A1658" s="31">
        <v>1643</v>
      </c>
      <c r="B1658" s="118" t="s">
        <v>76</v>
      </c>
      <c r="C1658" s="114" t="s">
        <v>74</v>
      </c>
      <c r="D1658" s="31" t="s">
        <v>2104</v>
      </c>
      <c r="E1658" s="35" t="s">
        <v>2105</v>
      </c>
      <c r="F1658" s="35" t="s">
        <v>2106</v>
      </c>
      <c r="G1658" s="35" t="s">
        <v>2107</v>
      </c>
      <c r="H1658" s="35" t="s">
        <v>2108</v>
      </c>
      <c r="I1658" s="35" t="s">
        <v>2109</v>
      </c>
      <c r="J1658" s="35" t="s">
        <v>2110</v>
      </c>
      <c r="K1658" s="31" t="s">
        <v>270</v>
      </c>
      <c r="L1658" s="32" t="s">
        <v>271</v>
      </c>
      <c r="M1658" s="75">
        <v>1</v>
      </c>
      <c r="N1658" s="42">
        <f t="shared" ref="N1658" si="12">O1658/M1658</f>
        <v>642000</v>
      </c>
      <c r="O1658" s="116">
        <v>642000</v>
      </c>
      <c r="P1658" s="31" t="s">
        <v>426</v>
      </c>
      <c r="Q1658" s="31" t="s">
        <v>274</v>
      </c>
      <c r="R1658" s="32" t="s">
        <v>262</v>
      </c>
      <c r="S1658" s="31">
        <v>30</v>
      </c>
      <c r="T1658" s="44" t="s">
        <v>99</v>
      </c>
    </row>
    <row r="1659" spans="1:21" s="125" customFormat="1" ht="51">
      <c r="A1659" s="31">
        <v>1644</v>
      </c>
      <c r="B1659" s="118" t="s">
        <v>76</v>
      </c>
      <c r="C1659" s="119" t="s">
        <v>74</v>
      </c>
      <c r="D1659" s="35" t="s">
        <v>2111</v>
      </c>
      <c r="E1659" s="33" t="s">
        <v>2112</v>
      </c>
      <c r="F1659" s="33" t="s">
        <v>2113</v>
      </c>
      <c r="G1659" s="33" t="s">
        <v>2114</v>
      </c>
      <c r="H1659" s="33" t="s">
        <v>2115</v>
      </c>
      <c r="I1659" s="33" t="s">
        <v>2116</v>
      </c>
      <c r="J1659" s="33" t="s">
        <v>2117</v>
      </c>
      <c r="K1659" s="33" t="s">
        <v>270</v>
      </c>
      <c r="L1659" s="32" t="s">
        <v>271</v>
      </c>
      <c r="M1659" s="37">
        <v>1</v>
      </c>
      <c r="N1659" s="42">
        <f t="shared" ref="N1659" si="13">O1659</f>
        <v>2045000</v>
      </c>
      <c r="O1659" s="100">
        <v>2045000</v>
      </c>
      <c r="P1659" s="31" t="s">
        <v>273</v>
      </c>
      <c r="Q1659" s="31" t="s">
        <v>274</v>
      </c>
      <c r="R1659" s="32" t="s">
        <v>275</v>
      </c>
      <c r="S1659" s="37">
        <v>0</v>
      </c>
      <c r="T1659" s="44" t="s">
        <v>2118</v>
      </c>
    </row>
    <row r="1660" spans="1:21" s="44" customFormat="1" ht="89.25">
      <c r="A1660" s="31">
        <v>1645</v>
      </c>
      <c r="B1660" s="39" t="s">
        <v>76</v>
      </c>
      <c r="C1660" s="31" t="s">
        <v>74</v>
      </c>
      <c r="D1660" s="35" t="s">
        <v>440</v>
      </c>
      <c r="E1660" s="34" t="s">
        <v>441</v>
      </c>
      <c r="F1660" s="34" t="s">
        <v>442</v>
      </c>
      <c r="G1660" s="34" t="s">
        <v>443</v>
      </c>
      <c r="H1660" s="34" t="s">
        <v>444</v>
      </c>
      <c r="I1660" s="33" t="s">
        <v>2119</v>
      </c>
      <c r="J1660" s="33" t="s">
        <v>444</v>
      </c>
      <c r="K1660" s="33" t="s">
        <v>270</v>
      </c>
      <c r="L1660" s="32" t="s">
        <v>271</v>
      </c>
      <c r="M1660" s="37">
        <v>1</v>
      </c>
      <c r="N1660" s="42">
        <f t="shared" ref="N1660:N1672" si="14">O1660/M1660</f>
        <v>3565000</v>
      </c>
      <c r="O1660" s="100">
        <v>3565000</v>
      </c>
      <c r="P1660" s="31" t="s">
        <v>273</v>
      </c>
      <c r="Q1660" s="31" t="s">
        <v>2120</v>
      </c>
      <c r="R1660" s="32" t="s">
        <v>275</v>
      </c>
      <c r="S1660" s="37">
        <v>30</v>
      </c>
      <c r="T1660" s="44" t="s">
        <v>2118</v>
      </c>
    </row>
    <row r="1661" spans="1:21" s="117" customFormat="1" ht="51" outlineLevel="1">
      <c r="A1661" s="31">
        <v>1646</v>
      </c>
      <c r="B1661" s="118" t="s">
        <v>76</v>
      </c>
      <c r="C1661" s="114" t="s">
        <v>74</v>
      </c>
      <c r="D1661" s="31" t="s">
        <v>2121</v>
      </c>
      <c r="E1661" s="35" t="s">
        <v>2123</v>
      </c>
      <c r="F1661" s="35" t="s">
        <v>2122</v>
      </c>
      <c r="G1661" s="35" t="s">
        <v>2123</v>
      </c>
      <c r="H1661" s="35" t="s">
        <v>2122</v>
      </c>
      <c r="I1661" s="35" t="s">
        <v>2125</v>
      </c>
      <c r="J1661" s="35" t="s">
        <v>2124</v>
      </c>
      <c r="K1661" s="31" t="s">
        <v>270</v>
      </c>
      <c r="L1661" s="32" t="s">
        <v>271</v>
      </c>
      <c r="M1661" s="75">
        <v>1</v>
      </c>
      <c r="N1661" s="42">
        <f t="shared" si="14"/>
        <v>2800000</v>
      </c>
      <c r="O1661" s="116">
        <v>2800000</v>
      </c>
      <c r="P1661" s="31" t="s">
        <v>273</v>
      </c>
      <c r="Q1661" s="31" t="s">
        <v>1624</v>
      </c>
      <c r="R1661" s="31" t="s">
        <v>275</v>
      </c>
      <c r="S1661" s="31">
        <v>30</v>
      </c>
      <c r="T1661" s="44" t="s">
        <v>2118</v>
      </c>
    </row>
    <row r="1662" spans="1:21" s="127" customFormat="1" ht="120.75" customHeight="1">
      <c r="A1662" s="31">
        <v>1647</v>
      </c>
      <c r="B1662" s="31" t="s">
        <v>76</v>
      </c>
      <c r="C1662" s="119" t="s">
        <v>74</v>
      </c>
      <c r="D1662" s="61" t="s">
        <v>2126</v>
      </c>
      <c r="E1662" s="120" t="s">
        <v>2127</v>
      </c>
      <c r="F1662" s="33" t="s">
        <v>2128</v>
      </c>
      <c r="G1662" s="31" t="s">
        <v>2129</v>
      </c>
      <c r="H1662" s="33" t="s">
        <v>2130</v>
      </c>
      <c r="I1662" s="31" t="s">
        <v>2132</v>
      </c>
      <c r="J1662" s="31" t="s">
        <v>2131</v>
      </c>
      <c r="K1662" s="31" t="s">
        <v>270</v>
      </c>
      <c r="L1662" s="31" t="s">
        <v>271</v>
      </c>
      <c r="M1662" s="31">
        <v>1</v>
      </c>
      <c r="N1662" s="42">
        <f t="shared" si="14"/>
        <v>2600000</v>
      </c>
      <c r="O1662" s="175">
        <v>2600000</v>
      </c>
      <c r="P1662" s="31" t="s">
        <v>283</v>
      </c>
      <c r="Q1662" s="31" t="s">
        <v>274</v>
      </c>
      <c r="R1662" s="126">
        <v>751110000</v>
      </c>
      <c r="S1662" s="31">
        <v>0</v>
      </c>
      <c r="T1662" s="44" t="s">
        <v>2118</v>
      </c>
    </row>
    <row r="1663" spans="1:21" s="117" customFormat="1" ht="153" outlineLevel="1">
      <c r="A1663" s="31">
        <v>1648</v>
      </c>
      <c r="B1663" s="118" t="s">
        <v>76</v>
      </c>
      <c r="C1663" s="114" t="s">
        <v>74</v>
      </c>
      <c r="D1663" s="31" t="s">
        <v>2104</v>
      </c>
      <c r="E1663" s="35" t="s">
        <v>2105</v>
      </c>
      <c r="F1663" s="35" t="s">
        <v>2106</v>
      </c>
      <c r="G1663" s="35" t="s">
        <v>2107</v>
      </c>
      <c r="H1663" s="35" t="s">
        <v>2108</v>
      </c>
      <c r="I1663" s="35" t="s">
        <v>2134</v>
      </c>
      <c r="J1663" s="35" t="s">
        <v>2133</v>
      </c>
      <c r="K1663" s="31" t="s">
        <v>270</v>
      </c>
      <c r="L1663" s="32" t="s">
        <v>271</v>
      </c>
      <c r="M1663" s="75">
        <v>1</v>
      </c>
      <c r="N1663" s="42">
        <f t="shared" si="14"/>
        <v>1800000</v>
      </c>
      <c r="O1663" s="116">
        <v>1800000</v>
      </c>
      <c r="P1663" s="31" t="s">
        <v>283</v>
      </c>
      <c r="Q1663" s="31" t="s">
        <v>274</v>
      </c>
      <c r="R1663" s="126">
        <v>751110000</v>
      </c>
      <c r="S1663" s="31">
        <v>0</v>
      </c>
      <c r="T1663" s="44" t="s">
        <v>2118</v>
      </c>
    </row>
    <row r="1664" spans="1:21" ht="89.25">
      <c r="A1664" s="31">
        <v>1649</v>
      </c>
      <c r="B1664" s="39" t="s">
        <v>76</v>
      </c>
      <c r="C1664" s="31" t="s">
        <v>74</v>
      </c>
      <c r="D1664" s="31" t="s">
        <v>447</v>
      </c>
      <c r="E1664" s="33" t="s">
        <v>452</v>
      </c>
      <c r="F1664" s="33" t="s">
        <v>448</v>
      </c>
      <c r="G1664" s="33" t="s">
        <v>449</v>
      </c>
      <c r="H1664" s="33" t="s">
        <v>450</v>
      </c>
      <c r="I1664" s="33" t="s">
        <v>2136</v>
      </c>
      <c r="J1664" s="35" t="s">
        <v>2135</v>
      </c>
      <c r="K1664" s="33" t="s">
        <v>270</v>
      </c>
      <c r="L1664" s="32" t="s">
        <v>271</v>
      </c>
      <c r="M1664" s="37">
        <v>1</v>
      </c>
      <c r="N1664" s="42">
        <f t="shared" si="14"/>
        <v>2300000</v>
      </c>
      <c r="O1664" s="42">
        <v>2300000</v>
      </c>
      <c r="P1664" s="31" t="s">
        <v>326</v>
      </c>
      <c r="Q1664" s="31" t="s">
        <v>274</v>
      </c>
      <c r="R1664" s="32" t="s">
        <v>275</v>
      </c>
      <c r="S1664" s="37">
        <v>30</v>
      </c>
      <c r="T1664" s="44" t="s">
        <v>2118</v>
      </c>
      <c r="U1664" s="16"/>
    </row>
    <row r="1665" spans="1:21" s="117" customFormat="1" ht="89.25">
      <c r="A1665" s="31">
        <v>1650</v>
      </c>
      <c r="B1665" s="39" t="s">
        <v>76</v>
      </c>
      <c r="C1665" s="31" t="s">
        <v>74</v>
      </c>
      <c r="D1665" s="39" t="s">
        <v>2137</v>
      </c>
      <c r="E1665" s="35" t="s">
        <v>2138</v>
      </c>
      <c r="F1665" s="35" t="s">
        <v>2139</v>
      </c>
      <c r="G1665" s="35" t="s">
        <v>2140</v>
      </c>
      <c r="H1665" s="35" t="s">
        <v>2141</v>
      </c>
      <c r="I1665" s="35" t="s">
        <v>2142</v>
      </c>
      <c r="J1665" s="35" t="s">
        <v>2143</v>
      </c>
      <c r="K1665" s="31" t="s">
        <v>281</v>
      </c>
      <c r="L1665" s="35" t="s">
        <v>271</v>
      </c>
      <c r="M1665" s="75">
        <v>1</v>
      </c>
      <c r="N1665" s="116">
        <f t="shared" si="14"/>
        <v>6250000</v>
      </c>
      <c r="O1665" s="116">
        <v>6250000</v>
      </c>
      <c r="P1665" s="31" t="s">
        <v>326</v>
      </c>
      <c r="Q1665" s="31" t="s">
        <v>274</v>
      </c>
      <c r="R1665" s="32">
        <v>751110000</v>
      </c>
      <c r="S1665" s="31">
        <v>30</v>
      </c>
      <c r="T1665" s="44" t="s">
        <v>2118</v>
      </c>
    </row>
    <row r="1666" spans="1:21" s="113" customFormat="1" ht="89.25" customHeight="1">
      <c r="A1666" s="31">
        <v>1651</v>
      </c>
      <c r="B1666" s="39" t="s">
        <v>76</v>
      </c>
      <c r="C1666" s="31" t="s">
        <v>74</v>
      </c>
      <c r="D1666" s="31" t="s">
        <v>447</v>
      </c>
      <c r="E1666" s="34" t="s">
        <v>2144</v>
      </c>
      <c r="F1666" s="34" t="s">
        <v>448</v>
      </c>
      <c r="G1666" s="34" t="s">
        <v>449</v>
      </c>
      <c r="H1666" s="34" t="s">
        <v>450</v>
      </c>
      <c r="I1666" s="34" t="s">
        <v>2219</v>
      </c>
      <c r="J1666" s="34" t="s">
        <v>2206</v>
      </c>
      <c r="K1666" s="34" t="s">
        <v>270</v>
      </c>
      <c r="L1666" s="32" t="s">
        <v>271</v>
      </c>
      <c r="M1666" s="36">
        <v>1</v>
      </c>
      <c r="N1666" s="42">
        <f t="shared" si="14"/>
        <v>320000</v>
      </c>
      <c r="O1666" s="42">
        <v>320000</v>
      </c>
      <c r="P1666" s="31" t="s">
        <v>273</v>
      </c>
      <c r="Q1666" s="31" t="s">
        <v>2207</v>
      </c>
      <c r="R1666" s="32" t="s">
        <v>275</v>
      </c>
      <c r="S1666" s="37">
        <v>70</v>
      </c>
      <c r="T1666" s="113" t="s">
        <v>128</v>
      </c>
    </row>
    <row r="1667" spans="1:21" s="113" customFormat="1" ht="89.25" customHeight="1">
      <c r="A1667" s="31">
        <v>1652</v>
      </c>
      <c r="B1667" s="39" t="s">
        <v>76</v>
      </c>
      <c r="C1667" s="31" t="s">
        <v>74</v>
      </c>
      <c r="D1667" s="31" t="s">
        <v>447</v>
      </c>
      <c r="E1667" s="34" t="s">
        <v>2144</v>
      </c>
      <c r="F1667" s="34" t="s">
        <v>448</v>
      </c>
      <c r="G1667" s="34" t="s">
        <v>449</v>
      </c>
      <c r="H1667" s="34" t="s">
        <v>450</v>
      </c>
      <c r="I1667" s="34" t="s">
        <v>2218</v>
      </c>
      <c r="J1667" s="34" t="s">
        <v>2208</v>
      </c>
      <c r="K1667" s="34" t="s">
        <v>270</v>
      </c>
      <c r="L1667" s="32" t="s">
        <v>271</v>
      </c>
      <c r="M1667" s="36">
        <v>1</v>
      </c>
      <c r="N1667" s="42">
        <f t="shared" si="14"/>
        <v>320000</v>
      </c>
      <c r="O1667" s="42">
        <v>320000</v>
      </c>
      <c r="P1667" s="31" t="s">
        <v>273</v>
      </c>
      <c r="Q1667" s="31" t="s">
        <v>2207</v>
      </c>
      <c r="R1667" s="32" t="s">
        <v>275</v>
      </c>
      <c r="S1667" s="37">
        <v>70</v>
      </c>
      <c r="T1667" s="113" t="s">
        <v>128</v>
      </c>
    </row>
    <row r="1668" spans="1:21" s="113" customFormat="1" ht="89.25" customHeight="1">
      <c r="A1668" s="31">
        <v>1653</v>
      </c>
      <c r="B1668" s="39" t="s">
        <v>76</v>
      </c>
      <c r="C1668" s="31" t="s">
        <v>74</v>
      </c>
      <c r="D1668" s="31" t="s">
        <v>447</v>
      </c>
      <c r="E1668" s="34" t="s">
        <v>2144</v>
      </c>
      <c r="F1668" s="34" t="s">
        <v>448</v>
      </c>
      <c r="G1668" s="34" t="s">
        <v>449</v>
      </c>
      <c r="H1668" s="34" t="s">
        <v>450</v>
      </c>
      <c r="I1668" s="34" t="s">
        <v>2210</v>
      </c>
      <c r="J1668" s="34" t="s">
        <v>2209</v>
      </c>
      <c r="K1668" s="34" t="s">
        <v>270</v>
      </c>
      <c r="L1668" s="32" t="s">
        <v>271</v>
      </c>
      <c r="M1668" s="36">
        <v>1</v>
      </c>
      <c r="N1668" s="42">
        <f t="shared" si="14"/>
        <v>1260000</v>
      </c>
      <c r="O1668" s="42">
        <v>1260000</v>
      </c>
      <c r="P1668" s="31" t="s">
        <v>273</v>
      </c>
      <c r="Q1668" s="31" t="s">
        <v>274</v>
      </c>
      <c r="R1668" s="32" t="s">
        <v>275</v>
      </c>
      <c r="S1668" s="37">
        <v>70</v>
      </c>
      <c r="T1668" s="113" t="s">
        <v>128</v>
      </c>
    </row>
    <row r="1669" spans="1:21" s="113" customFormat="1" ht="89.25" customHeight="1">
      <c r="A1669" s="31">
        <v>1654</v>
      </c>
      <c r="B1669" s="39" t="s">
        <v>76</v>
      </c>
      <c r="C1669" s="31" t="s">
        <v>74</v>
      </c>
      <c r="D1669" s="31" t="s">
        <v>447</v>
      </c>
      <c r="E1669" s="34" t="s">
        <v>2144</v>
      </c>
      <c r="F1669" s="34" t="s">
        <v>448</v>
      </c>
      <c r="G1669" s="34" t="s">
        <v>449</v>
      </c>
      <c r="H1669" s="34" t="s">
        <v>450</v>
      </c>
      <c r="I1669" s="34" t="s">
        <v>2212</v>
      </c>
      <c r="J1669" s="34" t="s">
        <v>2211</v>
      </c>
      <c r="K1669" s="34" t="s">
        <v>270</v>
      </c>
      <c r="L1669" s="32" t="s">
        <v>271</v>
      </c>
      <c r="M1669" s="36">
        <v>1</v>
      </c>
      <c r="N1669" s="42">
        <f t="shared" si="14"/>
        <v>2679571</v>
      </c>
      <c r="O1669" s="42">
        <v>2679571</v>
      </c>
      <c r="P1669" s="31" t="s">
        <v>273</v>
      </c>
      <c r="Q1669" s="31" t="s">
        <v>2213</v>
      </c>
      <c r="R1669" s="32" t="s">
        <v>275</v>
      </c>
      <c r="S1669" s="37">
        <v>70</v>
      </c>
      <c r="T1669" s="113" t="s">
        <v>128</v>
      </c>
    </row>
    <row r="1670" spans="1:21" s="113" customFormat="1" ht="89.25" customHeight="1">
      <c r="A1670" s="31">
        <v>1655</v>
      </c>
      <c r="B1670" s="39" t="s">
        <v>76</v>
      </c>
      <c r="C1670" s="31" t="s">
        <v>74</v>
      </c>
      <c r="D1670" s="31" t="s">
        <v>447</v>
      </c>
      <c r="E1670" s="34" t="s">
        <v>2144</v>
      </c>
      <c r="F1670" s="34" t="s">
        <v>448</v>
      </c>
      <c r="G1670" s="34" t="s">
        <v>449</v>
      </c>
      <c r="H1670" s="34" t="s">
        <v>450</v>
      </c>
      <c r="I1670" s="34" t="s">
        <v>2215</v>
      </c>
      <c r="J1670" s="34" t="s">
        <v>2214</v>
      </c>
      <c r="K1670" s="34" t="s">
        <v>270</v>
      </c>
      <c r="L1670" s="32" t="s">
        <v>271</v>
      </c>
      <c r="M1670" s="36">
        <v>1</v>
      </c>
      <c r="N1670" s="42">
        <f t="shared" si="14"/>
        <v>50000</v>
      </c>
      <c r="O1670" s="42">
        <v>50000</v>
      </c>
      <c r="P1670" s="31" t="s">
        <v>273</v>
      </c>
      <c r="Q1670" s="31" t="s">
        <v>2213</v>
      </c>
      <c r="R1670" s="32" t="s">
        <v>275</v>
      </c>
      <c r="S1670" s="37">
        <v>70</v>
      </c>
      <c r="T1670" s="113" t="s">
        <v>128</v>
      </c>
    </row>
    <row r="1671" spans="1:21" s="113" customFormat="1" ht="89.25" customHeight="1">
      <c r="A1671" s="31">
        <v>1656</v>
      </c>
      <c r="B1671" s="39" t="s">
        <v>76</v>
      </c>
      <c r="C1671" s="31" t="s">
        <v>74</v>
      </c>
      <c r="D1671" s="31" t="s">
        <v>447</v>
      </c>
      <c r="E1671" s="34" t="s">
        <v>2144</v>
      </c>
      <c r="F1671" s="34" t="s">
        <v>448</v>
      </c>
      <c r="G1671" s="34" t="s">
        <v>449</v>
      </c>
      <c r="H1671" s="34" t="s">
        <v>450</v>
      </c>
      <c r="I1671" s="34" t="s">
        <v>2217</v>
      </c>
      <c r="J1671" s="34" t="s">
        <v>2216</v>
      </c>
      <c r="K1671" s="34" t="s">
        <v>270</v>
      </c>
      <c r="L1671" s="32" t="s">
        <v>271</v>
      </c>
      <c r="M1671" s="36">
        <v>1</v>
      </c>
      <c r="N1671" s="42">
        <f t="shared" si="14"/>
        <v>128572</v>
      </c>
      <c r="O1671" s="42">
        <v>128572</v>
      </c>
      <c r="P1671" s="31" t="s">
        <v>283</v>
      </c>
      <c r="Q1671" s="31" t="s">
        <v>1392</v>
      </c>
      <c r="R1671" s="32" t="s">
        <v>275</v>
      </c>
      <c r="S1671" s="37">
        <v>70</v>
      </c>
      <c r="T1671" s="113" t="s">
        <v>128</v>
      </c>
    </row>
    <row r="1672" spans="1:21" s="113" customFormat="1" ht="89.25" customHeight="1">
      <c r="A1672" s="31">
        <v>1657</v>
      </c>
      <c r="B1672" s="39" t="s">
        <v>76</v>
      </c>
      <c r="C1672" s="31" t="s">
        <v>74</v>
      </c>
      <c r="D1672" s="31" t="s">
        <v>447</v>
      </c>
      <c r="E1672" s="34" t="s">
        <v>2144</v>
      </c>
      <c r="F1672" s="34" t="s">
        <v>448</v>
      </c>
      <c r="G1672" s="34" t="s">
        <v>449</v>
      </c>
      <c r="H1672" s="34" t="s">
        <v>450</v>
      </c>
      <c r="I1672" s="34" t="s">
        <v>2221</v>
      </c>
      <c r="J1672" s="34" t="s">
        <v>2220</v>
      </c>
      <c r="K1672" s="34" t="s">
        <v>270</v>
      </c>
      <c r="L1672" s="32" t="s">
        <v>271</v>
      </c>
      <c r="M1672" s="36">
        <v>1</v>
      </c>
      <c r="N1672" s="42">
        <f t="shared" si="14"/>
        <v>469800</v>
      </c>
      <c r="O1672" s="42">
        <v>469800</v>
      </c>
      <c r="P1672" s="31" t="s">
        <v>349</v>
      </c>
      <c r="Q1672" s="31" t="s">
        <v>2262</v>
      </c>
      <c r="R1672" s="32" t="s">
        <v>275</v>
      </c>
      <c r="S1672" s="37">
        <v>70</v>
      </c>
      <c r="T1672" s="113" t="s">
        <v>128</v>
      </c>
    </row>
    <row r="1673" spans="1:21" s="44" customFormat="1" ht="89.25" outlineLevel="1">
      <c r="A1673" s="31">
        <v>1658</v>
      </c>
      <c r="B1673" s="118" t="s">
        <v>76</v>
      </c>
      <c r="C1673" s="71" t="s">
        <v>77</v>
      </c>
      <c r="D1673" s="32" t="s">
        <v>2222</v>
      </c>
      <c r="E1673" s="33" t="s">
        <v>775</v>
      </c>
      <c r="F1673" s="33" t="s">
        <v>2146</v>
      </c>
      <c r="G1673" s="33" t="s">
        <v>2148</v>
      </c>
      <c r="H1673" s="33" t="s">
        <v>2147</v>
      </c>
      <c r="I1673" s="33" t="s">
        <v>775</v>
      </c>
      <c r="J1673" s="33" t="s">
        <v>2146</v>
      </c>
      <c r="K1673" s="33" t="s">
        <v>270</v>
      </c>
      <c r="L1673" s="35" t="s">
        <v>310</v>
      </c>
      <c r="M1673" s="37">
        <v>36</v>
      </c>
      <c r="N1673" s="42">
        <f>O1673/M1673</f>
        <v>46000</v>
      </c>
      <c r="O1673" s="100">
        <v>1656000</v>
      </c>
      <c r="P1673" s="31" t="s">
        <v>273</v>
      </c>
      <c r="Q1673" s="31" t="s">
        <v>778</v>
      </c>
      <c r="R1673" s="32" t="s">
        <v>275</v>
      </c>
      <c r="S1673" s="31">
        <v>50</v>
      </c>
      <c r="T1673" s="44" t="s">
        <v>108</v>
      </c>
      <c r="U1673" s="44">
        <v>1</v>
      </c>
    </row>
    <row r="1674" spans="1:21" s="44" customFormat="1" ht="63.75" outlineLevel="1">
      <c r="A1674" s="31">
        <v>1659</v>
      </c>
      <c r="B1674" s="118" t="s">
        <v>76</v>
      </c>
      <c r="C1674" s="71" t="s">
        <v>77</v>
      </c>
      <c r="D1674" s="32" t="s">
        <v>2149</v>
      </c>
      <c r="E1674" s="33" t="s">
        <v>785</v>
      </c>
      <c r="F1674" s="33" t="s">
        <v>785</v>
      </c>
      <c r="G1674" s="33" t="s">
        <v>2152</v>
      </c>
      <c r="H1674" s="33" t="s">
        <v>2150</v>
      </c>
      <c r="I1674" s="33" t="s">
        <v>2153</v>
      </c>
      <c r="J1674" s="33" t="s">
        <v>2151</v>
      </c>
      <c r="K1674" s="33" t="s">
        <v>270</v>
      </c>
      <c r="L1674" s="35" t="s">
        <v>310</v>
      </c>
      <c r="M1674" s="37">
        <v>18</v>
      </c>
      <c r="N1674" s="42">
        <f>O1674/M1674</f>
        <v>36000</v>
      </c>
      <c r="O1674" s="100">
        <v>648000</v>
      </c>
      <c r="P1674" s="31" t="s">
        <v>273</v>
      </c>
      <c r="Q1674" s="31" t="s">
        <v>778</v>
      </c>
      <c r="R1674" s="32" t="s">
        <v>275</v>
      </c>
      <c r="S1674" s="31">
        <v>50</v>
      </c>
      <c r="T1674" s="44" t="s">
        <v>108</v>
      </c>
      <c r="U1674" s="44">
        <v>1</v>
      </c>
    </row>
    <row r="1675" spans="1:21" s="125" customFormat="1" ht="99.75" customHeight="1">
      <c r="A1675" s="31">
        <v>1660</v>
      </c>
      <c r="B1675" s="39" t="s">
        <v>76</v>
      </c>
      <c r="C1675" s="31" t="s">
        <v>77</v>
      </c>
      <c r="D1675" s="32" t="s">
        <v>2154</v>
      </c>
      <c r="E1675" s="34" t="s">
        <v>785</v>
      </c>
      <c r="F1675" s="34" t="s">
        <v>785</v>
      </c>
      <c r="G1675" s="34" t="s">
        <v>2155</v>
      </c>
      <c r="H1675" s="34" t="s">
        <v>2156</v>
      </c>
      <c r="I1675" s="34" t="s">
        <v>785</v>
      </c>
      <c r="J1675" s="34" t="s">
        <v>785</v>
      </c>
      <c r="K1675" s="34" t="s">
        <v>270</v>
      </c>
      <c r="L1675" s="35" t="s">
        <v>310</v>
      </c>
      <c r="M1675" s="36">
        <v>9</v>
      </c>
      <c r="N1675" s="42">
        <f t="shared" ref="N1675" si="15">O1675/M1675</f>
        <v>30000</v>
      </c>
      <c r="O1675" s="42">
        <v>270000</v>
      </c>
      <c r="P1675" s="31" t="s">
        <v>273</v>
      </c>
      <c r="Q1675" s="31" t="s">
        <v>778</v>
      </c>
      <c r="R1675" s="32" t="s">
        <v>275</v>
      </c>
      <c r="S1675" s="31">
        <v>50</v>
      </c>
      <c r="T1675" s="44" t="s">
        <v>108</v>
      </c>
      <c r="U1675" s="44">
        <v>1</v>
      </c>
    </row>
    <row r="1676" spans="1:21" s="44" customFormat="1" ht="76.5" outlineLevel="1">
      <c r="A1676" s="31">
        <v>1661</v>
      </c>
      <c r="B1676" s="118" t="s">
        <v>76</v>
      </c>
      <c r="C1676" s="71" t="s">
        <v>77</v>
      </c>
      <c r="D1676" s="32" t="s">
        <v>2157</v>
      </c>
      <c r="E1676" s="33" t="s">
        <v>2159</v>
      </c>
      <c r="F1676" s="33" t="s">
        <v>2159</v>
      </c>
      <c r="G1676" s="33" t="s">
        <v>2161</v>
      </c>
      <c r="H1676" s="33" t="s">
        <v>2158</v>
      </c>
      <c r="I1676" s="33" t="s">
        <v>2162</v>
      </c>
      <c r="J1676" s="33" t="s">
        <v>2160</v>
      </c>
      <c r="K1676" s="33" t="s">
        <v>270</v>
      </c>
      <c r="L1676" s="35" t="s">
        <v>310</v>
      </c>
      <c r="M1676" s="37">
        <v>36</v>
      </c>
      <c r="N1676" s="42">
        <v>22000</v>
      </c>
      <c r="O1676" s="100">
        <v>792000</v>
      </c>
      <c r="P1676" s="31" t="s">
        <v>273</v>
      </c>
      <c r="Q1676" s="31" t="s">
        <v>778</v>
      </c>
      <c r="R1676" s="32" t="s">
        <v>275</v>
      </c>
      <c r="S1676" s="31">
        <v>50</v>
      </c>
      <c r="T1676" s="44" t="s">
        <v>108</v>
      </c>
      <c r="U1676" s="44">
        <v>1</v>
      </c>
    </row>
    <row r="1677" spans="1:21" ht="212.25" customHeight="1">
      <c r="A1677" s="31">
        <v>1662</v>
      </c>
      <c r="B1677" s="39" t="s">
        <v>76</v>
      </c>
      <c r="C1677" s="31" t="s">
        <v>74</v>
      </c>
      <c r="D1677" s="32" t="s">
        <v>2223</v>
      </c>
      <c r="E1677" s="33" t="s">
        <v>2173</v>
      </c>
      <c r="F1677" s="33" t="s">
        <v>2169</v>
      </c>
      <c r="G1677" s="33" t="s">
        <v>2174</v>
      </c>
      <c r="H1677" s="102" t="s">
        <v>2170</v>
      </c>
      <c r="I1677" s="35" t="s">
        <v>2175</v>
      </c>
      <c r="J1677" s="35" t="s">
        <v>2171</v>
      </c>
      <c r="K1677" s="33" t="s">
        <v>270</v>
      </c>
      <c r="L1677" s="35" t="s">
        <v>271</v>
      </c>
      <c r="M1677" s="36">
        <v>1</v>
      </c>
      <c r="N1677" s="42">
        <f>O1677/M1677</f>
        <v>3477678</v>
      </c>
      <c r="O1677" s="42">
        <v>3477678</v>
      </c>
      <c r="P1677" s="43" t="s">
        <v>426</v>
      </c>
      <c r="Q1677" s="43" t="s">
        <v>2172</v>
      </c>
      <c r="R1677" s="32" t="s">
        <v>275</v>
      </c>
      <c r="S1677" s="43">
        <v>70</v>
      </c>
      <c r="T1677" s="78" t="s">
        <v>103</v>
      </c>
      <c r="U1677" s="28"/>
    </row>
    <row r="1678" spans="1:21" ht="76.5">
      <c r="A1678" s="31">
        <v>1663</v>
      </c>
      <c r="B1678" s="39" t="s">
        <v>76</v>
      </c>
      <c r="C1678" s="31" t="s">
        <v>77</v>
      </c>
      <c r="D1678" s="32" t="s">
        <v>488</v>
      </c>
      <c r="E1678" s="33" t="s">
        <v>600</v>
      </c>
      <c r="F1678" s="33" t="s">
        <v>490</v>
      </c>
      <c r="G1678" s="33" t="s">
        <v>601</v>
      </c>
      <c r="H1678" s="33" t="s">
        <v>492</v>
      </c>
      <c r="I1678" s="35" t="s">
        <v>2176</v>
      </c>
      <c r="J1678" s="35" t="s">
        <v>2176</v>
      </c>
      <c r="K1678" s="33" t="s">
        <v>272</v>
      </c>
      <c r="L1678" s="35" t="s">
        <v>310</v>
      </c>
      <c r="M1678" s="36">
        <v>17</v>
      </c>
      <c r="N1678" s="42">
        <f>O1678/M1678</f>
        <v>423530</v>
      </c>
      <c r="O1678" s="42">
        <v>7200010</v>
      </c>
      <c r="P1678" s="43" t="s">
        <v>273</v>
      </c>
      <c r="Q1678" s="43" t="s">
        <v>602</v>
      </c>
      <c r="R1678" s="32" t="s">
        <v>275</v>
      </c>
      <c r="S1678" s="43">
        <v>0</v>
      </c>
      <c r="T1678" s="78" t="s">
        <v>103</v>
      </c>
      <c r="U1678" s="28">
        <v>1</v>
      </c>
    </row>
    <row r="1679" spans="1:21" ht="63.75">
      <c r="A1679" s="31">
        <v>1664</v>
      </c>
      <c r="B1679" s="39" t="s">
        <v>76</v>
      </c>
      <c r="C1679" s="31" t="s">
        <v>77</v>
      </c>
      <c r="D1679" s="32" t="s">
        <v>488</v>
      </c>
      <c r="E1679" s="33" t="s">
        <v>600</v>
      </c>
      <c r="F1679" s="33" t="s">
        <v>490</v>
      </c>
      <c r="G1679" s="33" t="s">
        <v>601</v>
      </c>
      <c r="H1679" s="33" t="s">
        <v>492</v>
      </c>
      <c r="I1679" s="35" t="s">
        <v>2177</v>
      </c>
      <c r="J1679" s="35" t="s">
        <v>2177</v>
      </c>
      <c r="K1679" s="33" t="s">
        <v>272</v>
      </c>
      <c r="L1679" s="35" t="s">
        <v>310</v>
      </c>
      <c r="M1679" s="36">
        <v>8</v>
      </c>
      <c r="N1679" s="42">
        <f>O1679/M1679</f>
        <v>354030</v>
      </c>
      <c r="O1679" s="42">
        <v>2832240</v>
      </c>
      <c r="P1679" s="43" t="s">
        <v>426</v>
      </c>
      <c r="Q1679" s="43" t="s">
        <v>602</v>
      </c>
      <c r="R1679" s="32" t="s">
        <v>275</v>
      </c>
      <c r="S1679" s="43">
        <v>0</v>
      </c>
      <c r="T1679" s="78" t="s">
        <v>103</v>
      </c>
      <c r="U1679" s="28">
        <v>1</v>
      </c>
    </row>
    <row r="1680" spans="1:21" s="44" customFormat="1" ht="158.25" customHeight="1">
      <c r="A1680" s="31">
        <v>1665</v>
      </c>
      <c r="B1680" s="118" t="s">
        <v>76</v>
      </c>
      <c r="C1680" s="71" t="s">
        <v>77</v>
      </c>
      <c r="D1680" s="31" t="s">
        <v>2184</v>
      </c>
      <c r="E1680" s="34" t="s">
        <v>2185</v>
      </c>
      <c r="F1680" s="31" t="s">
        <v>2186</v>
      </c>
      <c r="G1680" s="34" t="s">
        <v>2188</v>
      </c>
      <c r="H1680" s="31" t="s">
        <v>2187</v>
      </c>
      <c r="I1680" s="34" t="s">
        <v>2189</v>
      </c>
      <c r="J1680" s="34" t="s">
        <v>2190</v>
      </c>
      <c r="K1680" s="34" t="s">
        <v>270</v>
      </c>
      <c r="L1680" s="35" t="s">
        <v>310</v>
      </c>
      <c r="M1680" s="36">
        <v>1</v>
      </c>
      <c r="N1680" s="115">
        <f t="shared" ref="N1680:N1682" si="16">O1680/M1680</f>
        <v>80000</v>
      </c>
      <c r="O1680" s="100">
        <v>80000</v>
      </c>
      <c r="P1680" s="31" t="s">
        <v>273</v>
      </c>
      <c r="Q1680" s="31" t="s">
        <v>273</v>
      </c>
      <c r="R1680" s="32" t="s">
        <v>275</v>
      </c>
      <c r="S1680" s="37">
        <v>100</v>
      </c>
      <c r="T1680" s="44" t="s">
        <v>108</v>
      </c>
    </row>
    <row r="1681" spans="1:21" s="44" customFormat="1" ht="51">
      <c r="A1681" s="31">
        <v>1666</v>
      </c>
      <c r="B1681" s="39" t="s">
        <v>76</v>
      </c>
      <c r="C1681" s="31" t="s">
        <v>77</v>
      </c>
      <c r="D1681" s="31" t="s">
        <v>2191</v>
      </c>
      <c r="E1681" s="31" t="s">
        <v>2192</v>
      </c>
      <c r="F1681" s="31" t="s">
        <v>2193</v>
      </c>
      <c r="G1681" s="31" t="s">
        <v>2195</v>
      </c>
      <c r="H1681" s="31" t="s">
        <v>2194</v>
      </c>
      <c r="I1681" s="31" t="s">
        <v>2196</v>
      </c>
      <c r="J1681" s="35" t="s">
        <v>2197</v>
      </c>
      <c r="K1681" s="33" t="s">
        <v>270</v>
      </c>
      <c r="L1681" s="35" t="s">
        <v>310</v>
      </c>
      <c r="M1681" s="36">
        <v>1</v>
      </c>
      <c r="N1681" s="42">
        <f t="shared" si="16"/>
        <v>120000</v>
      </c>
      <c r="O1681" s="42">
        <v>120000</v>
      </c>
      <c r="P1681" s="31" t="s">
        <v>273</v>
      </c>
      <c r="Q1681" s="31" t="s">
        <v>273</v>
      </c>
      <c r="R1681" s="32" t="s">
        <v>275</v>
      </c>
      <c r="S1681" s="31">
        <v>100</v>
      </c>
      <c r="T1681" s="44" t="s">
        <v>108</v>
      </c>
    </row>
    <row r="1682" spans="1:21" s="127" customFormat="1" ht="25.5">
      <c r="A1682" s="31">
        <v>1667</v>
      </c>
      <c r="B1682" s="31" t="s">
        <v>76</v>
      </c>
      <c r="C1682" s="119" t="s">
        <v>77</v>
      </c>
      <c r="D1682" s="31" t="s">
        <v>2198</v>
      </c>
      <c r="E1682" s="31" t="s">
        <v>2199</v>
      </c>
      <c r="F1682" s="31" t="s">
        <v>2200</v>
      </c>
      <c r="G1682" s="31" t="s">
        <v>2201</v>
      </c>
      <c r="H1682" s="31" t="s">
        <v>2202</v>
      </c>
      <c r="I1682" s="31" t="s">
        <v>2203</v>
      </c>
      <c r="J1682" s="31" t="s">
        <v>2204</v>
      </c>
      <c r="K1682" s="33" t="s">
        <v>270</v>
      </c>
      <c r="L1682" s="31" t="s">
        <v>310</v>
      </c>
      <c r="M1682" s="31">
        <v>8</v>
      </c>
      <c r="N1682" s="42">
        <f t="shared" si="16"/>
        <v>21750</v>
      </c>
      <c r="O1682" s="42">
        <v>174000</v>
      </c>
      <c r="P1682" s="31" t="s">
        <v>273</v>
      </c>
      <c r="Q1682" s="31" t="s">
        <v>273</v>
      </c>
      <c r="R1682" s="32" t="s">
        <v>275</v>
      </c>
      <c r="S1682" s="31">
        <v>100</v>
      </c>
      <c r="T1682" s="44" t="s">
        <v>108</v>
      </c>
    </row>
    <row r="1683" spans="1:21" s="127" customFormat="1" ht="51.75" customHeight="1">
      <c r="A1683" s="31">
        <v>1668</v>
      </c>
      <c r="B1683" s="31" t="s">
        <v>76</v>
      </c>
      <c r="C1683" s="119" t="s">
        <v>74</v>
      </c>
      <c r="D1683" s="128" t="s">
        <v>2178</v>
      </c>
      <c r="E1683" s="31" t="s">
        <v>2179</v>
      </c>
      <c r="F1683" s="129" t="s">
        <v>2180</v>
      </c>
      <c r="G1683" s="31" t="s">
        <v>2181</v>
      </c>
      <c r="H1683" s="129" t="s">
        <v>2182</v>
      </c>
      <c r="I1683" s="31" t="s">
        <v>2179</v>
      </c>
      <c r="J1683" s="129" t="s">
        <v>2180</v>
      </c>
      <c r="K1683" s="31" t="s">
        <v>270</v>
      </c>
      <c r="L1683" s="31" t="s">
        <v>271</v>
      </c>
      <c r="M1683" s="31">
        <v>1</v>
      </c>
      <c r="N1683" s="42">
        <f>O1683/M1683</f>
        <v>356334</v>
      </c>
      <c r="O1683" s="42">
        <v>356334</v>
      </c>
      <c r="P1683" s="31" t="s">
        <v>273</v>
      </c>
      <c r="Q1683" s="31" t="s">
        <v>2183</v>
      </c>
      <c r="R1683" s="39" t="s">
        <v>250</v>
      </c>
      <c r="S1683" s="31">
        <v>0</v>
      </c>
      <c r="T1683" s="44" t="s">
        <v>179</v>
      </c>
    </row>
    <row r="1684" spans="1:21" ht="51" customHeight="1">
      <c r="A1684" s="69">
        <v>1669</v>
      </c>
      <c r="B1684" s="39" t="s">
        <v>76</v>
      </c>
      <c r="C1684" s="31" t="s">
        <v>74</v>
      </c>
      <c r="D1684" s="31" t="s">
        <v>1282</v>
      </c>
      <c r="E1684" s="34" t="s">
        <v>1283</v>
      </c>
      <c r="F1684" s="34" t="s">
        <v>1284</v>
      </c>
      <c r="G1684" s="34" t="s">
        <v>1285</v>
      </c>
      <c r="H1684" s="34" t="s">
        <v>1286</v>
      </c>
      <c r="I1684" s="34" t="s">
        <v>1511</v>
      </c>
      <c r="J1684" s="34" t="s">
        <v>1512</v>
      </c>
      <c r="K1684" s="34" t="s">
        <v>270</v>
      </c>
      <c r="L1684" s="32" t="s">
        <v>271</v>
      </c>
      <c r="M1684" s="36">
        <v>1</v>
      </c>
      <c r="N1684" s="42">
        <f>O1684/M1684</f>
        <v>396000</v>
      </c>
      <c r="O1684" s="42">
        <v>396000</v>
      </c>
      <c r="P1684" s="31" t="s">
        <v>273</v>
      </c>
      <c r="Q1684" s="31" t="s">
        <v>274</v>
      </c>
      <c r="R1684" s="32" t="s">
        <v>1935</v>
      </c>
      <c r="S1684" s="31">
        <v>30</v>
      </c>
      <c r="T1684" s="78" t="s">
        <v>163</v>
      </c>
      <c r="U1684" s="80">
        <v>40</v>
      </c>
    </row>
    <row r="1685" spans="1:21" s="117" customFormat="1" ht="63.75">
      <c r="A1685" s="31">
        <v>1670</v>
      </c>
      <c r="B1685" s="118" t="s">
        <v>76</v>
      </c>
      <c r="C1685" s="114" t="s">
        <v>292</v>
      </c>
      <c r="D1685" s="31" t="s">
        <v>2224</v>
      </c>
      <c r="E1685" s="31" t="s">
        <v>2225</v>
      </c>
      <c r="F1685" s="31" t="s">
        <v>2226</v>
      </c>
      <c r="G1685" s="31" t="s">
        <v>2228</v>
      </c>
      <c r="H1685" s="35" t="s">
        <v>2227</v>
      </c>
      <c r="I1685" s="31" t="s">
        <v>2225</v>
      </c>
      <c r="J1685" s="31" t="s">
        <v>2226</v>
      </c>
      <c r="K1685" s="31" t="s">
        <v>270</v>
      </c>
      <c r="L1685" s="32" t="s">
        <v>271</v>
      </c>
      <c r="M1685" s="75">
        <v>1</v>
      </c>
      <c r="N1685" s="116">
        <f t="shared" ref="N1685" si="17">O1685</f>
        <v>325938</v>
      </c>
      <c r="O1685" s="116">
        <v>325938</v>
      </c>
      <c r="P1685" s="31" t="s">
        <v>426</v>
      </c>
      <c r="Q1685" s="31" t="s">
        <v>1829</v>
      </c>
      <c r="R1685" s="32" t="s">
        <v>252</v>
      </c>
      <c r="S1685" s="31">
        <v>0</v>
      </c>
      <c r="T1685" s="117" t="s">
        <v>96</v>
      </c>
    </row>
    <row r="1686" spans="1:21" s="44" customFormat="1" ht="63.75" customHeight="1">
      <c r="A1686" s="69">
        <v>1671</v>
      </c>
      <c r="B1686" s="39" t="s">
        <v>76</v>
      </c>
      <c r="C1686" s="31" t="s">
        <v>77</v>
      </c>
      <c r="D1686" s="35" t="s">
        <v>2230</v>
      </c>
      <c r="E1686" s="35" t="s">
        <v>2231</v>
      </c>
      <c r="F1686" s="35" t="s">
        <v>2232</v>
      </c>
      <c r="G1686" s="35" t="s">
        <v>2233</v>
      </c>
      <c r="H1686" s="35" t="s">
        <v>2234</v>
      </c>
      <c r="I1686" s="34" t="s">
        <v>2235</v>
      </c>
      <c r="J1686" s="34" t="s">
        <v>2236</v>
      </c>
      <c r="K1686" s="34" t="s">
        <v>270</v>
      </c>
      <c r="L1686" s="31" t="s">
        <v>310</v>
      </c>
      <c r="M1686" s="36">
        <v>12</v>
      </c>
      <c r="N1686" s="42">
        <f t="shared" ref="N1686" si="18">O1686/M1686</f>
        <v>25442</v>
      </c>
      <c r="O1686" s="42">
        <v>305304</v>
      </c>
      <c r="P1686" s="43" t="s">
        <v>426</v>
      </c>
      <c r="Q1686" s="39" t="s">
        <v>426</v>
      </c>
      <c r="R1686" s="32" t="s">
        <v>1935</v>
      </c>
      <c r="S1686" s="37">
        <v>100</v>
      </c>
      <c r="T1686" s="117" t="s">
        <v>176</v>
      </c>
    </row>
    <row r="1687" spans="1:21" s="44" customFormat="1" ht="76.5">
      <c r="A1687" s="31">
        <v>1672</v>
      </c>
      <c r="B1687" s="118" t="s">
        <v>76</v>
      </c>
      <c r="C1687" s="71" t="s">
        <v>77</v>
      </c>
      <c r="D1687" s="32" t="s">
        <v>2237</v>
      </c>
      <c r="E1687" s="33" t="s">
        <v>785</v>
      </c>
      <c r="F1687" s="33" t="s">
        <v>2238</v>
      </c>
      <c r="G1687" s="33" t="s">
        <v>2239</v>
      </c>
      <c r="H1687" s="33" t="s">
        <v>2240</v>
      </c>
      <c r="I1687" s="33" t="s">
        <v>785</v>
      </c>
      <c r="J1687" s="33" t="s">
        <v>2238</v>
      </c>
      <c r="K1687" s="33" t="s">
        <v>270</v>
      </c>
      <c r="L1687" s="35" t="s">
        <v>310</v>
      </c>
      <c r="M1687" s="36">
        <v>2</v>
      </c>
      <c r="N1687" s="42">
        <f>O1687/M1687</f>
        <v>58000</v>
      </c>
      <c r="O1687" s="100">
        <v>116000</v>
      </c>
      <c r="P1687" s="43" t="s">
        <v>426</v>
      </c>
      <c r="Q1687" s="39" t="s">
        <v>426</v>
      </c>
      <c r="R1687" s="32" t="s">
        <v>1935</v>
      </c>
      <c r="S1687" s="37">
        <v>100</v>
      </c>
      <c r="T1687" s="117" t="s">
        <v>176</v>
      </c>
    </row>
    <row r="1688" spans="1:21" s="44" customFormat="1" ht="63.75" customHeight="1">
      <c r="A1688" s="69">
        <v>1673</v>
      </c>
      <c r="B1688" s="39" t="s">
        <v>76</v>
      </c>
      <c r="C1688" s="31" t="s">
        <v>74</v>
      </c>
      <c r="D1688" s="31" t="s">
        <v>2241</v>
      </c>
      <c r="E1688" s="34" t="s">
        <v>2242</v>
      </c>
      <c r="F1688" s="34" t="s">
        <v>2243</v>
      </c>
      <c r="G1688" s="34" t="s">
        <v>2242</v>
      </c>
      <c r="H1688" s="34" t="s">
        <v>2243</v>
      </c>
      <c r="I1688" s="34" t="s">
        <v>2242</v>
      </c>
      <c r="J1688" s="34" t="s">
        <v>2243</v>
      </c>
      <c r="K1688" s="34" t="s">
        <v>270</v>
      </c>
      <c r="L1688" s="32" t="s">
        <v>271</v>
      </c>
      <c r="M1688" s="36">
        <v>1</v>
      </c>
      <c r="N1688" s="42">
        <f t="shared" ref="N1688" si="19">O1688/M1688</f>
        <v>1500000</v>
      </c>
      <c r="O1688" s="42">
        <v>1500000</v>
      </c>
      <c r="P1688" s="31" t="s">
        <v>426</v>
      </c>
      <c r="Q1688" s="31" t="s">
        <v>274</v>
      </c>
      <c r="R1688" s="32" t="s">
        <v>1935</v>
      </c>
      <c r="S1688" s="37">
        <v>30</v>
      </c>
      <c r="T1688" s="117" t="s">
        <v>176</v>
      </c>
    </row>
    <row r="1689" spans="1:21" s="117" customFormat="1" ht="50.25" customHeight="1">
      <c r="A1689" s="31">
        <v>1674</v>
      </c>
      <c r="B1689" s="118" t="s">
        <v>76</v>
      </c>
      <c r="C1689" s="71" t="s">
        <v>77</v>
      </c>
      <c r="D1689" s="39" t="s">
        <v>2244</v>
      </c>
      <c r="E1689" s="99" t="s">
        <v>2245</v>
      </c>
      <c r="F1689" s="35" t="s">
        <v>2246</v>
      </c>
      <c r="G1689" s="35" t="s">
        <v>2247</v>
      </c>
      <c r="H1689" s="35" t="s">
        <v>2248</v>
      </c>
      <c r="I1689" s="99" t="s">
        <v>2245</v>
      </c>
      <c r="J1689" s="35" t="s">
        <v>2246</v>
      </c>
      <c r="K1689" s="31" t="s">
        <v>270</v>
      </c>
      <c r="L1689" s="35" t="s">
        <v>310</v>
      </c>
      <c r="M1689" s="75">
        <v>3</v>
      </c>
      <c r="N1689" s="116">
        <f>O1689/M1689</f>
        <v>25000</v>
      </c>
      <c r="O1689" s="116">
        <v>75000</v>
      </c>
      <c r="P1689" s="31" t="s">
        <v>426</v>
      </c>
      <c r="Q1689" s="31" t="s">
        <v>274</v>
      </c>
      <c r="R1689" s="32" t="s">
        <v>1935</v>
      </c>
      <c r="S1689" s="37">
        <v>100</v>
      </c>
      <c r="T1689" s="117" t="s">
        <v>176</v>
      </c>
    </row>
    <row r="1690" spans="1:21" s="133" customFormat="1" ht="57.75" customHeight="1">
      <c r="A1690" s="69">
        <v>1675</v>
      </c>
      <c r="B1690" s="39" t="s">
        <v>76</v>
      </c>
      <c r="C1690" s="31" t="s">
        <v>292</v>
      </c>
      <c r="D1690" s="31" t="s">
        <v>2256</v>
      </c>
      <c r="E1690" s="31" t="s">
        <v>2250</v>
      </c>
      <c r="F1690" s="33" t="s">
        <v>2251</v>
      </c>
      <c r="G1690" s="31" t="s">
        <v>2253</v>
      </c>
      <c r="H1690" s="33" t="s">
        <v>2252</v>
      </c>
      <c r="I1690" s="31" t="s">
        <v>2255</v>
      </c>
      <c r="J1690" s="33" t="s">
        <v>2254</v>
      </c>
      <c r="K1690" s="33" t="s">
        <v>270</v>
      </c>
      <c r="L1690" s="32" t="s">
        <v>292</v>
      </c>
      <c r="M1690" s="37">
        <v>1</v>
      </c>
      <c r="N1690" s="42">
        <f t="shared" ref="N1690:N1692" si="20">O1690/M1690</f>
        <v>100000</v>
      </c>
      <c r="O1690" s="100">
        <v>100000</v>
      </c>
      <c r="P1690" s="31" t="s">
        <v>426</v>
      </c>
      <c r="Q1690" s="43" t="s">
        <v>799</v>
      </c>
      <c r="R1690" s="32" t="s">
        <v>260</v>
      </c>
      <c r="S1690" s="31">
        <v>0</v>
      </c>
      <c r="T1690" s="44" t="s">
        <v>108</v>
      </c>
    </row>
    <row r="1691" spans="1:21" s="133" customFormat="1" ht="57.75" customHeight="1">
      <c r="A1691" s="31">
        <v>1676</v>
      </c>
      <c r="B1691" s="39" t="s">
        <v>76</v>
      </c>
      <c r="C1691" s="31" t="s">
        <v>292</v>
      </c>
      <c r="D1691" s="31" t="s">
        <v>2256</v>
      </c>
      <c r="E1691" s="31" t="s">
        <v>2250</v>
      </c>
      <c r="F1691" s="33" t="s">
        <v>2251</v>
      </c>
      <c r="G1691" s="31" t="s">
        <v>2253</v>
      </c>
      <c r="H1691" s="33" t="s">
        <v>2252</v>
      </c>
      <c r="I1691" s="31" t="s">
        <v>2255</v>
      </c>
      <c r="J1691" s="33" t="s">
        <v>2254</v>
      </c>
      <c r="K1691" s="33" t="s">
        <v>270</v>
      </c>
      <c r="L1691" s="32" t="s">
        <v>292</v>
      </c>
      <c r="M1691" s="37">
        <v>1</v>
      </c>
      <c r="N1691" s="42">
        <f t="shared" si="20"/>
        <v>0</v>
      </c>
      <c r="O1691" s="100">
        <f>100000-100000</f>
        <v>0</v>
      </c>
      <c r="P1691" s="31" t="s">
        <v>426</v>
      </c>
      <c r="Q1691" s="43" t="s">
        <v>799</v>
      </c>
      <c r="R1691" s="32" t="s">
        <v>248</v>
      </c>
      <c r="S1691" s="31">
        <v>0</v>
      </c>
      <c r="T1691" s="44" t="s">
        <v>108</v>
      </c>
    </row>
    <row r="1692" spans="1:21" s="133" customFormat="1" ht="57.75" customHeight="1">
      <c r="A1692" s="69">
        <v>1677</v>
      </c>
      <c r="B1692" s="39" t="s">
        <v>76</v>
      </c>
      <c r="C1692" s="31" t="s">
        <v>292</v>
      </c>
      <c r="D1692" s="31" t="s">
        <v>2256</v>
      </c>
      <c r="E1692" s="31" t="s">
        <v>2250</v>
      </c>
      <c r="F1692" s="33" t="s">
        <v>2251</v>
      </c>
      <c r="G1692" s="31" t="s">
        <v>2253</v>
      </c>
      <c r="H1692" s="33" t="s">
        <v>2252</v>
      </c>
      <c r="I1692" s="31" t="s">
        <v>2255</v>
      </c>
      <c r="J1692" s="33" t="s">
        <v>2254</v>
      </c>
      <c r="K1692" s="33" t="s">
        <v>270</v>
      </c>
      <c r="L1692" s="32" t="s">
        <v>292</v>
      </c>
      <c r="M1692" s="37">
        <v>1</v>
      </c>
      <c r="N1692" s="42">
        <f t="shared" si="20"/>
        <v>100000</v>
      </c>
      <c r="O1692" s="100">
        <v>100000</v>
      </c>
      <c r="P1692" s="31" t="s">
        <v>426</v>
      </c>
      <c r="Q1692" s="43" t="s">
        <v>799</v>
      </c>
      <c r="R1692" s="32" t="s">
        <v>255</v>
      </c>
      <c r="S1692" s="31">
        <v>0</v>
      </c>
      <c r="T1692" s="44" t="s">
        <v>108</v>
      </c>
    </row>
    <row r="1693" spans="1:21" s="133" customFormat="1" ht="63.75">
      <c r="A1693" s="31">
        <v>1678</v>
      </c>
      <c r="B1693" s="39" t="s">
        <v>76</v>
      </c>
      <c r="C1693" s="31" t="s">
        <v>292</v>
      </c>
      <c r="D1693" s="31" t="s">
        <v>2256</v>
      </c>
      <c r="E1693" s="31" t="s">
        <v>2250</v>
      </c>
      <c r="F1693" s="33" t="s">
        <v>2251</v>
      </c>
      <c r="G1693" s="31" t="s">
        <v>2253</v>
      </c>
      <c r="H1693" s="33" t="s">
        <v>2252</v>
      </c>
      <c r="I1693" s="31" t="s">
        <v>2255</v>
      </c>
      <c r="J1693" s="33" t="s">
        <v>2254</v>
      </c>
      <c r="K1693" s="33" t="s">
        <v>270</v>
      </c>
      <c r="L1693" s="32" t="s">
        <v>292</v>
      </c>
      <c r="M1693" s="37">
        <v>1</v>
      </c>
      <c r="N1693" s="42">
        <f t="shared" ref="N1693:N1695" si="21">O1693/M1693</f>
        <v>100000</v>
      </c>
      <c r="O1693" s="100">
        <v>100000</v>
      </c>
      <c r="P1693" s="31" t="s">
        <v>426</v>
      </c>
      <c r="Q1693" s="43" t="s">
        <v>799</v>
      </c>
      <c r="R1693" s="32" t="s">
        <v>254</v>
      </c>
      <c r="S1693" s="31">
        <v>0</v>
      </c>
      <c r="T1693" s="44" t="s">
        <v>108</v>
      </c>
    </row>
    <row r="1694" spans="1:21" s="133" customFormat="1" ht="63.75">
      <c r="A1694" s="69">
        <v>1679</v>
      </c>
      <c r="B1694" s="39" t="s">
        <v>76</v>
      </c>
      <c r="C1694" s="31" t="s">
        <v>292</v>
      </c>
      <c r="D1694" s="31" t="s">
        <v>2256</v>
      </c>
      <c r="E1694" s="31" t="s">
        <v>2250</v>
      </c>
      <c r="F1694" s="33" t="s">
        <v>2251</v>
      </c>
      <c r="G1694" s="31" t="s">
        <v>2253</v>
      </c>
      <c r="H1694" s="33" t="s">
        <v>2252</v>
      </c>
      <c r="I1694" s="31" t="s">
        <v>2255</v>
      </c>
      <c r="J1694" s="33" t="s">
        <v>2254</v>
      </c>
      <c r="K1694" s="33" t="s">
        <v>270</v>
      </c>
      <c r="L1694" s="32" t="s">
        <v>292</v>
      </c>
      <c r="M1694" s="37">
        <v>1</v>
      </c>
      <c r="N1694" s="42">
        <f t="shared" si="21"/>
        <v>0</v>
      </c>
      <c r="O1694" s="100">
        <f>100000-100000</f>
        <v>0</v>
      </c>
      <c r="P1694" s="31" t="s">
        <v>426</v>
      </c>
      <c r="Q1694" s="43" t="s">
        <v>799</v>
      </c>
      <c r="R1694" s="32" t="s">
        <v>261</v>
      </c>
      <c r="S1694" s="31">
        <v>0</v>
      </c>
      <c r="T1694" s="44" t="s">
        <v>108</v>
      </c>
    </row>
    <row r="1695" spans="1:21" s="133" customFormat="1" ht="63.75">
      <c r="A1695" s="31">
        <v>1680</v>
      </c>
      <c r="B1695" s="39" t="s">
        <v>76</v>
      </c>
      <c r="C1695" s="31" t="s">
        <v>292</v>
      </c>
      <c r="D1695" s="31" t="s">
        <v>2256</v>
      </c>
      <c r="E1695" s="31" t="s">
        <v>2250</v>
      </c>
      <c r="F1695" s="33" t="s">
        <v>2251</v>
      </c>
      <c r="G1695" s="31" t="s">
        <v>2253</v>
      </c>
      <c r="H1695" s="33" t="s">
        <v>2252</v>
      </c>
      <c r="I1695" s="31" t="s">
        <v>2255</v>
      </c>
      <c r="J1695" s="33" t="s">
        <v>2254</v>
      </c>
      <c r="K1695" s="33" t="s">
        <v>270</v>
      </c>
      <c r="L1695" s="32" t="s">
        <v>292</v>
      </c>
      <c r="M1695" s="37">
        <v>1</v>
      </c>
      <c r="N1695" s="42">
        <f t="shared" si="21"/>
        <v>100000</v>
      </c>
      <c r="O1695" s="100">
        <v>100000</v>
      </c>
      <c r="P1695" s="31" t="s">
        <v>426</v>
      </c>
      <c r="Q1695" s="43" t="s">
        <v>799</v>
      </c>
      <c r="R1695" s="32" t="s">
        <v>252</v>
      </c>
      <c r="S1695" s="31">
        <v>0</v>
      </c>
      <c r="T1695" s="44" t="s">
        <v>108</v>
      </c>
    </row>
    <row r="1696" spans="1:21" s="133" customFormat="1" ht="63.75">
      <c r="A1696" s="69">
        <v>1681</v>
      </c>
      <c r="B1696" s="39" t="s">
        <v>76</v>
      </c>
      <c r="C1696" s="31" t="s">
        <v>292</v>
      </c>
      <c r="D1696" s="31" t="s">
        <v>2256</v>
      </c>
      <c r="E1696" s="31" t="s">
        <v>2250</v>
      </c>
      <c r="F1696" s="33" t="s">
        <v>2251</v>
      </c>
      <c r="G1696" s="31" t="s">
        <v>2253</v>
      </c>
      <c r="H1696" s="33" t="s">
        <v>2252</v>
      </c>
      <c r="I1696" s="31" t="s">
        <v>2255</v>
      </c>
      <c r="J1696" s="33" t="s">
        <v>2254</v>
      </c>
      <c r="K1696" s="33" t="s">
        <v>270</v>
      </c>
      <c r="L1696" s="32" t="s">
        <v>292</v>
      </c>
      <c r="M1696" s="37">
        <v>1</v>
      </c>
      <c r="N1696" s="42">
        <f t="shared" ref="N1696" si="22">O1696/M1696</f>
        <v>0</v>
      </c>
      <c r="O1696" s="100">
        <f>100000-100000</f>
        <v>0</v>
      </c>
      <c r="P1696" s="31" t="s">
        <v>426</v>
      </c>
      <c r="Q1696" s="43" t="s">
        <v>799</v>
      </c>
      <c r="R1696" s="32" t="s">
        <v>250</v>
      </c>
      <c r="S1696" s="31">
        <v>0</v>
      </c>
      <c r="T1696" s="44" t="s">
        <v>108</v>
      </c>
    </row>
    <row r="1697" spans="1:21" s="133" customFormat="1" ht="63.75">
      <c r="A1697" s="31">
        <v>1682</v>
      </c>
      <c r="B1697" s="39" t="s">
        <v>76</v>
      </c>
      <c r="C1697" s="31" t="s">
        <v>292</v>
      </c>
      <c r="D1697" s="31" t="s">
        <v>2256</v>
      </c>
      <c r="E1697" s="31" t="s">
        <v>2250</v>
      </c>
      <c r="F1697" s="33" t="s">
        <v>2251</v>
      </c>
      <c r="G1697" s="31" t="s">
        <v>2253</v>
      </c>
      <c r="H1697" s="33" t="s">
        <v>2252</v>
      </c>
      <c r="I1697" s="31" t="s">
        <v>2255</v>
      </c>
      <c r="J1697" s="33" t="s">
        <v>2254</v>
      </c>
      <c r="K1697" s="33" t="s">
        <v>270</v>
      </c>
      <c r="L1697" s="32" t="s">
        <v>292</v>
      </c>
      <c r="M1697" s="37">
        <v>1</v>
      </c>
      <c r="N1697" s="42">
        <f t="shared" ref="N1697" si="23">O1697/M1697</f>
        <v>0</v>
      </c>
      <c r="O1697" s="100">
        <f>100000-100000</f>
        <v>0</v>
      </c>
      <c r="P1697" s="31" t="s">
        <v>426</v>
      </c>
      <c r="Q1697" s="43" t="s">
        <v>799</v>
      </c>
      <c r="R1697" s="32" t="s">
        <v>257</v>
      </c>
      <c r="S1697" s="31">
        <v>0</v>
      </c>
      <c r="T1697" s="44" t="s">
        <v>108</v>
      </c>
    </row>
    <row r="1698" spans="1:21" s="133" customFormat="1" ht="63.75">
      <c r="A1698" s="69">
        <v>1683</v>
      </c>
      <c r="B1698" s="39" t="s">
        <v>76</v>
      </c>
      <c r="C1698" s="31" t="s">
        <v>292</v>
      </c>
      <c r="D1698" s="31" t="s">
        <v>2256</v>
      </c>
      <c r="E1698" s="31" t="s">
        <v>2250</v>
      </c>
      <c r="F1698" s="33" t="s">
        <v>2251</v>
      </c>
      <c r="G1698" s="31" t="s">
        <v>2253</v>
      </c>
      <c r="H1698" s="33" t="s">
        <v>2252</v>
      </c>
      <c r="I1698" s="31" t="s">
        <v>2255</v>
      </c>
      <c r="J1698" s="33" t="s">
        <v>2254</v>
      </c>
      <c r="K1698" s="33" t="s">
        <v>270</v>
      </c>
      <c r="L1698" s="32" t="s">
        <v>292</v>
      </c>
      <c r="M1698" s="37">
        <v>1</v>
      </c>
      <c r="N1698" s="42">
        <f t="shared" ref="N1698:N1704" si="24">O1698/M1698</f>
        <v>100000</v>
      </c>
      <c r="O1698" s="100">
        <v>100000</v>
      </c>
      <c r="P1698" s="31" t="s">
        <v>426</v>
      </c>
      <c r="Q1698" s="43" t="s">
        <v>799</v>
      </c>
      <c r="R1698" s="32">
        <v>231000000</v>
      </c>
      <c r="S1698" s="31">
        <v>0</v>
      </c>
      <c r="T1698" s="44" t="s">
        <v>108</v>
      </c>
    </row>
    <row r="1699" spans="1:21" ht="89.25">
      <c r="A1699" s="31">
        <v>1684</v>
      </c>
      <c r="B1699" s="39" t="s">
        <v>76</v>
      </c>
      <c r="C1699" s="31" t="s">
        <v>74</v>
      </c>
      <c r="D1699" s="31" t="s">
        <v>447</v>
      </c>
      <c r="E1699" s="33" t="s">
        <v>452</v>
      </c>
      <c r="F1699" s="33" t="s">
        <v>448</v>
      </c>
      <c r="G1699" s="33" t="s">
        <v>449</v>
      </c>
      <c r="H1699" s="33" t="s">
        <v>450</v>
      </c>
      <c r="I1699" s="33" t="s">
        <v>2266</v>
      </c>
      <c r="J1699" s="35" t="s">
        <v>2257</v>
      </c>
      <c r="K1699" s="33" t="s">
        <v>270</v>
      </c>
      <c r="L1699" s="32" t="s">
        <v>271</v>
      </c>
      <c r="M1699" s="37">
        <v>1</v>
      </c>
      <c r="N1699" s="42">
        <f t="shared" ref="N1699:N1701" si="25">O1699/M1699</f>
        <v>1276786</v>
      </c>
      <c r="O1699" s="42">
        <v>1276786</v>
      </c>
      <c r="P1699" s="31" t="s">
        <v>349</v>
      </c>
      <c r="Q1699" s="31" t="s">
        <v>2262</v>
      </c>
      <c r="R1699" s="32" t="s">
        <v>275</v>
      </c>
      <c r="S1699" s="37">
        <v>70</v>
      </c>
      <c r="T1699" s="44" t="s">
        <v>128</v>
      </c>
      <c r="U1699" s="16"/>
    </row>
    <row r="1700" spans="1:21" ht="89.25">
      <c r="A1700" s="69">
        <v>1685</v>
      </c>
      <c r="B1700" s="39" t="s">
        <v>76</v>
      </c>
      <c r="C1700" s="31" t="s">
        <v>74</v>
      </c>
      <c r="D1700" s="31" t="s">
        <v>447</v>
      </c>
      <c r="E1700" s="33" t="s">
        <v>452</v>
      </c>
      <c r="F1700" s="33" t="s">
        <v>448</v>
      </c>
      <c r="G1700" s="33" t="s">
        <v>449</v>
      </c>
      <c r="H1700" s="33" t="s">
        <v>450</v>
      </c>
      <c r="I1700" s="33" t="s">
        <v>2267</v>
      </c>
      <c r="J1700" s="35" t="s">
        <v>2258</v>
      </c>
      <c r="K1700" s="33" t="s">
        <v>270</v>
      </c>
      <c r="L1700" s="32" t="s">
        <v>271</v>
      </c>
      <c r="M1700" s="37">
        <v>1</v>
      </c>
      <c r="N1700" s="42">
        <f t="shared" si="25"/>
        <v>200000</v>
      </c>
      <c r="O1700" s="42">
        <v>200000</v>
      </c>
      <c r="P1700" s="31" t="s">
        <v>426</v>
      </c>
      <c r="Q1700" s="31" t="s">
        <v>1357</v>
      </c>
      <c r="R1700" s="32" t="s">
        <v>275</v>
      </c>
      <c r="S1700" s="37">
        <v>70</v>
      </c>
      <c r="T1700" s="44" t="s">
        <v>128</v>
      </c>
      <c r="U1700" s="16"/>
    </row>
    <row r="1701" spans="1:21" ht="89.25">
      <c r="A1701" s="31">
        <v>1686</v>
      </c>
      <c r="B1701" s="39" t="s">
        <v>76</v>
      </c>
      <c r="C1701" s="31" t="s">
        <v>74</v>
      </c>
      <c r="D1701" s="31" t="s">
        <v>447</v>
      </c>
      <c r="E1701" s="33" t="s">
        <v>452</v>
      </c>
      <c r="F1701" s="33" t="s">
        <v>448</v>
      </c>
      <c r="G1701" s="33" t="s">
        <v>449</v>
      </c>
      <c r="H1701" s="33" t="s">
        <v>450</v>
      </c>
      <c r="I1701" s="33" t="s">
        <v>2268</v>
      </c>
      <c r="J1701" s="35" t="s">
        <v>2259</v>
      </c>
      <c r="K1701" s="33" t="s">
        <v>270</v>
      </c>
      <c r="L1701" s="32" t="s">
        <v>271</v>
      </c>
      <c r="M1701" s="37">
        <v>1</v>
      </c>
      <c r="N1701" s="42">
        <f t="shared" si="25"/>
        <v>538000</v>
      </c>
      <c r="O1701" s="42">
        <v>538000</v>
      </c>
      <c r="P1701" s="31" t="s">
        <v>349</v>
      </c>
      <c r="Q1701" s="31" t="s">
        <v>2262</v>
      </c>
      <c r="R1701" s="32" t="s">
        <v>275</v>
      </c>
      <c r="S1701" s="37">
        <v>70</v>
      </c>
      <c r="T1701" s="44" t="s">
        <v>128</v>
      </c>
      <c r="U1701" s="16"/>
    </row>
    <row r="1702" spans="1:21" ht="89.25">
      <c r="A1702" s="69">
        <v>1687</v>
      </c>
      <c r="B1702" s="39" t="s">
        <v>76</v>
      </c>
      <c r="C1702" s="31" t="s">
        <v>74</v>
      </c>
      <c r="D1702" s="31" t="s">
        <v>447</v>
      </c>
      <c r="E1702" s="33" t="s">
        <v>452</v>
      </c>
      <c r="F1702" s="33" t="s">
        <v>448</v>
      </c>
      <c r="G1702" s="33" t="s">
        <v>449</v>
      </c>
      <c r="H1702" s="33" t="s">
        <v>450</v>
      </c>
      <c r="I1702" s="33" t="s">
        <v>2269</v>
      </c>
      <c r="J1702" s="35" t="s">
        <v>2260</v>
      </c>
      <c r="K1702" s="33" t="s">
        <v>270</v>
      </c>
      <c r="L1702" s="32" t="s">
        <v>271</v>
      </c>
      <c r="M1702" s="37">
        <v>1</v>
      </c>
      <c r="N1702" s="42">
        <f t="shared" si="24"/>
        <v>1490000</v>
      </c>
      <c r="O1702" s="42">
        <v>1490000</v>
      </c>
      <c r="P1702" s="31" t="s">
        <v>426</v>
      </c>
      <c r="Q1702" s="31" t="s">
        <v>274</v>
      </c>
      <c r="R1702" s="32" t="s">
        <v>275</v>
      </c>
      <c r="S1702" s="37">
        <v>70</v>
      </c>
      <c r="T1702" s="44" t="s">
        <v>128</v>
      </c>
      <c r="U1702" s="16"/>
    </row>
    <row r="1703" spans="1:21" ht="89.25">
      <c r="A1703" s="31">
        <v>1688</v>
      </c>
      <c r="B1703" s="39" t="s">
        <v>76</v>
      </c>
      <c r="C1703" s="31" t="s">
        <v>74</v>
      </c>
      <c r="D1703" s="31" t="s">
        <v>447</v>
      </c>
      <c r="E1703" s="33" t="s">
        <v>452</v>
      </c>
      <c r="F1703" s="33" t="s">
        <v>448</v>
      </c>
      <c r="G1703" s="33" t="s">
        <v>449</v>
      </c>
      <c r="H1703" s="33" t="s">
        <v>450</v>
      </c>
      <c r="I1703" s="33" t="s">
        <v>2270</v>
      </c>
      <c r="J1703" s="35" t="s">
        <v>2261</v>
      </c>
      <c r="K1703" s="33" t="s">
        <v>270</v>
      </c>
      <c r="L1703" s="32" t="s">
        <v>271</v>
      </c>
      <c r="M1703" s="37">
        <v>1</v>
      </c>
      <c r="N1703" s="42">
        <f t="shared" ref="N1703" si="26">O1703/M1703</f>
        <v>372500</v>
      </c>
      <c r="O1703" s="42">
        <v>372500</v>
      </c>
      <c r="P1703" s="31" t="s">
        <v>349</v>
      </c>
      <c r="Q1703" s="31" t="s">
        <v>2262</v>
      </c>
      <c r="R1703" s="32" t="s">
        <v>275</v>
      </c>
      <c r="S1703" s="37">
        <v>70</v>
      </c>
      <c r="T1703" s="44" t="s">
        <v>128</v>
      </c>
      <c r="U1703" s="16"/>
    </row>
    <row r="1704" spans="1:21" ht="76.5">
      <c r="A1704" s="31">
        <v>1689</v>
      </c>
      <c r="B1704" s="39" t="s">
        <v>76</v>
      </c>
      <c r="C1704" s="31" t="s">
        <v>74</v>
      </c>
      <c r="D1704" s="31" t="s">
        <v>2281</v>
      </c>
      <c r="E1704" s="33" t="s">
        <v>2285</v>
      </c>
      <c r="F1704" s="33" t="s">
        <v>2282</v>
      </c>
      <c r="G1704" s="33" t="s">
        <v>2286</v>
      </c>
      <c r="H1704" s="33" t="s">
        <v>2283</v>
      </c>
      <c r="I1704" s="33" t="s">
        <v>2287</v>
      </c>
      <c r="J1704" s="33" t="s">
        <v>2284</v>
      </c>
      <c r="K1704" s="33" t="s">
        <v>270</v>
      </c>
      <c r="L1704" s="32" t="s">
        <v>271</v>
      </c>
      <c r="M1704" s="37">
        <v>1</v>
      </c>
      <c r="N1704" s="42">
        <f t="shared" si="24"/>
        <v>2750000</v>
      </c>
      <c r="O1704" s="42">
        <v>2750000</v>
      </c>
      <c r="P1704" s="31" t="s">
        <v>426</v>
      </c>
      <c r="Q1704" s="31" t="s">
        <v>274</v>
      </c>
      <c r="R1704" s="32" t="s">
        <v>275</v>
      </c>
      <c r="S1704" s="37">
        <v>0</v>
      </c>
      <c r="T1704" s="44" t="s">
        <v>142</v>
      </c>
      <c r="U1704" s="16"/>
    </row>
    <row r="1705" spans="1:21" ht="78" customHeight="1">
      <c r="A1705" s="31">
        <v>1690</v>
      </c>
      <c r="B1705" s="39" t="s">
        <v>76</v>
      </c>
      <c r="C1705" s="31" t="s">
        <v>74</v>
      </c>
      <c r="D1705" s="46" t="s">
        <v>2311</v>
      </c>
      <c r="E1705" s="34" t="s">
        <v>2312</v>
      </c>
      <c r="F1705" s="34" t="s">
        <v>2313</v>
      </c>
      <c r="G1705" s="34" t="s">
        <v>2314</v>
      </c>
      <c r="H1705" s="34" t="s">
        <v>2315</v>
      </c>
      <c r="I1705" s="34" t="s">
        <v>2317</v>
      </c>
      <c r="J1705" s="34" t="s">
        <v>2316</v>
      </c>
      <c r="K1705" s="34" t="s">
        <v>270</v>
      </c>
      <c r="L1705" s="32" t="s">
        <v>271</v>
      </c>
      <c r="M1705" s="36">
        <v>1</v>
      </c>
      <c r="N1705" s="42">
        <f>O1705/M1705</f>
        <v>3750000</v>
      </c>
      <c r="O1705" s="42">
        <v>3750000</v>
      </c>
      <c r="P1705" s="31" t="s">
        <v>426</v>
      </c>
      <c r="Q1705" s="31" t="s">
        <v>274</v>
      </c>
      <c r="R1705" s="32" t="s">
        <v>275</v>
      </c>
      <c r="S1705" s="31">
        <v>0</v>
      </c>
      <c r="T1705" s="78" t="s">
        <v>108</v>
      </c>
      <c r="U1705" s="80"/>
    </row>
    <row r="1706" spans="1:21" ht="51">
      <c r="A1706" s="31">
        <v>1691</v>
      </c>
      <c r="B1706" s="39" t="s">
        <v>76</v>
      </c>
      <c r="C1706" s="59" t="s">
        <v>77</v>
      </c>
      <c r="D1706" s="38" t="s">
        <v>2263</v>
      </c>
      <c r="E1706" s="34" t="s">
        <v>2271</v>
      </c>
      <c r="F1706" s="34" t="s">
        <v>2264</v>
      </c>
      <c r="G1706" s="34" t="s">
        <v>2273</v>
      </c>
      <c r="H1706" s="34" t="s">
        <v>2272</v>
      </c>
      <c r="I1706" s="34" t="s">
        <v>2271</v>
      </c>
      <c r="J1706" s="34" t="s">
        <v>2264</v>
      </c>
      <c r="K1706" s="34" t="s">
        <v>270</v>
      </c>
      <c r="L1706" s="35" t="s">
        <v>310</v>
      </c>
      <c r="M1706" s="37">
        <v>500</v>
      </c>
      <c r="N1706" s="42">
        <f t="shared" ref="N1706:N1724" si="27">O1706/M1706</f>
        <v>424</v>
      </c>
      <c r="O1706" s="42">
        <v>212000</v>
      </c>
      <c r="P1706" s="31" t="s">
        <v>426</v>
      </c>
      <c r="Q1706" s="31" t="s">
        <v>2265</v>
      </c>
      <c r="R1706" s="32" t="s">
        <v>275</v>
      </c>
      <c r="S1706" s="37">
        <v>100</v>
      </c>
      <c r="T1706" s="78" t="s">
        <v>2118</v>
      </c>
      <c r="U1706" s="16"/>
    </row>
    <row r="1707" spans="1:21" ht="25.5">
      <c r="A1707" s="31">
        <v>1692</v>
      </c>
      <c r="B1707" s="39" t="s">
        <v>76</v>
      </c>
      <c r="C1707" s="59" t="s">
        <v>77</v>
      </c>
      <c r="D1707" s="38" t="s">
        <v>1385</v>
      </c>
      <c r="E1707" s="34" t="s">
        <v>1386</v>
      </c>
      <c r="F1707" s="34" t="s">
        <v>1387</v>
      </c>
      <c r="G1707" s="34" t="s">
        <v>1388</v>
      </c>
      <c r="H1707" s="34" t="s">
        <v>1389</v>
      </c>
      <c r="I1707" s="34" t="s">
        <v>1862</v>
      </c>
      <c r="J1707" s="58" t="s">
        <v>1391</v>
      </c>
      <c r="K1707" s="34" t="s">
        <v>270</v>
      </c>
      <c r="L1707" s="35" t="s">
        <v>310</v>
      </c>
      <c r="M1707" s="37">
        <v>5</v>
      </c>
      <c r="N1707" s="42">
        <f t="shared" si="27"/>
        <v>34000</v>
      </c>
      <c r="O1707" s="42">
        <v>170000</v>
      </c>
      <c r="P1707" s="31" t="s">
        <v>426</v>
      </c>
      <c r="Q1707" s="31" t="s">
        <v>426</v>
      </c>
      <c r="R1707" s="32" t="s">
        <v>275</v>
      </c>
      <c r="S1707" s="37">
        <v>100</v>
      </c>
      <c r="T1707" s="78" t="s">
        <v>108</v>
      </c>
      <c r="U1707" s="16"/>
    </row>
    <row r="1708" spans="1:21" s="130" customFormat="1" ht="102" customHeight="1">
      <c r="A1708" s="31">
        <v>1693</v>
      </c>
      <c r="B1708" s="39" t="s">
        <v>76</v>
      </c>
      <c r="C1708" s="31" t="s">
        <v>74</v>
      </c>
      <c r="D1708" s="31" t="s">
        <v>1237</v>
      </c>
      <c r="E1708" s="34" t="s">
        <v>1238</v>
      </c>
      <c r="F1708" s="34" t="s">
        <v>1239</v>
      </c>
      <c r="G1708" s="34" t="s">
        <v>1238</v>
      </c>
      <c r="H1708" s="34" t="s">
        <v>1240</v>
      </c>
      <c r="I1708" s="34" t="s">
        <v>1241</v>
      </c>
      <c r="J1708" s="34" t="s">
        <v>2276</v>
      </c>
      <c r="K1708" s="34" t="s">
        <v>270</v>
      </c>
      <c r="L1708" s="32" t="s">
        <v>271</v>
      </c>
      <c r="M1708" s="36">
        <v>1</v>
      </c>
      <c r="N1708" s="42">
        <f t="shared" si="27"/>
        <v>32000</v>
      </c>
      <c r="O1708" s="42">
        <v>32000</v>
      </c>
      <c r="P1708" s="31" t="s">
        <v>283</v>
      </c>
      <c r="Q1708" s="31" t="s">
        <v>451</v>
      </c>
      <c r="R1708" s="32" t="s">
        <v>247</v>
      </c>
      <c r="S1708" s="37">
        <v>100</v>
      </c>
      <c r="T1708" s="78" t="s">
        <v>108</v>
      </c>
      <c r="U1708" s="80"/>
    </row>
    <row r="1709" spans="1:21" s="130" customFormat="1" ht="102" customHeight="1">
      <c r="A1709" s="31">
        <v>1694</v>
      </c>
      <c r="B1709" s="39" t="s">
        <v>76</v>
      </c>
      <c r="C1709" s="31" t="s">
        <v>74</v>
      </c>
      <c r="D1709" s="31" t="s">
        <v>1237</v>
      </c>
      <c r="E1709" s="34" t="s">
        <v>1238</v>
      </c>
      <c r="F1709" s="34" t="s">
        <v>1239</v>
      </c>
      <c r="G1709" s="34" t="s">
        <v>1238</v>
      </c>
      <c r="H1709" s="34" t="s">
        <v>1240</v>
      </c>
      <c r="I1709" s="34" t="s">
        <v>1241</v>
      </c>
      <c r="J1709" s="34" t="s">
        <v>2276</v>
      </c>
      <c r="K1709" s="34" t="s">
        <v>270</v>
      </c>
      <c r="L1709" s="32" t="s">
        <v>271</v>
      </c>
      <c r="M1709" s="36">
        <v>1</v>
      </c>
      <c r="N1709" s="42">
        <f t="shared" si="27"/>
        <v>20000</v>
      </c>
      <c r="O1709" s="42">
        <v>20000</v>
      </c>
      <c r="P1709" s="31" t="s">
        <v>349</v>
      </c>
      <c r="Q1709" s="31" t="s">
        <v>451</v>
      </c>
      <c r="R1709" s="32" t="s">
        <v>258</v>
      </c>
      <c r="S1709" s="37">
        <v>100</v>
      </c>
      <c r="T1709" s="78" t="s">
        <v>108</v>
      </c>
      <c r="U1709" s="80"/>
    </row>
    <row r="1710" spans="1:21" s="130" customFormat="1" ht="102" customHeight="1">
      <c r="A1710" s="31">
        <v>1695</v>
      </c>
      <c r="B1710" s="39" t="s">
        <v>76</v>
      </c>
      <c r="C1710" s="31" t="s">
        <v>74</v>
      </c>
      <c r="D1710" s="31" t="s">
        <v>1237</v>
      </c>
      <c r="E1710" s="34" t="s">
        <v>1238</v>
      </c>
      <c r="F1710" s="34" t="s">
        <v>1239</v>
      </c>
      <c r="G1710" s="34" t="s">
        <v>1238</v>
      </c>
      <c r="H1710" s="34" t="s">
        <v>1240</v>
      </c>
      <c r="I1710" s="34" t="s">
        <v>1241</v>
      </c>
      <c r="J1710" s="34" t="s">
        <v>2276</v>
      </c>
      <c r="K1710" s="34" t="s">
        <v>270</v>
      </c>
      <c r="L1710" s="32" t="s">
        <v>271</v>
      </c>
      <c r="M1710" s="36">
        <v>1</v>
      </c>
      <c r="N1710" s="42">
        <f t="shared" si="27"/>
        <v>35000</v>
      </c>
      <c r="O1710" s="42">
        <v>35000</v>
      </c>
      <c r="P1710" s="31" t="s">
        <v>283</v>
      </c>
      <c r="Q1710" s="31" t="s">
        <v>451</v>
      </c>
      <c r="R1710" s="32" t="s">
        <v>255</v>
      </c>
      <c r="S1710" s="37">
        <v>100</v>
      </c>
      <c r="T1710" s="78" t="s">
        <v>108</v>
      </c>
      <c r="U1710" s="80"/>
    </row>
    <row r="1711" spans="1:21" s="130" customFormat="1" ht="102" customHeight="1">
      <c r="A1711" s="31">
        <v>1696</v>
      </c>
      <c r="B1711" s="39" t="s">
        <v>76</v>
      </c>
      <c r="C1711" s="31" t="s">
        <v>74</v>
      </c>
      <c r="D1711" s="31" t="s">
        <v>1237</v>
      </c>
      <c r="E1711" s="34" t="s">
        <v>1238</v>
      </c>
      <c r="F1711" s="34" t="s">
        <v>1239</v>
      </c>
      <c r="G1711" s="34" t="s">
        <v>1238</v>
      </c>
      <c r="H1711" s="34" t="s">
        <v>1240</v>
      </c>
      <c r="I1711" s="34" t="s">
        <v>1241</v>
      </c>
      <c r="J1711" s="34" t="s">
        <v>2276</v>
      </c>
      <c r="K1711" s="34" t="s">
        <v>270</v>
      </c>
      <c r="L1711" s="32" t="s">
        <v>271</v>
      </c>
      <c r="M1711" s="36">
        <v>1</v>
      </c>
      <c r="N1711" s="42">
        <f t="shared" si="27"/>
        <v>45000</v>
      </c>
      <c r="O1711" s="42">
        <v>45000</v>
      </c>
      <c r="P1711" s="31" t="s">
        <v>283</v>
      </c>
      <c r="Q1711" s="31" t="s">
        <v>451</v>
      </c>
      <c r="R1711" s="32" t="s">
        <v>260</v>
      </c>
      <c r="S1711" s="37">
        <v>100</v>
      </c>
      <c r="T1711" s="78" t="s">
        <v>108</v>
      </c>
      <c r="U1711" s="80"/>
    </row>
    <row r="1712" spans="1:21" s="130" customFormat="1" ht="102" customHeight="1">
      <c r="A1712" s="31">
        <v>1697</v>
      </c>
      <c r="B1712" s="39" t="s">
        <v>76</v>
      </c>
      <c r="C1712" s="31" t="s">
        <v>74</v>
      </c>
      <c r="D1712" s="31" t="s">
        <v>1237</v>
      </c>
      <c r="E1712" s="34" t="s">
        <v>1238</v>
      </c>
      <c r="F1712" s="34" t="s">
        <v>1239</v>
      </c>
      <c r="G1712" s="34" t="s">
        <v>1238</v>
      </c>
      <c r="H1712" s="34" t="s">
        <v>1240</v>
      </c>
      <c r="I1712" s="34" t="s">
        <v>1241</v>
      </c>
      <c r="J1712" s="34" t="s">
        <v>2276</v>
      </c>
      <c r="K1712" s="34" t="s">
        <v>270</v>
      </c>
      <c r="L1712" s="32" t="s">
        <v>271</v>
      </c>
      <c r="M1712" s="36">
        <v>1</v>
      </c>
      <c r="N1712" s="42">
        <f t="shared" si="27"/>
        <v>35000</v>
      </c>
      <c r="O1712" s="42">
        <v>35000</v>
      </c>
      <c r="P1712" s="31" t="s">
        <v>283</v>
      </c>
      <c r="Q1712" s="31" t="s">
        <v>451</v>
      </c>
      <c r="R1712" s="32" t="s">
        <v>248</v>
      </c>
      <c r="S1712" s="37">
        <v>100</v>
      </c>
      <c r="T1712" s="78" t="s">
        <v>108</v>
      </c>
      <c r="U1712" s="80"/>
    </row>
    <row r="1713" spans="1:21" s="130" customFormat="1" ht="102" customHeight="1">
      <c r="A1713" s="31">
        <v>1698</v>
      </c>
      <c r="B1713" s="39" t="s">
        <v>76</v>
      </c>
      <c r="C1713" s="31" t="s">
        <v>74</v>
      </c>
      <c r="D1713" s="31" t="s">
        <v>1237</v>
      </c>
      <c r="E1713" s="34" t="s">
        <v>1238</v>
      </c>
      <c r="F1713" s="34" t="s">
        <v>1239</v>
      </c>
      <c r="G1713" s="34" t="s">
        <v>1238</v>
      </c>
      <c r="H1713" s="34" t="s">
        <v>1240</v>
      </c>
      <c r="I1713" s="34" t="s">
        <v>1241</v>
      </c>
      <c r="J1713" s="34" t="s">
        <v>2276</v>
      </c>
      <c r="K1713" s="34" t="s">
        <v>270</v>
      </c>
      <c r="L1713" s="32" t="s">
        <v>271</v>
      </c>
      <c r="M1713" s="36">
        <v>1</v>
      </c>
      <c r="N1713" s="42">
        <f t="shared" si="27"/>
        <v>47000</v>
      </c>
      <c r="O1713" s="42">
        <v>47000</v>
      </c>
      <c r="P1713" s="31" t="s">
        <v>283</v>
      </c>
      <c r="Q1713" s="31" t="s">
        <v>451</v>
      </c>
      <c r="R1713" s="32" t="s">
        <v>249</v>
      </c>
      <c r="S1713" s="37">
        <v>100</v>
      </c>
      <c r="T1713" s="78" t="s">
        <v>108</v>
      </c>
      <c r="U1713" s="80"/>
    </row>
    <row r="1714" spans="1:21" s="130" customFormat="1" ht="102" customHeight="1">
      <c r="A1714" s="31">
        <v>1699</v>
      </c>
      <c r="B1714" s="39" t="s">
        <v>76</v>
      </c>
      <c r="C1714" s="31" t="s">
        <v>74</v>
      </c>
      <c r="D1714" s="31" t="s">
        <v>1237</v>
      </c>
      <c r="E1714" s="34" t="s">
        <v>1238</v>
      </c>
      <c r="F1714" s="34" t="s">
        <v>1239</v>
      </c>
      <c r="G1714" s="34" t="s">
        <v>1238</v>
      </c>
      <c r="H1714" s="34" t="s">
        <v>1240</v>
      </c>
      <c r="I1714" s="34" t="s">
        <v>1241</v>
      </c>
      <c r="J1714" s="34" t="s">
        <v>2276</v>
      </c>
      <c r="K1714" s="34" t="s">
        <v>270</v>
      </c>
      <c r="L1714" s="32" t="s">
        <v>271</v>
      </c>
      <c r="M1714" s="36">
        <v>1</v>
      </c>
      <c r="N1714" s="42">
        <f t="shared" si="27"/>
        <v>30000</v>
      </c>
      <c r="O1714" s="42">
        <v>30000</v>
      </c>
      <c r="P1714" s="31" t="s">
        <v>283</v>
      </c>
      <c r="Q1714" s="31" t="s">
        <v>451</v>
      </c>
      <c r="R1714" s="32" t="s">
        <v>254</v>
      </c>
      <c r="S1714" s="37">
        <v>100</v>
      </c>
      <c r="T1714" s="78" t="s">
        <v>108</v>
      </c>
      <c r="U1714" s="80"/>
    </row>
    <row r="1715" spans="1:21" s="130" customFormat="1" ht="102" customHeight="1">
      <c r="A1715" s="31">
        <v>1700</v>
      </c>
      <c r="B1715" s="39" t="s">
        <v>76</v>
      </c>
      <c r="C1715" s="31" t="s">
        <v>74</v>
      </c>
      <c r="D1715" s="31" t="s">
        <v>1237</v>
      </c>
      <c r="E1715" s="34" t="s">
        <v>1238</v>
      </c>
      <c r="F1715" s="34" t="s">
        <v>1239</v>
      </c>
      <c r="G1715" s="34" t="s">
        <v>1238</v>
      </c>
      <c r="H1715" s="34" t="s">
        <v>1240</v>
      </c>
      <c r="I1715" s="34" t="s">
        <v>1241</v>
      </c>
      <c r="J1715" s="34" t="s">
        <v>2276</v>
      </c>
      <c r="K1715" s="34" t="s">
        <v>270</v>
      </c>
      <c r="L1715" s="32" t="s">
        <v>271</v>
      </c>
      <c r="M1715" s="36">
        <v>1</v>
      </c>
      <c r="N1715" s="42">
        <f t="shared" si="27"/>
        <v>35000</v>
      </c>
      <c r="O1715" s="42">
        <v>35000</v>
      </c>
      <c r="P1715" s="31" t="s">
        <v>283</v>
      </c>
      <c r="Q1715" s="31" t="s">
        <v>451</v>
      </c>
      <c r="R1715" s="32" t="s">
        <v>261</v>
      </c>
      <c r="S1715" s="37">
        <v>100</v>
      </c>
      <c r="T1715" s="78" t="s">
        <v>108</v>
      </c>
      <c r="U1715" s="80"/>
    </row>
    <row r="1716" spans="1:21" s="130" customFormat="1" ht="102" customHeight="1">
      <c r="A1716" s="31">
        <v>1701</v>
      </c>
      <c r="B1716" s="39" t="s">
        <v>76</v>
      </c>
      <c r="C1716" s="31" t="s">
        <v>74</v>
      </c>
      <c r="D1716" s="31" t="s">
        <v>1237</v>
      </c>
      <c r="E1716" s="34" t="s">
        <v>1238</v>
      </c>
      <c r="F1716" s="34" t="s">
        <v>1239</v>
      </c>
      <c r="G1716" s="34" t="s">
        <v>1238</v>
      </c>
      <c r="H1716" s="34" t="s">
        <v>1240</v>
      </c>
      <c r="I1716" s="34" t="s">
        <v>1241</v>
      </c>
      <c r="J1716" s="34" t="s">
        <v>2276</v>
      </c>
      <c r="K1716" s="34" t="s">
        <v>270</v>
      </c>
      <c r="L1716" s="32" t="s">
        <v>271</v>
      </c>
      <c r="M1716" s="36">
        <v>1</v>
      </c>
      <c r="N1716" s="42">
        <f t="shared" si="27"/>
        <v>50000</v>
      </c>
      <c r="O1716" s="42">
        <v>50000</v>
      </c>
      <c r="P1716" s="31" t="s">
        <v>283</v>
      </c>
      <c r="Q1716" s="31" t="s">
        <v>451</v>
      </c>
      <c r="R1716" s="32" t="s">
        <v>252</v>
      </c>
      <c r="S1716" s="37">
        <v>100</v>
      </c>
      <c r="T1716" s="78" t="s">
        <v>108</v>
      </c>
      <c r="U1716" s="80"/>
    </row>
    <row r="1717" spans="1:21" s="130" customFormat="1" ht="102" customHeight="1">
      <c r="A1717" s="31">
        <v>1702</v>
      </c>
      <c r="B1717" s="39" t="s">
        <v>76</v>
      </c>
      <c r="C1717" s="31" t="s">
        <v>74</v>
      </c>
      <c r="D1717" s="31" t="s">
        <v>1237</v>
      </c>
      <c r="E1717" s="34" t="s">
        <v>1238</v>
      </c>
      <c r="F1717" s="34" t="s">
        <v>1239</v>
      </c>
      <c r="G1717" s="34" t="s">
        <v>1238</v>
      </c>
      <c r="H1717" s="34" t="s">
        <v>1240</v>
      </c>
      <c r="I1717" s="34" t="s">
        <v>1241</v>
      </c>
      <c r="J1717" s="34" t="s">
        <v>2276</v>
      </c>
      <c r="K1717" s="34" t="s">
        <v>270</v>
      </c>
      <c r="L1717" s="32" t="s">
        <v>271</v>
      </c>
      <c r="M1717" s="36">
        <v>1</v>
      </c>
      <c r="N1717" s="42">
        <f t="shared" si="27"/>
        <v>95000</v>
      </c>
      <c r="O1717" s="42">
        <v>95000</v>
      </c>
      <c r="P1717" s="31" t="s">
        <v>426</v>
      </c>
      <c r="Q1717" s="31" t="s">
        <v>451</v>
      </c>
      <c r="R1717" s="32" t="s">
        <v>1935</v>
      </c>
      <c r="S1717" s="37">
        <v>100</v>
      </c>
      <c r="T1717" s="78" t="s">
        <v>108</v>
      </c>
      <c r="U1717" s="80"/>
    </row>
    <row r="1718" spans="1:21" s="130" customFormat="1" ht="102" customHeight="1">
      <c r="A1718" s="31">
        <v>1703</v>
      </c>
      <c r="B1718" s="39" t="s">
        <v>76</v>
      </c>
      <c r="C1718" s="31" t="s">
        <v>74</v>
      </c>
      <c r="D1718" s="31" t="s">
        <v>1237</v>
      </c>
      <c r="E1718" s="34" t="s">
        <v>1238</v>
      </c>
      <c r="F1718" s="34" t="s">
        <v>1239</v>
      </c>
      <c r="G1718" s="34" t="s">
        <v>1238</v>
      </c>
      <c r="H1718" s="34" t="s">
        <v>1240</v>
      </c>
      <c r="I1718" s="34" t="s">
        <v>1241</v>
      </c>
      <c r="J1718" s="34" t="s">
        <v>2276</v>
      </c>
      <c r="K1718" s="34" t="s">
        <v>270</v>
      </c>
      <c r="L1718" s="32" t="s">
        <v>271</v>
      </c>
      <c r="M1718" s="36">
        <v>1</v>
      </c>
      <c r="N1718" s="42">
        <f t="shared" si="27"/>
        <v>55000</v>
      </c>
      <c r="O1718" s="42">
        <v>55000</v>
      </c>
      <c r="P1718" s="31" t="s">
        <v>283</v>
      </c>
      <c r="Q1718" s="31" t="s">
        <v>451</v>
      </c>
      <c r="R1718" s="32" t="s">
        <v>250</v>
      </c>
      <c r="S1718" s="37">
        <v>100</v>
      </c>
      <c r="T1718" s="78" t="s">
        <v>108</v>
      </c>
      <c r="U1718" s="80"/>
    </row>
    <row r="1719" spans="1:21" s="130" customFormat="1" ht="102" customHeight="1">
      <c r="A1719" s="31">
        <v>1704</v>
      </c>
      <c r="B1719" s="39" t="s">
        <v>76</v>
      </c>
      <c r="C1719" s="31" t="s">
        <v>74</v>
      </c>
      <c r="D1719" s="31" t="s">
        <v>1237</v>
      </c>
      <c r="E1719" s="34" t="s">
        <v>1238</v>
      </c>
      <c r="F1719" s="34" t="s">
        <v>1239</v>
      </c>
      <c r="G1719" s="34" t="s">
        <v>1238</v>
      </c>
      <c r="H1719" s="34" t="s">
        <v>1240</v>
      </c>
      <c r="I1719" s="34" t="s">
        <v>1241</v>
      </c>
      <c r="J1719" s="34" t="s">
        <v>2276</v>
      </c>
      <c r="K1719" s="34" t="s">
        <v>270</v>
      </c>
      <c r="L1719" s="32" t="s">
        <v>271</v>
      </c>
      <c r="M1719" s="36">
        <v>1</v>
      </c>
      <c r="N1719" s="42">
        <f t="shared" si="27"/>
        <v>55000</v>
      </c>
      <c r="O1719" s="42">
        <v>55000</v>
      </c>
      <c r="P1719" s="31" t="s">
        <v>283</v>
      </c>
      <c r="Q1719" s="31" t="s">
        <v>451</v>
      </c>
      <c r="R1719" s="32" t="s">
        <v>259</v>
      </c>
      <c r="S1719" s="37">
        <v>100</v>
      </c>
      <c r="T1719" s="78" t="s">
        <v>108</v>
      </c>
      <c r="U1719" s="80"/>
    </row>
    <row r="1720" spans="1:21" s="130" customFormat="1" ht="102" customHeight="1">
      <c r="A1720" s="31">
        <v>1705</v>
      </c>
      <c r="B1720" s="39" t="s">
        <v>76</v>
      </c>
      <c r="C1720" s="31" t="s">
        <v>74</v>
      </c>
      <c r="D1720" s="31" t="s">
        <v>1237</v>
      </c>
      <c r="E1720" s="34" t="s">
        <v>1238</v>
      </c>
      <c r="F1720" s="34" t="s">
        <v>1239</v>
      </c>
      <c r="G1720" s="34" t="s">
        <v>1238</v>
      </c>
      <c r="H1720" s="34" t="s">
        <v>1240</v>
      </c>
      <c r="I1720" s="34" t="s">
        <v>1241</v>
      </c>
      <c r="J1720" s="34" t="s">
        <v>2276</v>
      </c>
      <c r="K1720" s="34" t="s">
        <v>270</v>
      </c>
      <c r="L1720" s="32" t="s">
        <v>271</v>
      </c>
      <c r="M1720" s="36">
        <v>1</v>
      </c>
      <c r="N1720" s="42">
        <f t="shared" si="27"/>
        <v>35000</v>
      </c>
      <c r="O1720" s="42">
        <v>35000</v>
      </c>
      <c r="P1720" s="31" t="s">
        <v>349</v>
      </c>
      <c r="Q1720" s="31" t="s">
        <v>451</v>
      </c>
      <c r="R1720" s="32" t="s">
        <v>257</v>
      </c>
      <c r="S1720" s="37">
        <v>100</v>
      </c>
      <c r="T1720" s="78" t="s">
        <v>108</v>
      </c>
      <c r="U1720" s="80"/>
    </row>
    <row r="1721" spans="1:21" s="130" customFormat="1" ht="102" customHeight="1">
      <c r="A1721" s="31">
        <v>1706</v>
      </c>
      <c r="B1721" s="39" t="s">
        <v>76</v>
      </c>
      <c r="C1721" s="31" t="s">
        <v>74</v>
      </c>
      <c r="D1721" s="31" t="s">
        <v>1237</v>
      </c>
      <c r="E1721" s="34" t="s">
        <v>1238</v>
      </c>
      <c r="F1721" s="34" t="s">
        <v>1239</v>
      </c>
      <c r="G1721" s="34" t="s">
        <v>1238</v>
      </c>
      <c r="H1721" s="34" t="s">
        <v>1240</v>
      </c>
      <c r="I1721" s="34" t="s">
        <v>1241</v>
      </c>
      <c r="J1721" s="34" t="s">
        <v>2276</v>
      </c>
      <c r="K1721" s="34" t="s">
        <v>270</v>
      </c>
      <c r="L1721" s="32" t="s">
        <v>271</v>
      </c>
      <c r="M1721" s="36">
        <v>1</v>
      </c>
      <c r="N1721" s="42">
        <f t="shared" si="27"/>
        <v>72000</v>
      </c>
      <c r="O1721" s="42">
        <v>72000</v>
      </c>
      <c r="P1721" s="31" t="s">
        <v>283</v>
      </c>
      <c r="Q1721" s="31" t="s">
        <v>451</v>
      </c>
      <c r="R1721" s="32">
        <v>231000000</v>
      </c>
      <c r="S1721" s="37">
        <v>100</v>
      </c>
      <c r="T1721" s="78" t="s">
        <v>108</v>
      </c>
      <c r="U1721" s="80"/>
    </row>
    <row r="1722" spans="1:21" s="130" customFormat="1" ht="102" customHeight="1">
      <c r="A1722" s="31">
        <v>1707</v>
      </c>
      <c r="B1722" s="39" t="s">
        <v>76</v>
      </c>
      <c r="C1722" s="31" t="s">
        <v>74</v>
      </c>
      <c r="D1722" s="31" t="s">
        <v>1237</v>
      </c>
      <c r="E1722" s="34" t="s">
        <v>1238</v>
      </c>
      <c r="F1722" s="34" t="s">
        <v>1239</v>
      </c>
      <c r="G1722" s="34" t="s">
        <v>1238</v>
      </c>
      <c r="H1722" s="34" t="s">
        <v>1240</v>
      </c>
      <c r="I1722" s="34" t="s">
        <v>1241</v>
      </c>
      <c r="J1722" s="34" t="s">
        <v>2276</v>
      </c>
      <c r="K1722" s="34" t="s">
        <v>270</v>
      </c>
      <c r="L1722" s="32" t="s">
        <v>271</v>
      </c>
      <c r="M1722" s="36">
        <v>1</v>
      </c>
      <c r="N1722" s="42">
        <f t="shared" si="27"/>
        <v>35000</v>
      </c>
      <c r="O1722" s="42">
        <v>35000</v>
      </c>
      <c r="P1722" s="31" t="s">
        <v>283</v>
      </c>
      <c r="Q1722" s="31" t="s">
        <v>451</v>
      </c>
      <c r="R1722" s="32" t="s">
        <v>256</v>
      </c>
      <c r="S1722" s="37">
        <v>100</v>
      </c>
      <c r="T1722" s="78" t="s">
        <v>108</v>
      </c>
      <c r="U1722" s="80"/>
    </row>
    <row r="1723" spans="1:21" s="130" customFormat="1" ht="102" customHeight="1">
      <c r="A1723" s="31">
        <v>1708</v>
      </c>
      <c r="B1723" s="39" t="s">
        <v>76</v>
      </c>
      <c r="C1723" s="31" t="s">
        <v>74</v>
      </c>
      <c r="D1723" s="31" t="s">
        <v>1237</v>
      </c>
      <c r="E1723" s="34" t="s">
        <v>1238</v>
      </c>
      <c r="F1723" s="34" t="s">
        <v>1239</v>
      </c>
      <c r="G1723" s="34" t="s">
        <v>1238</v>
      </c>
      <c r="H1723" s="34" t="s">
        <v>1240</v>
      </c>
      <c r="I1723" s="34" t="s">
        <v>1241</v>
      </c>
      <c r="J1723" s="34" t="s">
        <v>2276</v>
      </c>
      <c r="K1723" s="34" t="s">
        <v>270</v>
      </c>
      <c r="L1723" s="32" t="s">
        <v>271</v>
      </c>
      <c r="M1723" s="36">
        <v>1</v>
      </c>
      <c r="N1723" s="42">
        <f t="shared" si="27"/>
        <v>30000</v>
      </c>
      <c r="O1723" s="42">
        <v>30000</v>
      </c>
      <c r="P1723" s="31" t="s">
        <v>283</v>
      </c>
      <c r="Q1723" s="31" t="s">
        <v>451</v>
      </c>
      <c r="R1723" s="32" t="s">
        <v>262</v>
      </c>
      <c r="S1723" s="37">
        <v>100</v>
      </c>
      <c r="T1723" s="78" t="s">
        <v>108</v>
      </c>
      <c r="U1723" s="80"/>
    </row>
    <row r="1724" spans="1:21" ht="131.25" customHeight="1">
      <c r="A1724" s="31">
        <v>1709</v>
      </c>
      <c r="B1724" s="39" t="s">
        <v>76</v>
      </c>
      <c r="C1724" s="31" t="s">
        <v>74</v>
      </c>
      <c r="D1724" s="46" t="s">
        <v>1761</v>
      </c>
      <c r="E1724" s="33" t="s">
        <v>1762</v>
      </c>
      <c r="F1724" s="33" t="s">
        <v>1583</v>
      </c>
      <c r="G1724" s="33" t="s">
        <v>1763</v>
      </c>
      <c r="H1724" s="33" t="s">
        <v>1764</v>
      </c>
      <c r="I1724" s="33" t="s">
        <v>1771</v>
      </c>
      <c r="J1724" s="33" t="s">
        <v>1772</v>
      </c>
      <c r="K1724" s="34" t="s">
        <v>270</v>
      </c>
      <c r="L1724" s="32" t="s">
        <v>271</v>
      </c>
      <c r="M1724" s="36">
        <v>1</v>
      </c>
      <c r="N1724" s="42">
        <f t="shared" si="27"/>
        <v>11510</v>
      </c>
      <c r="O1724" s="42">
        <v>11510</v>
      </c>
      <c r="P1724" s="31" t="s">
        <v>426</v>
      </c>
      <c r="Q1724" s="31" t="s">
        <v>274</v>
      </c>
      <c r="R1724" s="32" t="s">
        <v>248</v>
      </c>
      <c r="S1724" s="31">
        <v>0</v>
      </c>
      <c r="T1724" s="78" t="s">
        <v>174</v>
      </c>
      <c r="U1724" s="16"/>
    </row>
    <row r="1725" spans="1:21" ht="44.25" customHeight="1">
      <c r="A1725" s="31">
        <v>1710</v>
      </c>
      <c r="B1725" s="39" t="s">
        <v>76</v>
      </c>
      <c r="C1725" s="59" t="s">
        <v>77</v>
      </c>
      <c r="D1725" s="38" t="s">
        <v>2277</v>
      </c>
      <c r="E1725" s="34" t="s">
        <v>2278</v>
      </c>
      <c r="F1725" s="34" t="s">
        <v>2278</v>
      </c>
      <c r="G1725" s="34" t="s">
        <v>2288</v>
      </c>
      <c r="H1725" s="34" t="s">
        <v>2290</v>
      </c>
      <c r="I1725" s="34" t="s">
        <v>2292</v>
      </c>
      <c r="J1725" s="34" t="s">
        <v>2291</v>
      </c>
      <c r="K1725" s="34" t="s">
        <v>270</v>
      </c>
      <c r="L1725" s="35" t="s">
        <v>310</v>
      </c>
      <c r="M1725" s="37">
        <v>1000</v>
      </c>
      <c r="N1725" s="42">
        <v>161</v>
      </c>
      <c r="O1725" s="42">
        <v>161000</v>
      </c>
      <c r="P1725" s="31" t="s">
        <v>426</v>
      </c>
      <c r="Q1725" s="31" t="s">
        <v>426</v>
      </c>
      <c r="R1725" s="32" t="s">
        <v>275</v>
      </c>
      <c r="S1725" s="37">
        <v>100</v>
      </c>
      <c r="T1725" s="78" t="s">
        <v>108</v>
      </c>
      <c r="U1725" s="16"/>
    </row>
    <row r="1726" spans="1:21" ht="51">
      <c r="A1726" s="31">
        <v>1711</v>
      </c>
      <c r="B1726" s="39" t="s">
        <v>76</v>
      </c>
      <c r="C1726" s="59" t="s">
        <v>77</v>
      </c>
      <c r="D1726" s="38" t="s">
        <v>1385</v>
      </c>
      <c r="E1726" s="34" t="s">
        <v>2280</v>
      </c>
      <c r="F1726" s="34" t="s">
        <v>2280</v>
      </c>
      <c r="G1726" s="34" t="s">
        <v>2289</v>
      </c>
      <c r="H1726" s="34" t="s">
        <v>2279</v>
      </c>
      <c r="I1726" s="34" t="s">
        <v>2280</v>
      </c>
      <c r="J1726" s="34" t="s">
        <v>2280</v>
      </c>
      <c r="K1726" s="34" t="s">
        <v>270</v>
      </c>
      <c r="L1726" s="35" t="s">
        <v>310</v>
      </c>
      <c r="M1726" s="37">
        <v>1414</v>
      </c>
      <c r="N1726" s="42">
        <f t="shared" ref="N1726" si="28">O1726/M1726</f>
        <v>134</v>
      </c>
      <c r="O1726" s="42">
        <v>189476</v>
      </c>
      <c r="P1726" s="31" t="s">
        <v>426</v>
      </c>
      <c r="Q1726" s="31" t="s">
        <v>426</v>
      </c>
      <c r="R1726" s="32" t="s">
        <v>275</v>
      </c>
      <c r="S1726" s="37">
        <v>100</v>
      </c>
      <c r="T1726" s="78" t="s">
        <v>108</v>
      </c>
      <c r="U1726" s="16"/>
    </row>
    <row r="1727" spans="1:21" ht="66.75" customHeight="1">
      <c r="A1727" s="31">
        <v>1712</v>
      </c>
      <c r="B1727" s="39" t="s">
        <v>76</v>
      </c>
      <c r="C1727" s="59" t="s">
        <v>77</v>
      </c>
      <c r="D1727" s="38" t="s">
        <v>2293</v>
      </c>
      <c r="E1727" s="34" t="s">
        <v>2295</v>
      </c>
      <c r="F1727" s="34" t="s">
        <v>2294</v>
      </c>
      <c r="G1727" s="34" t="s">
        <v>2297</v>
      </c>
      <c r="H1727" s="34" t="s">
        <v>2296</v>
      </c>
      <c r="I1727" s="34" t="s">
        <v>2299</v>
      </c>
      <c r="J1727" s="34" t="s">
        <v>2298</v>
      </c>
      <c r="K1727" s="34" t="s">
        <v>270</v>
      </c>
      <c r="L1727" s="35" t="s">
        <v>310</v>
      </c>
      <c r="M1727" s="37">
        <v>4</v>
      </c>
      <c r="N1727" s="42">
        <f t="shared" ref="N1727:N1732" si="29">O1727/M1727</f>
        <v>46700</v>
      </c>
      <c r="O1727" s="42">
        <v>186800</v>
      </c>
      <c r="P1727" s="31" t="s">
        <v>426</v>
      </c>
      <c r="Q1727" s="31" t="s">
        <v>426</v>
      </c>
      <c r="R1727" s="32" t="s">
        <v>275</v>
      </c>
      <c r="S1727" s="37">
        <v>100</v>
      </c>
      <c r="T1727" s="78" t="s">
        <v>108</v>
      </c>
      <c r="U1727" s="16"/>
    </row>
    <row r="1728" spans="1:21" s="117" customFormat="1" ht="76.5">
      <c r="A1728" s="31">
        <v>1713</v>
      </c>
      <c r="B1728" s="39" t="s">
        <v>76</v>
      </c>
      <c r="C1728" s="114" t="s">
        <v>2076</v>
      </c>
      <c r="D1728" s="31" t="s">
        <v>2300</v>
      </c>
      <c r="E1728" s="31" t="s">
        <v>2301</v>
      </c>
      <c r="F1728" s="31" t="s">
        <v>2302</v>
      </c>
      <c r="G1728" s="31" t="s">
        <v>2303</v>
      </c>
      <c r="H1728" s="31" t="s">
        <v>2304</v>
      </c>
      <c r="I1728" s="31" t="s">
        <v>2306</v>
      </c>
      <c r="J1728" s="35" t="s">
        <v>2305</v>
      </c>
      <c r="K1728" s="31" t="s">
        <v>270</v>
      </c>
      <c r="L1728" s="35" t="s">
        <v>310</v>
      </c>
      <c r="M1728" s="75">
        <v>5</v>
      </c>
      <c r="N1728" s="116">
        <f t="shared" si="29"/>
        <v>27800</v>
      </c>
      <c r="O1728" s="116">
        <v>139000</v>
      </c>
      <c r="P1728" s="31" t="s">
        <v>426</v>
      </c>
      <c r="Q1728" s="31" t="s">
        <v>426</v>
      </c>
      <c r="R1728" s="32" t="s">
        <v>275</v>
      </c>
      <c r="S1728" s="37">
        <v>100</v>
      </c>
      <c r="T1728" s="78" t="s">
        <v>108</v>
      </c>
    </row>
    <row r="1729" spans="1:20" s="134" customFormat="1" ht="25.5">
      <c r="A1729" s="31">
        <v>1714</v>
      </c>
      <c r="B1729" s="118" t="s">
        <v>76</v>
      </c>
      <c r="C1729" s="71" t="s">
        <v>77</v>
      </c>
      <c r="D1729" s="31" t="s">
        <v>2307</v>
      </c>
      <c r="E1729" s="31" t="s">
        <v>2308</v>
      </c>
      <c r="F1729" s="31" t="s">
        <v>2308</v>
      </c>
      <c r="G1729" s="31" t="s">
        <v>2309</v>
      </c>
      <c r="H1729" s="31" t="s">
        <v>2310</v>
      </c>
      <c r="I1729" s="31" t="s">
        <v>2308</v>
      </c>
      <c r="J1729" s="31" t="s">
        <v>2308</v>
      </c>
      <c r="K1729" s="31" t="s">
        <v>270</v>
      </c>
      <c r="L1729" s="35" t="s">
        <v>310</v>
      </c>
      <c r="M1729" s="31">
        <v>5</v>
      </c>
      <c r="N1729" s="115">
        <f t="shared" si="29"/>
        <v>4200</v>
      </c>
      <c r="O1729" s="115">
        <v>21000</v>
      </c>
      <c r="P1729" s="31" t="s">
        <v>426</v>
      </c>
      <c r="Q1729" s="31" t="s">
        <v>426</v>
      </c>
      <c r="R1729" s="32" t="s">
        <v>275</v>
      </c>
      <c r="S1729" s="37">
        <v>100</v>
      </c>
      <c r="T1729" s="78" t="s">
        <v>108</v>
      </c>
    </row>
    <row r="1730" spans="1:20" s="134" customFormat="1" ht="66.75" customHeight="1">
      <c r="A1730" s="31">
        <v>1715</v>
      </c>
      <c r="B1730" s="118" t="s">
        <v>76</v>
      </c>
      <c r="C1730" s="71" t="s">
        <v>77</v>
      </c>
      <c r="D1730" s="31" t="s">
        <v>2318</v>
      </c>
      <c r="E1730" s="31" t="s">
        <v>2319</v>
      </c>
      <c r="F1730" s="31" t="s">
        <v>2319</v>
      </c>
      <c r="G1730" s="31" t="s">
        <v>2321</v>
      </c>
      <c r="H1730" s="31" t="s">
        <v>2320</v>
      </c>
      <c r="I1730" s="31" t="s">
        <v>2319</v>
      </c>
      <c r="J1730" s="31" t="s">
        <v>2319</v>
      </c>
      <c r="K1730" s="31" t="s">
        <v>270</v>
      </c>
      <c r="L1730" s="35" t="s">
        <v>310</v>
      </c>
      <c r="M1730" s="31">
        <v>1</v>
      </c>
      <c r="N1730" s="115">
        <f t="shared" si="29"/>
        <v>4688</v>
      </c>
      <c r="O1730" s="115">
        <v>4688</v>
      </c>
      <c r="P1730" s="31" t="s">
        <v>426</v>
      </c>
      <c r="Q1730" s="31" t="s">
        <v>283</v>
      </c>
      <c r="R1730" s="32" t="s">
        <v>252</v>
      </c>
      <c r="S1730" s="37">
        <v>100</v>
      </c>
      <c r="T1730" s="78" t="s">
        <v>96</v>
      </c>
    </row>
    <row r="1731" spans="1:20" s="134" customFormat="1" ht="66.75" customHeight="1">
      <c r="A1731" s="31">
        <v>1716</v>
      </c>
      <c r="B1731" s="118" t="s">
        <v>76</v>
      </c>
      <c r="C1731" s="71" t="s">
        <v>77</v>
      </c>
      <c r="D1731" s="31" t="s">
        <v>2277</v>
      </c>
      <c r="E1731" s="31" t="s">
        <v>2278</v>
      </c>
      <c r="F1731" s="31" t="s">
        <v>2278</v>
      </c>
      <c r="G1731" s="31" t="s">
        <v>2322</v>
      </c>
      <c r="H1731" s="31" t="s">
        <v>2290</v>
      </c>
      <c r="I1731" s="31" t="s">
        <v>2333</v>
      </c>
      <c r="J1731" s="31" t="s">
        <v>2332</v>
      </c>
      <c r="K1731" s="31" t="s">
        <v>270</v>
      </c>
      <c r="L1731" s="35" t="s">
        <v>310</v>
      </c>
      <c r="M1731" s="31">
        <v>1500</v>
      </c>
      <c r="N1731" s="115">
        <f t="shared" si="29"/>
        <v>35</v>
      </c>
      <c r="O1731" s="115">
        <v>52500</v>
      </c>
      <c r="P1731" s="31" t="s">
        <v>426</v>
      </c>
      <c r="Q1731" s="31" t="s">
        <v>274</v>
      </c>
      <c r="R1731" s="32" t="s">
        <v>252</v>
      </c>
      <c r="S1731" s="37">
        <v>30</v>
      </c>
      <c r="T1731" s="78" t="s">
        <v>96</v>
      </c>
    </row>
    <row r="1732" spans="1:20" s="134" customFormat="1" ht="66.75" customHeight="1">
      <c r="A1732" s="31">
        <v>1717</v>
      </c>
      <c r="B1732" s="118" t="s">
        <v>76</v>
      </c>
      <c r="C1732" s="71" t="s">
        <v>77</v>
      </c>
      <c r="D1732" s="31" t="s">
        <v>2323</v>
      </c>
      <c r="E1732" s="31" t="s">
        <v>2326</v>
      </c>
      <c r="F1732" s="31" t="s">
        <v>2324</v>
      </c>
      <c r="G1732" s="31" t="s">
        <v>2327</v>
      </c>
      <c r="H1732" s="31" t="s">
        <v>2325</v>
      </c>
      <c r="I1732" s="31" t="s">
        <v>2326</v>
      </c>
      <c r="J1732" s="31" t="s">
        <v>2324</v>
      </c>
      <c r="K1732" s="31" t="s">
        <v>270</v>
      </c>
      <c r="L1732" s="35" t="s">
        <v>310</v>
      </c>
      <c r="M1732" s="31">
        <v>260</v>
      </c>
      <c r="N1732" s="115">
        <f t="shared" si="29"/>
        <v>450</v>
      </c>
      <c r="O1732" s="115">
        <v>117000</v>
      </c>
      <c r="P1732" s="31" t="s">
        <v>426</v>
      </c>
      <c r="Q1732" s="31" t="s">
        <v>274</v>
      </c>
      <c r="R1732" s="32" t="s">
        <v>252</v>
      </c>
      <c r="S1732" s="37">
        <v>30</v>
      </c>
      <c r="T1732" s="78" t="s">
        <v>96</v>
      </c>
    </row>
    <row r="1733" spans="1:20" s="134" customFormat="1" ht="66.75" customHeight="1">
      <c r="A1733" s="31">
        <v>1718</v>
      </c>
      <c r="B1733" s="118" t="s">
        <v>76</v>
      </c>
      <c r="C1733" s="71" t="s">
        <v>77</v>
      </c>
      <c r="D1733" s="31" t="s">
        <v>2328</v>
      </c>
      <c r="E1733" s="31" t="s">
        <v>2329</v>
      </c>
      <c r="F1733" s="31" t="s">
        <v>2329</v>
      </c>
      <c r="G1733" s="31" t="s">
        <v>2331</v>
      </c>
      <c r="H1733" s="31" t="s">
        <v>2330</v>
      </c>
      <c r="I1733" s="31" t="s">
        <v>2329</v>
      </c>
      <c r="J1733" s="31" t="s">
        <v>2329</v>
      </c>
      <c r="K1733" s="31" t="s">
        <v>270</v>
      </c>
      <c r="L1733" s="35" t="s">
        <v>1374</v>
      </c>
      <c r="M1733" s="31">
        <v>223</v>
      </c>
      <c r="N1733" s="115">
        <f t="shared" ref="N1733:N1735" si="30">O1733/M1733</f>
        <v>1200</v>
      </c>
      <c r="O1733" s="115">
        <v>267600</v>
      </c>
      <c r="P1733" s="31" t="s">
        <v>426</v>
      </c>
      <c r="Q1733" s="31" t="s">
        <v>274</v>
      </c>
      <c r="R1733" s="32" t="s">
        <v>252</v>
      </c>
      <c r="S1733" s="37">
        <v>0</v>
      </c>
      <c r="T1733" s="78" t="s">
        <v>96</v>
      </c>
    </row>
    <row r="1734" spans="1:20" s="134" customFormat="1" ht="66.75" customHeight="1">
      <c r="A1734" s="31">
        <v>1719</v>
      </c>
      <c r="B1734" s="118" t="s">
        <v>76</v>
      </c>
      <c r="C1734" s="71" t="s">
        <v>77</v>
      </c>
      <c r="D1734" s="31" t="s">
        <v>2277</v>
      </c>
      <c r="E1734" s="31" t="s">
        <v>2278</v>
      </c>
      <c r="F1734" s="31" t="s">
        <v>2278</v>
      </c>
      <c r="G1734" s="31" t="s">
        <v>2322</v>
      </c>
      <c r="H1734" s="31" t="s">
        <v>2290</v>
      </c>
      <c r="I1734" s="31" t="s">
        <v>2333</v>
      </c>
      <c r="J1734" s="31" t="s">
        <v>2332</v>
      </c>
      <c r="K1734" s="31" t="s">
        <v>270</v>
      </c>
      <c r="L1734" s="35" t="s">
        <v>310</v>
      </c>
      <c r="M1734" s="31">
        <v>4250</v>
      </c>
      <c r="N1734" s="115">
        <f t="shared" si="30"/>
        <v>20</v>
      </c>
      <c r="O1734" s="115">
        <v>85000</v>
      </c>
      <c r="P1734" s="31" t="s">
        <v>349</v>
      </c>
      <c r="Q1734" s="31" t="s">
        <v>274</v>
      </c>
      <c r="R1734" s="32" t="s">
        <v>249</v>
      </c>
      <c r="S1734" s="37">
        <v>0</v>
      </c>
      <c r="T1734" s="78" t="s">
        <v>180</v>
      </c>
    </row>
    <row r="1735" spans="1:20" s="134" customFormat="1" ht="66.75" customHeight="1">
      <c r="A1735" s="31">
        <v>1720</v>
      </c>
      <c r="B1735" s="118" t="s">
        <v>76</v>
      </c>
      <c r="C1735" s="71" t="s">
        <v>77</v>
      </c>
      <c r="D1735" s="31" t="s">
        <v>2323</v>
      </c>
      <c r="E1735" s="31" t="s">
        <v>2326</v>
      </c>
      <c r="F1735" s="31" t="s">
        <v>2324</v>
      </c>
      <c r="G1735" s="31" t="s">
        <v>2327</v>
      </c>
      <c r="H1735" s="31" t="s">
        <v>2325</v>
      </c>
      <c r="I1735" s="31" t="s">
        <v>2326</v>
      </c>
      <c r="J1735" s="31" t="s">
        <v>2324</v>
      </c>
      <c r="K1735" s="31" t="s">
        <v>270</v>
      </c>
      <c r="L1735" s="35" t="s">
        <v>310</v>
      </c>
      <c r="M1735" s="31">
        <v>109</v>
      </c>
      <c r="N1735" s="115">
        <f t="shared" si="30"/>
        <v>775</v>
      </c>
      <c r="O1735" s="115">
        <v>84475</v>
      </c>
      <c r="P1735" s="31" t="s">
        <v>2334</v>
      </c>
      <c r="Q1735" s="31" t="s">
        <v>274</v>
      </c>
      <c r="R1735" s="32" t="s">
        <v>249</v>
      </c>
      <c r="S1735" s="37">
        <v>0</v>
      </c>
      <c r="T1735" s="78" t="s">
        <v>180</v>
      </c>
    </row>
    <row r="1736" spans="1:20" s="134" customFormat="1" ht="66.75" customHeight="1">
      <c r="A1736" s="31">
        <v>1721</v>
      </c>
      <c r="B1736" s="118" t="s">
        <v>76</v>
      </c>
      <c r="C1736" s="71" t="s">
        <v>77</v>
      </c>
      <c r="D1736" s="31" t="s">
        <v>2328</v>
      </c>
      <c r="E1736" s="31" t="s">
        <v>2329</v>
      </c>
      <c r="F1736" s="31" t="s">
        <v>2329</v>
      </c>
      <c r="G1736" s="31" t="s">
        <v>2331</v>
      </c>
      <c r="H1736" s="31" t="s">
        <v>2330</v>
      </c>
      <c r="I1736" s="31" t="s">
        <v>2329</v>
      </c>
      <c r="J1736" s="31" t="s">
        <v>2329</v>
      </c>
      <c r="K1736" s="31" t="s">
        <v>270</v>
      </c>
      <c r="L1736" s="35" t="s">
        <v>1374</v>
      </c>
      <c r="M1736" s="31">
        <v>133</v>
      </c>
      <c r="N1736" s="115">
        <f t="shared" ref="N1736:N1744" si="31">O1736/M1736</f>
        <v>2000</v>
      </c>
      <c r="O1736" s="115">
        <v>266000</v>
      </c>
      <c r="P1736" s="31" t="s">
        <v>349</v>
      </c>
      <c r="Q1736" s="31" t="s">
        <v>274</v>
      </c>
      <c r="R1736" s="32" t="s">
        <v>249</v>
      </c>
      <c r="S1736" s="37">
        <v>0</v>
      </c>
      <c r="T1736" s="78" t="s">
        <v>180</v>
      </c>
    </row>
    <row r="1737" spans="1:20" s="134" customFormat="1" ht="66.75" customHeight="1">
      <c r="A1737" s="31">
        <v>1722</v>
      </c>
      <c r="B1737" s="118" t="s">
        <v>76</v>
      </c>
      <c r="C1737" s="71" t="s">
        <v>77</v>
      </c>
      <c r="D1737" s="31" t="s">
        <v>2277</v>
      </c>
      <c r="E1737" s="31" t="s">
        <v>2278</v>
      </c>
      <c r="F1737" s="31" t="s">
        <v>2278</v>
      </c>
      <c r="G1737" s="31" t="s">
        <v>2322</v>
      </c>
      <c r="H1737" s="31" t="s">
        <v>2290</v>
      </c>
      <c r="I1737" s="31" t="s">
        <v>2333</v>
      </c>
      <c r="J1737" s="31" t="s">
        <v>2332</v>
      </c>
      <c r="K1737" s="31" t="s">
        <v>270</v>
      </c>
      <c r="L1737" s="35" t="s">
        <v>310</v>
      </c>
      <c r="M1737" s="31">
        <v>1050</v>
      </c>
      <c r="N1737" s="115">
        <f t="shared" si="31"/>
        <v>50</v>
      </c>
      <c r="O1737" s="115">
        <v>52500</v>
      </c>
      <c r="P1737" s="31" t="s">
        <v>283</v>
      </c>
      <c r="Q1737" s="31" t="s">
        <v>274</v>
      </c>
      <c r="R1737" s="32" t="s">
        <v>258</v>
      </c>
      <c r="S1737" s="37">
        <v>0</v>
      </c>
      <c r="T1737" s="78" t="s">
        <v>177</v>
      </c>
    </row>
    <row r="1738" spans="1:20" s="134" customFormat="1" ht="66.75" customHeight="1">
      <c r="A1738" s="31">
        <v>1723</v>
      </c>
      <c r="B1738" s="118" t="s">
        <v>76</v>
      </c>
      <c r="C1738" s="71" t="s">
        <v>77</v>
      </c>
      <c r="D1738" s="31" t="s">
        <v>2323</v>
      </c>
      <c r="E1738" s="31" t="s">
        <v>2326</v>
      </c>
      <c r="F1738" s="31" t="s">
        <v>2324</v>
      </c>
      <c r="G1738" s="31" t="s">
        <v>2327</v>
      </c>
      <c r="H1738" s="31" t="s">
        <v>2325</v>
      </c>
      <c r="I1738" s="31" t="s">
        <v>2326</v>
      </c>
      <c r="J1738" s="31" t="s">
        <v>2324</v>
      </c>
      <c r="K1738" s="31" t="s">
        <v>270</v>
      </c>
      <c r="L1738" s="35" t="s">
        <v>310</v>
      </c>
      <c r="M1738" s="31">
        <v>100</v>
      </c>
      <c r="N1738" s="115">
        <f t="shared" ref="N1738:N1739" si="32">O1738/M1738</f>
        <v>400</v>
      </c>
      <c r="O1738" s="115">
        <v>40000</v>
      </c>
      <c r="P1738" s="31" t="s">
        <v>283</v>
      </c>
      <c r="Q1738" s="31" t="s">
        <v>274</v>
      </c>
      <c r="R1738" s="32" t="s">
        <v>258</v>
      </c>
      <c r="S1738" s="37">
        <v>0</v>
      </c>
      <c r="T1738" s="78" t="s">
        <v>177</v>
      </c>
    </row>
    <row r="1739" spans="1:20" s="134" customFormat="1" ht="66.75" customHeight="1">
      <c r="A1739" s="31">
        <v>1724</v>
      </c>
      <c r="B1739" s="118" t="s">
        <v>76</v>
      </c>
      <c r="C1739" s="71" t="s">
        <v>77</v>
      </c>
      <c r="D1739" s="31" t="s">
        <v>2335</v>
      </c>
      <c r="E1739" s="31" t="s">
        <v>2337</v>
      </c>
      <c r="F1739" s="31" t="s">
        <v>2336</v>
      </c>
      <c r="G1739" s="31" t="s">
        <v>2338</v>
      </c>
      <c r="H1739" s="31" t="s">
        <v>2339</v>
      </c>
      <c r="I1739" s="31" t="s">
        <v>2341</v>
      </c>
      <c r="J1739" s="31" t="s">
        <v>2340</v>
      </c>
      <c r="K1739" s="31" t="s">
        <v>270</v>
      </c>
      <c r="L1739" s="35" t="s">
        <v>310</v>
      </c>
      <c r="M1739" s="31">
        <v>6</v>
      </c>
      <c r="N1739" s="115">
        <f t="shared" si="32"/>
        <v>12000</v>
      </c>
      <c r="O1739" s="115">
        <v>72000</v>
      </c>
      <c r="P1739" s="31" t="s">
        <v>283</v>
      </c>
      <c r="Q1739" s="31" t="s">
        <v>274</v>
      </c>
      <c r="R1739" s="32" t="s">
        <v>258</v>
      </c>
      <c r="S1739" s="37">
        <v>0</v>
      </c>
      <c r="T1739" s="78" t="s">
        <v>177</v>
      </c>
    </row>
    <row r="1740" spans="1:20" s="134" customFormat="1" ht="66.75" customHeight="1">
      <c r="A1740" s="31">
        <v>1725</v>
      </c>
      <c r="B1740" s="118" t="s">
        <v>76</v>
      </c>
      <c r="C1740" s="71" t="s">
        <v>77</v>
      </c>
      <c r="D1740" s="31" t="s">
        <v>2342</v>
      </c>
      <c r="E1740" s="31" t="s">
        <v>2348</v>
      </c>
      <c r="F1740" s="31" t="s">
        <v>2343</v>
      </c>
      <c r="G1740" s="31" t="s">
        <v>2347</v>
      </c>
      <c r="H1740" s="31" t="s">
        <v>2344</v>
      </c>
      <c r="I1740" s="31" t="s">
        <v>2346</v>
      </c>
      <c r="J1740" s="31" t="s">
        <v>2345</v>
      </c>
      <c r="K1740" s="31" t="s">
        <v>281</v>
      </c>
      <c r="L1740" s="35" t="s">
        <v>310</v>
      </c>
      <c r="M1740" s="31">
        <v>280</v>
      </c>
      <c r="N1740" s="115">
        <f t="shared" si="31"/>
        <v>24085</v>
      </c>
      <c r="O1740" s="115">
        <v>6743800</v>
      </c>
      <c r="P1740" s="31" t="s">
        <v>426</v>
      </c>
      <c r="Q1740" s="31" t="s">
        <v>2349</v>
      </c>
      <c r="R1740" s="32" t="s">
        <v>275</v>
      </c>
      <c r="S1740" s="37">
        <v>50</v>
      </c>
      <c r="T1740" s="78" t="s">
        <v>153</v>
      </c>
    </row>
    <row r="1741" spans="1:20" s="134" customFormat="1" ht="66.75" customHeight="1">
      <c r="A1741" s="31">
        <v>1726</v>
      </c>
      <c r="B1741" s="118" t="s">
        <v>76</v>
      </c>
      <c r="C1741" s="71" t="s">
        <v>77</v>
      </c>
      <c r="D1741" s="31" t="s">
        <v>2350</v>
      </c>
      <c r="E1741" s="31" t="s">
        <v>2329</v>
      </c>
      <c r="F1741" s="31" t="s">
        <v>2329</v>
      </c>
      <c r="G1741" s="31" t="s">
        <v>2352</v>
      </c>
      <c r="H1741" s="31" t="s">
        <v>2351</v>
      </c>
      <c r="I1741" s="31" t="s">
        <v>2329</v>
      </c>
      <c r="J1741" s="31" t="s">
        <v>2329</v>
      </c>
      <c r="K1741" s="31" t="s">
        <v>270</v>
      </c>
      <c r="L1741" s="35" t="s">
        <v>1374</v>
      </c>
      <c r="M1741" s="31">
        <v>3</v>
      </c>
      <c r="N1741" s="115">
        <f t="shared" si="31"/>
        <v>89285</v>
      </c>
      <c r="O1741" s="115">
        <v>267855</v>
      </c>
      <c r="P1741" s="31" t="s">
        <v>426</v>
      </c>
      <c r="Q1741" s="31" t="s">
        <v>274</v>
      </c>
      <c r="R1741" s="32" t="s">
        <v>250</v>
      </c>
      <c r="S1741" s="37">
        <v>0</v>
      </c>
      <c r="T1741" s="78" t="s">
        <v>179</v>
      </c>
    </row>
    <row r="1742" spans="1:20" s="134" customFormat="1" ht="66.75" customHeight="1">
      <c r="A1742" s="31">
        <v>1727</v>
      </c>
      <c r="B1742" s="118" t="s">
        <v>76</v>
      </c>
      <c r="C1742" s="71" t="s">
        <v>77</v>
      </c>
      <c r="D1742" s="31" t="s">
        <v>2350</v>
      </c>
      <c r="E1742" s="31" t="s">
        <v>2329</v>
      </c>
      <c r="F1742" s="31" t="s">
        <v>2329</v>
      </c>
      <c r="G1742" s="31" t="s">
        <v>2352</v>
      </c>
      <c r="H1742" s="31" t="s">
        <v>2351</v>
      </c>
      <c r="I1742" s="31" t="s">
        <v>2329</v>
      </c>
      <c r="J1742" s="31" t="s">
        <v>2329</v>
      </c>
      <c r="K1742" s="31" t="s">
        <v>270</v>
      </c>
      <c r="L1742" s="35" t="s">
        <v>1374</v>
      </c>
      <c r="M1742" s="31">
        <v>18</v>
      </c>
      <c r="N1742" s="115">
        <f t="shared" si="31"/>
        <v>14500</v>
      </c>
      <c r="O1742" s="115">
        <v>261000</v>
      </c>
      <c r="P1742" s="31" t="s">
        <v>426</v>
      </c>
      <c r="Q1742" s="31" t="s">
        <v>274</v>
      </c>
      <c r="R1742" s="32" t="s">
        <v>1935</v>
      </c>
      <c r="S1742" s="37">
        <v>0</v>
      </c>
      <c r="T1742" s="78" t="s">
        <v>2353</v>
      </c>
    </row>
    <row r="1743" spans="1:20" s="134" customFormat="1" ht="66.75" customHeight="1">
      <c r="A1743" s="31">
        <v>1728</v>
      </c>
      <c r="B1743" s="118" t="s">
        <v>76</v>
      </c>
      <c r="C1743" s="71" t="s">
        <v>77</v>
      </c>
      <c r="D1743" s="31" t="s">
        <v>2350</v>
      </c>
      <c r="E1743" s="31" t="s">
        <v>2329</v>
      </c>
      <c r="F1743" s="31" t="s">
        <v>2329</v>
      </c>
      <c r="G1743" s="31" t="s">
        <v>2352</v>
      </c>
      <c r="H1743" s="31" t="s">
        <v>2351</v>
      </c>
      <c r="I1743" s="31" t="s">
        <v>2329</v>
      </c>
      <c r="J1743" s="31" t="s">
        <v>2329</v>
      </c>
      <c r="K1743" s="31" t="s">
        <v>270</v>
      </c>
      <c r="L1743" s="35" t="s">
        <v>1374</v>
      </c>
      <c r="M1743" s="31">
        <v>232</v>
      </c>
      <c r="N1743" s="115">
        <f t="shared" si="31"/>
        <v>1150</v>
      </c>
      <c r="O1743" s="115">
        <v>266800</v>
      </c>
      <c r="P1743" s="31" t="s">
        <v>283</v>
      </c>
      <c r="Q1743" s="31" t="s">
        <v>274</v>
      </c>
      <c r="R1743" s="32" t="s">
        <v>255</v>
      </c>
      <c r="S1743" s="37">
        <v>50</v>
      </c>
      <c r="T1743" s="78" t="s">
        <v>97</v>
      </c>
    </row>
    <row r="1744" spans="1:20" s="134" customFormat="1" ht="66.75" customHeight="1">
      <c r="A1744" s="31">
        <v>1729</v>
      </c>
      <c r="B1744" s="118" t="s">
        <v>76</v>
      </c>
      <c r="C1744" s="71" t="s">
        <v>77</v>
      </c>
      <c r="D1744" s="31" t="s">
        <v>2354</v>
      </c>
      <c r="E1744" s="31" t="s">
        <v>2329</v>
      </c>
      <c r="F1744" s="31" t="s">
        <v>2329</v>
      </c>
      <c r="G1744" s="31" t="s">
        <v>2356</v>
      </c>
      <c r="H1744" s="31" t="s">
        <v>2355</v>
      </c>
      <c r="I1744" s="31" t="s">
        <v>2329</v>
      </c>
      <c r="J1744" s="31" t="s">
        <v>2329</v>
      </c>
      <c r="K1744" s="31" t="s">
        <v>270</v>
      </c>
      <c r="L1744" s="35" t="s">
        <v>1374</v>
      </c>
      <c r="M1744" s="31">
        <v>382.5</v>
      </c>
      <c r="N1744" s="115">
        <f t="shared" si="31"/>
        <v>700</v>
      </c>
      <c r="O1744" s="115">
        <v>267750</v>
      </c>
      <c r="P1744" s="31" t="s">
        <v>426</v>
      </c>
      <c r="Q1744" s="31" t="s">
        <v>274</v>
      </c>
      <c r="R1744" s="32" t="s">
        <v>256</v>
      </c>
      <c r="S1744" s="37">
        <v>0</v>
      </c>
      <c r="T1744" s="78" t="s">
        <v>183</v>
      </c>
    </row>
    <row r="1745" spans="1:20" s="134" customFormat="1" ht="66.75" customHeight="1">
      <c r="A1745" s="31">
        <v>1730</v>
      </c>
      <c r="B1745" s="118" t="s">
        <v>76</v>
      </c>
      <c r="C1745" s="71" t="s">
        <v>77</v>
      </c>
      <c r="D1745" s="31" t="s">
        <v>2354</v>
      </c>
      <c r="E1745" s="31" t="s">
        <v>2329</v>
      </c>
      <c r="F1745" s="31" t="s">
        <v>2329</v>
      </c>
      <c r="G1745" s="31" t="s">
        <v>2356</v>
      </c>
      <c r="H1745" s="31" t="s">
        <v>2355</v>
      </c>
      <c r="I1745" s="31" t="s">
        <v>2329</v>
      </c>
      <c r="J1745" s="31" t="s">
        <v>2329</v>
      </c>
      <c r="K1745" s="31" t="s">
        <v>270</v>
      </c>
      <c r="L1745" s="35" t="s">
        <v>1374</v>
      </c>
      <c r="M1745" s="31">
        <v>382.5</v>
      </c>
      <c r="N1745" s="115">
        <f t="shared" ref="N1745:N1750" si="33">O1745/M1745</f>
        <v>700</v>
      </c>
      <c r="O1745" s="115">
        <v>267750</v>
      </c>
      <c r="P1745" s="31" t="s">
        <v>426</v>
      </c>
      <c r="Q1745" s="31" t="s">
        <v>274</v>
      </c>
      <c r="R1745" s="32" t="s">
        <v>259</v>
      </c>
      <c r="S1745" s="37">
        <v>0</v>
      </c>
      <c r="T1745" s="78" t="s">
        <v>184</v>
      </c>
    </row>
    <row r="1746" spans="1:20" s="134" customFormat="1" ht="66.75" customHeight="1">
      <c r="A1746" s="31">
        <v>1731</v>
      </c>
      <c r="B1746" s="118" t="s">
        <v>76</v>
      </c>
      <c r="C1746" s="71" t="s">
        <v>77</v>
      </c>
      <c r="D1746" s="31" t="s">
        <v>2350</v>
      </c>
      <c r="E1746" s="31" t="s">
        <v>2329</v>
      </c>
      <c r="F1746" s="31" t="s">
        <v>2329</v>
      </c>
      <c r="G1746" s="31" t="s">
        <v>2352</v>
      </c>
      <c r="H1746" s="31" t="s">
        <v>2351</v>
      </c>
      <c r="I1746" s="31" t="s">
        <v>2329</v>
      </c>
      <c r="J1746" s="31" t="s">
        <v>2329</v>
      </c>
      <c r="K1746" s="31" t="s">
        <v>270</v>
      </c>
      <c r="L1746" s="35" t="s">
        <v>1374</v>
      </c>
      <c r="M1746" s="31">
        <v>267</v>
      </c>
      <c r="N1746" s="115">
        <f t="shared" ref="N1746:N1747" si="34">O1746/M1746</f>
        <v>1000</v>
      </c>
      <c r="O1746" s="115">
        <v>267000</v>
      </c>
      <c r="P1746" s="31" t="s">
        <v>426</v>
      </c>
      <c r="Q1746" s="31" t="s">
        <v>274</v>
      </c>
      <c r="R1746" s="32" t="s">
        <v>257</v>
      </c>
      <c r="S1746" s="37">
        <v>0</v>
      </c>
      <c r="T1746" s="78" t="s">
        <v>185</v>
      </c>
    </row>
    <row r="1747" spans="1:20" s="134" customFormat="1" ht="66.75" customHeight="1">
      <c r="A1747" s="31">
        <v>1732</v>
      </c>
      <c r="B1747" s="118" t="s">
        <v>76</v>
      </c>
      <c r="C1747" s="71" t="s">
        <v>77</v>
      </c>
      <c r="D1747" s="31" t="s">
        <v>2350</v>
      </c>
      <c r="E1747" s="31" t="s">
        <v>2329</v>
      </c>
      <c r="F1747" s="31" t="s">
        <v>2329</v>
      </c>
      <c r="G1747" s="31" t="s">
        <v>2352</v>
      </c>
      <c r="H1747" s="31" t="s">
        <v>2351</v>
      </c>
      <c r="I1747" s="31" t="s">
        <v>2329</v>
      </c>
      <c r="J1747" s="31" t="s">
        <v>2329</v>
      </c>
      <c r="K1747" s="31" t="s">
        <v>270</v>
      </c>
      <c r="L1747" s="35" t="s">
        <v>1374</v>
      </c>
      <c r="M1747" s="31">
        <v>180</v>
      </c>
      <c r="N1747" s="115">
        <f t="shared" si="34"/>
        <v>1450</v>
      </c>
      <c r="O1747" s="115">
        <v>261000</v>
      </c>
      <c r="P1747" s="31" t="s">
        <v>426</v>
      </c>
      <c r="Q1747" s="31" t="s">
        <v>274</v>
      </c>
      <c r="R1747" s="32" t="s">
        <v>258</v>
      </c>
      <c r="S1747" s="37">
        <v>0</v>
      </c>
      <c r="T1747" s="78" t="s">
        <v>177</v>
      </c>
    </row>
    <row r="1748" spans="1:20" s="134" customFormat="1" ht="66.75" customHeight="1">
      <c r="A1748" s="31">
        <v>1733</v>
      </c>
      <c r="B1748" s="118" t="s">
        <v>76</v>
      </c>
      <c r="C1748" s="71" t="s">
        <v>77</v>
      </c>
      <c r="D1748" s="31" t="s">
        <v>2350</v>
      </c>
      <c r="E1748" s="31" t="s">
        <v>2329</v>
      </c>
      <c r="F1748" s="31" t="s">
        <v>2329</v>
      </c>
      <c r="G1748" s="31" t="s">
        <v>2352</v>
      </c>
      <c r="H1748" s="31" t="s">
        <v>2351</v>
      </c>
      <c r="I1748" s="31" t="s">
        <v>2329</v>
      </c>
      <c r="J1748" s="31" t="s">
        <v>2329</v>
      </c>
      <c r="K1748" s="31" t="s">
        <v>270</v>
      </c>
      <c r="L1748" s="35" t="s">
        <v>1374</v>
      </c>
      <c r="M1748" s="31">
        <v>30</v>
      </c>
      <c r="N1748" s="115">
        <f t="shared" si="33"/>
        <v>8928</v>
      </c>
      <c r="O1748" s="115">
        <v>267840</v>
      </c>
      <c r="P1748" s="31" t="s">
        <v>426</v>
      </c>
      <c r="Q1748" s="31" t="s">
        <v>274</v>
      </c>
      <c r="R1748" s="32" t="s">
        <v>261</v>
      </c>
      <c r="S1748" s="37">
        <v>0</v>
      </c>
      <c r="T1748" s="78" t="s">
        <v>98</v>
      </c>
    </row>
    <row r="1749" spans="1:20" s="134" customFormat="1" ht="66.75" customHeight="1">
      <c r="A1749" s="31">
        <v>1734</v>
      </c>
      <c r="B1749" s="118" t="s">
        <v>76</v>
      </c>
      <c r="C1749" s="71" t="s">
        <v>77</v>
      </c>
      <c r="D1749" s="31" t="s">
        <v>2354</v>
      </c>
      <c r="E1749" s="31" t="s">
        <v>2329</v>
      </c>
      <c r="F1749" s="31" t="s">
        <v>2329</v>
      </c>
      <c r="G1749" s="31" t="s">
        <v>2356</v>
      </c>
      <c r="H1749" s="31" t="s">
        <v>2355</v>
      </c>
      <c r="I1749" s="31" t="s">
        <v>2329</v>
      </c>
      <c r="J1749" s="31" t="s">
        <v>2329</v>
      </c>
      <c r="K1749" s="31" t="s">
        <v>270</v>
      </c>
      <c r="L1749" s="35" t="s">
        <v>1374</v>
      </c>
      <c r="M1749" s="31">
        <v>374.6</v>
      </c>
      <c r="N1749" s="115">
        <f t="shared" si="33"/>
        <v>715</v>
      </c>
      <c r="O1749" s="115">
        <v>267839</v>
      </c>
      <c r="P1749" s="31" t="s">
        <v>426</v>
      </c>
      <c r="Q1749" s="31" t="s">
        <v>274</v>
      </c>
      <c r="R1749" s="32" t="s">
        <v>262</v>
      </c>
      <c r="S1749" s="37">
        <v>0</v>
      </c>
      <c r="T1749" s="78" t="s">
        <v>99</v>
      </c>
    </row>
    <row r="1750" spans="1:20" s="134" customFormat="1" ht="230.25" customHeight="1">
      <c r="A1750" s="31">
        <v>1735</v>
      </c>
      <c r="B1750" s="118" t="s">
        <v>76</v>
      </c>
      <c r="C1750" s="71" t="s">
        <v>77</v>
      </c>
      <c r="D1750" s="31" t="s">
        <v>2357</v>
      </c>
      <c r="E1750" s="31" t="s">
        <v>2361</v>
      </c>
      <c r="F1750" s="31" t="s">
        <v>2358</v>
      </c>
      <c r="G1750" s="31" t="s">
        <v>2363</v>
      </c>
      <c r="H1750" s="31" t="s">
        <v>2359</v>
      </c>
      <c r="I1750" s="31" t="s">
        <v>2362</v>
      </c>
      <c r="J1750" s="31" t="s">
        <v>2360</v>
      </c>
      <c r="K1750" s="31" t="s">
        <v>281</v>
      </c>
      <c r="L1750" s="35" t="s">
        <v>310</v>
      </c>
      <c r="M1750" s="31">
        <v>450</v>
      </c>
      <c r="N1750" s="115">
        <f t="shared" si="33"/>
        <v>16833</v>
      </c>
      <c r="O1750" s="115">
        <v>7574850</v>
      </c>
      <c r="P1750" s="31" t="s">
        <v>426</v>
      </c>
      <c r="Q1750" s="31" t="s">
        <v>2349</v>
      </c>
      <c r="R1750" s="32" t="s">
        <v>275</v>
      </c>
      <c r="S1750" s="37">
        <v>50</v>
      </c>
      <c r="T1750" s="78" t="s">
        <v>149</v>
      </c>
    </row>
    <row r="1751" spans="1:20" s="134" customFormat="1" ht="38.25">
      <c r="A1751" s="31">
        <v>1736</v>
      </c>
      <c r="B1751" s="118" t="s">
        <v>76</v>
      </c>
      <c r="C1751" s="71" t="s">
        <v>77</v>
      </c>
      <c r="D1751" s="31" t="s">
        <v>2364</v>
      </c>
      <c r="E1751" s="31" t="s">
        <v>2365</v>
      </c>
      <c r="F1751" s="31" t="s">
        <v>2365</v>
      </c>
      <c r="G1751" s="31" t="s">
        <v>2367</v>
      </c>
      <c r="H1751" s="31" t="s">
        <v>2366</v>
      </c>
      <c r="I1751" s="31" t="s">
        <v>2365</v>
      </c>
      <c r="J1751" s="31" t="s">
        <v>2365</v>
      </c>
      <c r="K1751" s="31" t="s">
        <v>270</v>
      </c>
      <c r="L1751" s="35" t="s">
        <v>310</v>
      </c>
      <c r="M1751" s="31">
        <v>5</v>
      </c>
      <c r="N1751" s="115">
        <f t="shared" ref="N1751:N1765" si="35">O1751/M1751</f>
        <v>8000</v>
      </c>
      <c r="O1751" s="115">
        <v>40000</v>
      </c>
      <c r="P1751" s="31" t="s">
        <v>349</v>
      </c>
      <c r="Q1751" s="31" t="s">
        <v>349</v>
      </c>
      <c r="R1751" s="32" t="s">
        <v>275</v>
      </c>
      <c r="S1751" s="37">
        <v>100</v>
      </c>
      <c r="T1751" s="78" t="s">
        <v>108</v>
      </c>
    </row>
    <row r="1752" spans="1:20" s="134" customFormat="1" ht="66.75" customHeight="1">
      <c r="A1752" s="31">
        <v>1737</v>
      </c>
      <c r="B1752" s="118" t="s">
        <v>76</v>
      </c>
      <c r="C1752" s="71" t="s">
        <v>77</v>
      </c>
      <c r="D1752" s="31" t="s">
        <v>2318</v>
      </c>
      <c r="E1752" s="31" t="s">
        <v>2319</v>
      </c>
      <c r="F1752" s="31" t="s">
        <v>2319</v>
      </c>
      <c r="G1752" s="31" t="s">
        <v>2321</v>
      </c>
      <c r="H1752" s="31" t="s">
        <v>2320</v>
      </c>
      <c r="I1752" s="31" t="s">
        <v>2319</v>
      </c>
      <c r="J1752" s="31" t="s">
        <v>2319</v>
      </c>
      <c r="K1752" s="31" t="s">
        <v>270</v>
      </c>
      <c r="L1752" s="35" t="s">
        <v>310</v>
      </c>
      <c r="M1752" s="31">
        <v>5</v>
      </c>
      <c r="N1752" s="115">
        <f t="shared" ref="N1752" si="36">O1752/M1752</f>
        <v>9500</v>
      </c>
      <c r="O1752" s="115">
        <v>47500</v>
      </c>
      <c r="P1752" s="31" t="s">
        <v>426</v>
      </c>
      <c r="Q1752" s="31" t="s">
        <v>426</v>
      </c>
      <c r="R1752" s="32" t="s">
        <v>275</v>
      </c>
      <c r="S1752" s="37">
        <v>100</v>
      </c>
      <c r="T1752" s="78" t="s">
        <v>108</v>
      </c>
    </row>
    <row r="1753" spans="1:20" s="134" customFormat="1" ht="66.75" customHeight="1">
      <c r="A1753" s="31">
        <v>1738</v>
      </c>
      <c r="B1753" s="118" t="s">
        <v>76</v>
      </c>
      <c r="C1753" s="71" t="s">
        <v>77</v>
      </c>
      <c r="D1753" s="31" t="s">
        <v>1930</v>
      </c>
      <c r="E1753" s="31" t="s">
        <v>2368</v>
      </c>
      <c r="F1753" s="31" t="s">
        <v>1929</v>
      </c>
      <c r="G1753" s="31" t="s">
        <v>2369</v>
      </c>
      <c r="H1753" s="31" t="s">
        <v>1931</v>
      </c>
      <c r="I1753" s="31" t="s">
        <v>2370</v>
      </c>
      <c r="J1753" s="31" t="s">
        <v>2371</v>
      </c>
      <c r="K1753" s="31" t="s">
        <v>270</v>
      </c>
      <c r="L1753" s="35" t="s">
        <v>310</v>
      </c>
      <c r="M1753" s="31">
        <v>50</v>
      </c>
      <c r="N1753" s="115">
        <f t="shared" si="35"/>
        <v>2620</v>
      </c>
      <c r="O1753" s="115">
        <v>131000</v>
      </c>
      <c r="P1753" s="31" t="s">
        <v>283</v>
      </c>
      <c r="Q1753" s="31" t="s">
        <v>283</v>
      </c>
      <c r="R1753" s="32" t="s">
        <v>275</v>
      </c>
      <c r="S1753" s="37">
        <v>100</v>
      </c>
      <c r="T1753" s="78" t="s">
        <v>108</v>
      </c>
    </row>
    <row r="1754" spans="1:20" s="134" customFormat="1" ht="66.75" customHeight="1">
      <c r="A1754" s="31">
        <v>1739</v>
      </c>
      <c r="B1754" s="118" t="s">
        <v>76</v>
      </c>
      <c r="C1754" s="71" t="s">
        <v>77</v>
      </c>
      <c r="D1754" s="31" t="s">
        <v>2350</v>
      </c>
      <c r="E1754" s="31" t="s">
        <v>2329</v>
      </c>
      <c r="F1754" s="31" t="s">
        <v>2329</v>
      </c>
      <c r="G1754" s="31" t="s">
        <v>2352</v>
      </c>
      <c r="H1754" s="31" t="s">
        <v>2351</v>
      </c>
      <c r="I1754" s="31" t="s">
        <v>2329</v>
      </c>
      <c r="J1754" s="31" t="s">
        <v>2329</v>
      </c>
      <c r="K1754" s="31" t="s">
        <v>270</v>
      </c>
      <c r="L1754" s="35" t="s">
        <v>1374</v>
      </c>
      <c r="M1754" s="31">
        <v>173</v>
      </c>
      <c r="N1754" s="115">
        <f t="shared" ref="N1754" si="37">O1754/M1754</f>
        <v>1545</v>
      </c>
      <c r="O1754" s="115">
        <v>267285</v>
      </c>
      <c r="P1754" s="31" t="s">
        <v>283</v>
      </c>
      <c r="Q1754" s="31" t="s">
        <v>274</v>
      </c>
      <c r="R1754" s="32" t="s">
        <v>254</v>
      </c>
      <c r="S1754" s="37">
        <v>50</v>
      </c>
      <c r="T1754" s="78" t="s">
        <v>182</v>
      </c>
    </row>
    <row r="1755" spans="1:20" s="134" customFormat="1" ht="66.75" customHeight="1">
      <c r="A1755" s="31">
        <v>1740</v>
      </c>
      <c r="B1755" s="118" t="s">
        <v>76</v>
      </c>
      <c r="C1755" s="71" t="s">
        <v>77</v>
      </c>
      <c r="D1755" s="31" t="s">
        <v>2350</v>
      </c>
      <c r="E1755" s="31" t="s">
        <v>2329</v>
      </c>
      <c r="F1755" s="31" t="s">
        <v>2329</v>
      </c>
      <c r="G1755" s="31" t="s">
        <v>2352</v>
      </c>
      <c r="H1755" s="31" t="s">
        <v>2351</v>
      </c>
      <c r="I1755" s="31" t="s">
        <v>2329</v>
      </c>
      <c r="J1755" s="31" t="s">
        <v>2329</v>
      </c>
      <c r="K1755" s="31" t="s">
        <v>270</v>
      </c>
      <c r="L1755" s="35" t="s">
        <v>1374</v>
      </c>
      <c r="M1755" s="31">
        <v>720</v>
      </c>
      <c r="N1755" s="115">
        <f t="shared" si="35"/>
        <v>2008</v>
      </c>
      <c r="O1755" s="115">
        <v>1445760</v>
      </c>
      <c r="P1755" s="31" t="s">
        <v>283</v>
      </c>
      <c r="Q1755" s="31" t="s">
        <v>274</v>
      </c>
      <c r="R1755" s="32" t="s">
        <v>247</v>
      </c>
      <c r="S1755" s="37">
        <v>50</v>
      </c>
      <c r="T1755" s="78" t="s">
        <v>2404</v>
      </c>
    </row>
    <row r="1756" spans="1:20" s="143" customFormat="1" ht="51" customHeight="1">
      <c r="A1756" s="31">
        <v>1741</v>
      </c>
      <c r="B1756" s="39" t="s">
        <v>76</v>
      </c>
      <c r="C1756" s="31" t="s">
        <v>77</v>
      </c>
      <c r="D1756" s="32" t="s">
        <v>2372</v>
      </c>
      <c r="E1756" s="33" t="s">
        <v>2373</v>
      </c>
      <c r="F1756" s="33" t="s">
        <v>2374</v>
      </c>
      <c r="G1756" s="33" t="s">
        <v>2375</v>
      </c>
      <c r="H1756" s="33" t="s">
        <v>2376</v>
      </c>
      <c r="I1756" s="33" t="s">
        <v>2377</v>
      </c>
      <c r="J1756" s="35" t="s">
        <v>2378</v>
      </c>
      <c r="K1756" s="33" t="s">
        <v>270</v>
      </c>
      <c r="L1756" s="35" t="s">
        <v>593</v>
      </c>
      <c r="M1756" s="36">
        <v>1</v>
      </c>
      <c r="N1756" s="42">
        <f t="shared" si="35"/>
        <v>989850</v>
      </c>
      <c r="O1756" s="42">
        <f>403560+586290</f>
        <v>989850</v>
      </c>
      <c r="P1756" s="31" t="s">
        <v>283</v>
      </c>
      <c r="Q1756" s="31" t="s">
        <v>2379</v>
      </c>
      <c r="R1756" s="32" t="s">
        <v>275</v>
      </c>
      <c r="S1756" s="37">
        <v>100</v>
      </c>
      <c r="T1756" s="78" t="s">
        <v>142</v>
      </c>
    </row>
    <row r="1757" spans="1:20" s="143" customFormat="1" ht="89.25">
      <c r="A1757" s="31">
        <v>1742</v>
      </c>
      <c r="B1757" s="39" t="s">
        <v>76</v>
      </c>
      <c r="C1757" s="31" t="s">
        <v>77</v>
      </c>
      <c r="D1757" s="31" t="s">
        <v>2380</v>
      </c>
      <c r="E1757" s="34" t="s">
        <v>775</v>
      </c>
      <c r="F1757" s="34" t="s">
        <v>2146</v>
      </c>
      <c r="G1757" s="34" t="s">
        <v>2381</v>
      </c>
      <c r="H1757" s="34" t="s">
        <v>2382</v>
      </c>
      <c r="I1757" s="34" t="s">
        <v>2394</v>
      </c>
      <c r="J1757" s="34" t="s">
        <v>2383</v>
      </c>
      <c r="K1757" s="34" t="s">
        <v>270</v>
      </c>
      <c r="L1757" s="35" t="s">
        <v>310</v>
      </c>
      <c r="M1757" s="36">
        <v>3</v>
      </c>
      <c r="N1757" s="42">
        <f t="shared" ref="N1757:N1759" si="38">O1757/M1757</f>
        <v>73000</v>
      </c>
      <c r="O1757" s="42">
        <v>219000</v>
      </c>
      <c r="P1757" s="31" t="s">
        <v>426</v>
      </c>
      <c r="Q1757" s="31" t="s">
        <v>2384</v>
      </c>
      <c r="R1757" s="32" t="s">
        <v>275</v>
      </c>
      <c r="S1757" s="37">
        <v>50</v>
      </c>
      <c r="T1757" s="78" t="s">
        <v>108</v>
      </c>
    </row>
    <row r="1758" spans="1:20" s="143" customFormat="1" ht="126.75" customHeight="1">
      <c r="A1758" s="31">
        <v>1743</v>
      </c>
      <c r="B1758" s="39" t="s">
        <v>76</v>
      </c>
      <c r="C1758" s="31" t="s">
        <v>77</v>
      </c>
      <c r="D1758" s="31" t="s">
        <v>2385</v>
      </c>
      <c r="E1758" s="34" t="s">
        <v>775</v>
      </c>
      <c r="F1758" s="34" t="s">
        <v>2146</v>
      </c>
      <c r="G1758" s="34" t="s">
        <v>2381</v>
      </c>
      <c r="H1758" s="34" t="s">
        <v>2386</v>
      </c>
      <c r="I1758" s="34" t="s">
        <v>2395</v>
      </c>
      <c r="J1758" s="34" t="s">
        <v>2387</v>
      </c>
      <c r="K1758" s="34" t="s">
        <v>270</v>
      </c>
      <c r="L1758" s="35" t="s">
        <v>310</v>
      </c>
      <c r="M1758" s="36">
        <v>3</v>
      </c>
      <c r="N1758" s="42">
        <f t="shared" si="38"/>
        <v>32000</v>
      </c>
      <c r="O1758" s="42">
        <v>96000</v>
      </c>
      <c r="P1758" s="31" t="s">
        <v>426</v>
      </c>
      <c r="Q1758" s="31" t="s">
        <v>2384</v>
      </c>
      <c r="R1758" s="32" t="s">
        <v>275</v>
      </c>
      <c r="S1758" s="37">
        <v>50</v>
      </c>
      <c r="T1758" s="78" t="s">
        <v>108</v>
      </c>
    </row>
    <row r="1759" spans="1:20" s="143" customFormat="1" ht="126.75" customHeight="1">
      <c r="A1759" s="31">
        <v>1744</v>
      </c>
      <c r="B1759" s="39" t="s">
        <v>76</v>
      </c>
      <c r="C1759" s="31" t="s">
        <v>77</v>
      </c>
      <c r="D1759" s="31" t="s">
        <v>2388</v>
      </c>
      <c r="E1759" s="34" t="s">
        <v>2159</v>
      </c>
      <c r="F1759" s="34" t="s">
        <v>2159</v>
      </c>
      <c r="G1759" s="34" t="s">
        <v>2396</v>
      </c>
      <c r="H1759" s="34" t="s">
        <v>2389</v>
      </c>
      <c r="I1759" s="34" t="s">
        <v>2397</v>
      </c>
      <c r="J1759" s="34" t="s">
        <v>2390</v>
      </c>
      <c r="K1759" s="34" t="s">
        <v>270</v>
      </c>
      <c r="L1759" s="35" t="s">
        <v>310</v>
      </c>
      <c r="M1759" s="36">
        <v>3</v>
      </c>
      <c r="N1759" s="42">
        <f t="shared" si="38"/>
        <v>21000</v>
      </c>
      <c r="O1759" s="42">
        <v>63000</v>
      </c>
      <c r="P1759" s="31" t="s">
        <v>426</v>
      </c>
      <c r="Q1759" s="31" t="s">
        <v>2384</v>
      </c>
      <c r="R1759" s="32" t="s">
        <v>275</v>
      </c>
      <c r="S1759" s="37">
        <v>50</v>
      </c>
      <c r="T1759" s="78" t="s">
        <v>108</v>
      </c>
    </row>
    <row r="1760" spans="1:20" s="143" customFormat="1" ht="126.75" customHeight="1">
      <c r="A1760" s="31">
        <v>1745</v>
      </c>
      <c r="B1760" s="39" t="s">
        <v>76</v>
      </c>
      <c r="C1760" s="31" t="s">
        <v>77</v>
      </c>
      <c r="D1760" s="31" t="s">
        <v>2391</v>
      </c>
      <c r="E1760" s="34" t="s">
        <v>2159</v>
      </c>
      <c r="F1760" s="34" t="s">
        <v>2159</v>
      </c>
      <c r="G1760" s="34" t="s">
        <v>2399</v>
      </c>
      <c r="H1760" s="34" t="s">
        <v>2398</v>
      </c>
      <c r="I1760" s="34" t="s">
        <v>2400</v>
      </c>
      <c r="J1760" s="34" t="s">
        <v>2392</v>
      </c>
      <c r="K1760" s="34" t="s">
        <v>270</v>
      </c>
      <c r="L1760" s="35" t="s">
        <v>310</v>
      </c>
      <c r="M1760" s="36">
        <v>3</v>
      </c>
      <c r="N1760" s="42">
        <f t="shared" si="35"/>
        <v>14000</v>
      </c>
      <c r="O1760" s="42">
        <v>42000</v>
      </c>
      <c r="P1760" s="31" t="s">
        <v>426</v>
      </c>
      <c r="Q1760" s="31" t="s">
        <v>2384</v>
      </c>
      <c r="R1760" s="32" t="s">
        <v>275</v>
      </c>
      <c r="S1760" s="37">
        <v>50</v>
      </c>
      <c r="T1760" s="78" t="s">
        <v>108</v>
      </c>
    </row>
    <row r="1761" spans="1:16339" ht="63.75">
      <c r="A1761" s="31">
        <v>1746</v>
      </c>
      <c r="B1761" s="39" t="s">
        <v>76</v>
      </c>
      <c r="C1761" s="59" t="s">
        <v>77</v>
      </c>
      <c r="D1761" s="38" t="s">
        <v>1385</v>
      </c>
      <c r="E1761" s="34" t="s">
        <v>1386</v>
      </c>
      <c r="F1761" s="34" t="s">
        <v>1387</v>
      </c>
      <c r="G1761" s="34" t="s">
        <v>2402</v>
      </c>
      <c r="H1761" s="34" t="s">
        <v>2401</v>
      </c>
      <c r="I1761" s="34" t="s">
        <v>2403</v>
      </c>
      <c r="J1761" s="58" t="s">
        <v>2393</v>
      </c>
      <c r="K1761" s="34" t="s">
        <v>270</v>
      </c>
      <c r="L1761" s="35" t="s">
        <v>310</v>
      </c>
      <c r="M1761" s="37">
        <v>1</v>
      </c>
      <c r="N1761" s="42">
        <f t="shared" si="35"/>
        <v>47000</v>
      </c>
      <c r="O1761" s="42">
        <v>47000</v>
      </c>
      <c r="P1761" s="31" t="s">
        <v>426</v>
      </c>
      <c r="Q1761" s="31" t="s">
        <v>2384</v>
      </c>
      <c r="R1761" s="32" t="s">
        <v>275</v>
      </c>
      <c r="S1761" s="37">
        <v>50</v>
      </c>
      <c r="T1761" s="78" t="s">
        <v>108</v>
      </c>
      <c r="U1761" s="16"/>
    </row>
    <row r="1762" spans="1:16339" s="113" customFormat="1" ht="109.5" customHeight="1">
      <c r="A1762" s="31">
        <v>1747</v>
      </c>
      <c r="B1762" s="39" t="s">
        <v>76</v>
      </c>
      <c r="C1762" s="31" t="s">
        <v>74</v>
      </c>
      <c r="D1762" s="35" t="s">
        <v>2407</v>
      </c>
      <c r="E1762" s="34" t="s">
        <v>2408</v>
      </c>
      <c r="F1762" s="34" t="s">
        <v>2409</v>
      </c>
      <c r="G1762" s="34" t="s">
        <v>2408</v>
      </c>
      <c r="H1762" s="34" t="s">
        <v>2409</v>
      </c>
      <c r="I1762" s="34" t="s">
        <v>2410</v>
      </c>
      <c r="J1762" s="34" t="s">
        <v>2411</v>
      </c>
      <c r="K1762" s="34" t="s">
        <v>281</v>
      </c>
      <c r="L1762" s="32" t="s">
        <v>271</v>
      </c>
      <c r="M1762" s="36">
        <v>1</v>
      </c>
      <c r="N1762" s="42">
        <f t="shared" si="35"/>
        <v>7000000</v>
      </c>
      <c r="O1762" s="42">
        <v>7000000</v>
      </c>
      <c r="P1762" s="31" t="s">
        <v>283</v>
      </c>
      <c r="Q1762" s="31" t="s">
        <v>274</v>
      </c>
      <c r="R1762" s="32" t="s">
        <v>275</v>
      </c>
      <c r="S1762" s="31">
        <v>0</v>
      </c>
      <c r="T1762" s="113" t="s">
        <v>169</v>
      </c>
      <c r="U1762" s="143"/>
      <c r="V1762" s="143"/>
      <c r="W1762" s="143"/>
      <c r="X1762" s="143"/>
      <c r="Y1762" s="143"/>
      <c r="Z1762" s="143"/>
      <c r="AA1762" s="143"/>
      <c r="AB1762" s="143"/>
      <c r="AC1762" s="143"/>
      <c r="AD1762" s="143"/>
      <c r="AE1762" s="143"/>
      <c r="AF1762" s="143"/>
      <c r="AG1762" s="143"/>
      <c r="AH1762" s="143"/>
      <c r="AI1762" s="143"/>
      <c r="AJ1762" s="143"/>
      <c r="AK1762" s="143"/>
      <c r="AL1762" s="143"/>
      <c r="AM1762" s="143"/>
      <c r="AN1762" s="143"/>
      <c r="AO1762" s="143"/>
      <c r="AP1762" s="143"/>
      <c r="AQ1762" s="143"/>
      <c r="AR1762" s="143"/>
      <c r="AS1762" s="143"/>
      <c r="AT1762" s="143"/>
      <c r="AU1762" s="143"/>
      <c r="AV1762" s="143"/>
      <c r="AW1762" s="143"/>
      <c r="AX1762" s="143"/>
      <c r="AY1762" s="143"/>
      <c r="AZ1762" s="143"/>
      <c r="BA1762" s="143"/>
      <c r="BB1762" s="143"/>
      <c r="BC1762" s="143"/>
      <c r="BD1762" s="143"/>
      <c r="BE1762" s="143"/>
      <c r="BF1762" s="143"/>
      <c r="BG1762" s="143"/>
      <c r="BH1762" s="143"/>
      <c r="BI1762" s="143"/>
      <c r="BJ1762" s="143"/>
      <c r="BK1762" s="143"/>
      <c r="BL1762" s="143"/>
      <c r="BM1762" s="143"/>
      <c r="BN1762" s="143"/>
      <c r="BO1762" s="143"/>
      <c r="BP1762" s="143"/>
      <c r="BQ1762" s="143"/>
      <c r="BR1762" s="143"/>
      <c r="BS1762" s="143"/>
      <c r="BT1762" s="143"/>
      <c r="BU1762" s="143"/>
      <c r="BV1762" s="143"/>
      <c r="BW1762" s="143"/>
      <c r="BX1762" s="143"/>
      <c r="BY1762" s="143"/>
      <c r="BZ1762" s="143"/>
      <c r="CA1762" s="143"/>
      <c r="CB1762" s="143"/>
      <c r="CC1762" s="143"/>
      <c r="CD1762" s="143"/>
      <c r="CE1762" s="143"/>
      <c r="CF1762" s="143"/>
      <c r="CG1762" s="143"/>
      <c r="CH1762" s="143"/>
      <c r="CI1762" s="143"/>
      <c r="CJ1762" s="143"/>
      <c r="CK1762" s="143"/>
      <c r="CL1762" s="143"/>
      <c r="CM1762" s="143"/>
      <c r="CN1762" s="143"/>
      <c r="CO1762" s="143"/>
      <c r="CP1762" s="143"/>
      <c r="CQ1762" s="143"/>
      <c r="CR1762" s="143"/>
      <c r="CS1762" s="143"/>
      <c r="CT1762" s="143"/>
      <c r="CU1762" s="143"/>
      <c r="CV1762" s="143"/>
      <c r="CW1762" s="143"/>
      <c r="CX1762" s="143"/>
      <c r="CY1762" s="143"/>
      <c r="CZ1762" s="143"/>
      <c r="DA1762" s="143"/>
      <c r="DB1762" s="143"/>
      <c r="DC1762" s="143"/>
      <c r="DD1762" s="143"/>
      <c r="DE1762" s="143"/>
      <c r="DF1762" s="143"/>
      <c r="DG1762" s="143"/>
      <c r="DH1762" s="143"/>
      <c r="DI1762" s="143"/>
      <c r="DJ1762" s="143"/>
      <c r="DK1762" s="143"/>
      <c r="DL1762" s="143"/>
      <c r="DM1762" s="143"/>
      <c r="DN1762" s="143"/>
      <c r="DO1762" s="143"/>
      <c r="DP1762" s="143"/>
      <c r="DQ1762" s="143"/>
      <c r="DR1762" s="143"/>
      <c r="DS1762" s="143"/>
      <c r="DT1762" s="143"/>
      <c r="DU1762" s="143"/>
      <c r="DV1762" s="143"/>
      <c r="DW1762" s="143"/>
      <c r="DX1762" s="143"/>
      <c r="DY1762" s="143"/>
      <c r="DZ1762" s="143"/>
      <c r="EA1762" s="143"/>
      <c r="EB1762" s="143"/>
      <c r="EC1762" s="143"/>
      <c r="ED1762" s="143"/>
      <c r="EE1762" s="143"/>
      <c r="EF1762" s="143"/>
      <c r="EG1762" s="143"/>
      <c r="EH1762" s="143"/>
      <c r="EI1762" s="143"/>
      <c r="EJ1762" s="143"/>
      <c r="EK1762" s="143"/>
      <c r="EL1762" s="143"/>
      <c r="EM1762" s="143"/>
      <c r="EN1762" s="143"/>
      <c r="EO1762" s="143"/>
      <c r="EP1762" s="143"/>
      <c r="EQ1762" s="143"/>
      <c r="ER1762" s="143"/>
      <c r="ES1762" s="143"/>
      <c r="ET1762" s="143"/>
      <c r="EU1762" s="143"/>
      <c r="EV1762" s="143"/>
      <c r="EW1762" s="143"/>
      <c r="EX1762" s="143"/>
      <c r="EY1762" s="143"/>
      <c r="EZ1762" s="143"/>
      <c r="FA1762" s="143"/>
      <c r="FB1762" s="143"/>
      <c r="FC1762" s="143"/>
      <c r="FD1762" s="143"/>
      <c r="FE1762" s="143"/>
      <c r="FF1762" s="143"/>
      <c r="FG1762" s="143"/>
      <c r="FH1762" s="143"/>
      <c r="FI1762" s="143"/>
      <c r="FJ1762" s="143"/>
      <c r="FK1762" s="143"/>
      <c r="FL1762" s="143"/>
      <c r="FM1762" s="143"/>
      <c r="FN1762" s="143"/>
      <c r="FO1762" s="143"/>
      <c r="FP1762" s="143"/>
      <c r="FQ1762" s="143"/>
      <c r="FR1762" s="143"/>
      <c r="FS1762" s="143"/>
      <c r="FT1762" s="143"/>
      <c r="FU1762" s="143"/>
      <c r="FV1762" s="143"/>
      <c r="FW1762" s="143"/>
      <c r="FX1762" s="143"/>
      <c r="FY1762" s="143"/>
      <c r="FZ1762" s="143"/>
      <c r="GA1762" s="143"/>
      <c r="GB1762" s="143"/>
      <c r="GC1762" s="143"/>
      <c r="GD1762" s="143"/>
      <c r="GE1762" s="143"/>
      <c r="GF1762" s="143"/>
      <c r="GG1762" s="143"/>
      <c r="GH1762" s="143"/>
      <c r="GI1762" s="143"/>
      <c r="GJ1762" s="143"/>
      <c r="GK1762" s="143"/>
      <c r="GL1762" s="143"/>
      <c r="GM1762" s="143"/>
      <c r="GN1762" s="143"/>
      <c r="GO1762" s="143"/>
      <c r="GP1762" s="143"/>
      <c r="GQ1762" s="143"/>
      <c r="GR1762" s="143"/>
      <c r="GS1762" s="143"/>
      <c r="GT1762" s="143"/>
      <c r="GU1762" s="143"/>
      <c r="GV1762" s="143"/>
      <c r="GW1762" s="143"/>
      <c r="GX1762" s="143"/>
      <c r="GY1762" s="143"/>
      <c r="GZ1762" s="143"/>
      <c r="HA1762" s="143"/>
      <c r="HB1762" s="143"/>
      <c r="HC1762" s="143"/>
      <c r="HD1762" s="143"/>
      <c r="HE1762" s="143"/>
      <c r="HF1762" s="143"/>
      <c r="HG1762" s="143"/>
      <c r="HH1762" s="143"/>
      <c r="HI1762" s="143"/>
      <c r="HJ1762" s="143"/>
      <c r="HK1762" s="143"/>
      <c r="HL1762" s="143"/>
      <c r="HM1762" s="143"/>
      <c r="HN1762" s="143"/>
      <c r="HO1762" s="143"/>
      <c r="HP1762" s="143"/>
      <c r="HQ1762" s="143"/>
      <c r="HR1762" s="143"/>
      <c r="HS1762" s="143"/>
      <c r="HT1762" s="143"/>
      <c r="HU1762" s="143"/>
      <c r="HV1762" s="143"/>
      <c r="HW1762" s="143"/>
      <c r="HX1762" s="143"/>
      <c r="HY1762" s="143"/>
      <c r="HZ1762" s="143"/>
      <c r="IA1762" s="143"/>
      <c r="IB1762" s="143"/>
      <c r="IC1762" s="143"/>
      <c r="ID1762" s="143"/>
      <c r="IE1762" s="143"/>
      <c r="IF1762" s="143"/>
      <c r="IG1762" s="143"/>
      <c r="IH1762" s="143"/>
      <c r="II1762" s="143"/>
      <c r="IJ1762" s="143"/>
      <c r="IK1762" s="143"/>
      <c r="IL1762" s="143"/>
      <c r="IM1762" s="143"/>
      <c r="IN1762" s="143"/>
      <c r="IO1762" s="143"/>
      <c r="IP1762" s="143"/>
      <c r="IQ1762" s="143"/>
      <c r="IR1762" s="143"/>
      <c r="IS1762" s="143"/>
      <c r="IT1762" s="143"/>
      <c r="IU1762" s="143"/>
      <c r="IV1762" s="143"/>
      <c r="IW1762" s="143"/>
      <c r="IX1762" s="143"/>
      <c r="IY1762" s="143"/>
      <c r="IZ1762" s="143"/>
      <c r="JA1762" s="143"/>
      <c r="JB1762" s="143"/>
      <c r="JC1762" s="143"/>
      <c r="JD1762" s="143"/>
      <c r="JE1762" s="143"/>
      <c r="JF1762" s="143"/>
      <c r="JG1762" s="143"/>
      <c r="JH1762" s="143"/>
      <c r="JI1762" s="143"/>
      <c r="JJ1762" s="143"/>
      <c r="JK1762" s="143"/>
      <c r="JL1762" s="143"/>
      <c r="JM1762" s="143"/>
      <c r="JN1762" s="143"/>
      <c r="JO1762" s="143"/>
      <c r="JP1762" s="143"/>
      <c r="JQ1762" s="143"/>
      <c r="JR1762" s="143"/>
      <c r="JS1762" s="143"/>
      <c r="JT1762" s="143"/>
      <c r="JU1762" s="143"/>
      <c r="JV1762" s="143"/>
      <c r="JW1762" s="143"/>
      <c r="JX1762" s="143"/>
      <c r="JY1762" s="143"/>
      <c r="JZ1762" s="143"/>
      <c r="KA1762" s="143"/>
      <c r="KB1762" s="143"/>
      <c r="KC1762" s="143"/>
      <c r="KD1762" s="143"/>
      <c r="KE1762" s="143"/>
      <c r="KF1762" s="143"/>
      <c r="KG1762" s="143"/>
      <c r="KH1762" s="143"/>
      <c r="KI1762" s="143"/>
      <c r="KJ1762" s="143"/>
      <c r="KK1762" s="143"/>
      <c r="KL1762" s="143"/>
      <c r="KM1762" s="143"/>
      <c r="KN1762" s="143"/>
      <c r="KO1762" s="143"/>
      <c r="KP1762" s="143"/>
      <c r="KQ1762" s="143"/>
      <c r="KR1762" s="143"/>
      <c r="KS1762" s="143"/>
      <c r="KT1762" s="143"/>
      <c r="KU1762" s="143"/>
      <c r="KV1762" s="143"/>
      <c r="KW1762" s="143"/>
      <c r="KX1762" s="143"/>
      <c r="KY1762" s="143"/>
      <c r="KZ1762" s="143"/>
      <c r="LA1762" s="143"/>
      <c r="LB1762" s="143"/>
      <c r="LC1762" s="143"/>
      <c r="LD1762" s="143"/>
      <c r="LE1762" s="143"/>
      <c r="LF1762" s="143"/>
      <c r="LG1762" s="143"/>
      <c r="LH1762" s="143"/>
      <c r="LI1762" s="143"/>
      <c r="LJ1762" s="143"/>
      <c r="LK1762" s="143"/>
      <c r="LL1762" s="143"/>
      <c r="LM1762" s="143"/>
      <c r="LN1762" s="143"/>
      <c r="LO1762" s="143"/>
      <c r="LP1762" s="143"/>
      <c r="LQ1762" s="143"/>
      <c r="LR1762" s="143"/>
      <c r="LS1762" s="143"/>
      <c r="LT1762" s="143"/>
      <c r="LU1762" s="143"/>
      <c r="LV1762" s="143"/>
      <c r="LW1762" s="143"/>
      <c r="LX1762" s="143"/>
      <c r="LY1762" s="143"/>
      <c r="LZ1762" s="143"/>
      <c r="MA1762" s="143"/>
      <c r="MB1762" s="143"/>
      <c r="MC1762" s="143"/>
      <c r="MD1762" s="143"/>
      <c r="ME1762" s="143"/>
      <c r="MF1762" s="143"/>
      <c r="MG1762" s="143"/>
      <c r="MH1762" s="143"/>
      <c r="MI1762" s="143"/>
      <c r="MJ1762" s="143"/>
      <c r="MK1762" s="143"/>
      <c r="ML1762" s="143"/>
      <c r="MM1762" s="143"/>
      <c r="MN1762" s="143"/>
      <c r="MO1762" s="143"/>
      <c r="MP1762" s="143"/>
      <c r="MQ1762" s="143"/>
      <c r="MR1762" s="143"/>
      <c r="MS1762" s="143"/>
      <c r="MT1762" s="143"/>
      <c r="MU1762" s="143"/>
      <c r="MV1762" s="143"/>
      <c r="MW1762" s="143"/>
      <c r="MX1762" s="143"/>
      <c r="MY1762" s="143"/>
      <c r="MZ1762" s="143"/>
      <c r="NA1762" s="143"/>
      <c r="NB1762" s="143"/>
      <c r="NC1762" s="143"/>
      <c r="ND1762" s="143"/>
      <c r="NE1762" s="143"/>
      <c r="NF1762" s="143"/>
      <c r="NG1762" s="143"/>
      <c r="NH1762" s="143"/>
      <c r="NI1762" s="143"/>
      <c r="NJ1762" s="143"/>
      <c r="NK1762" s="143"/>
      <c r="NL1762" s="143"/>
      <c r="NM1762" s="143"/>
      <c r="NN1762" s="143"/>
      <c r="NO1762" s="143"/>
      <c r="NP1762" s="143"/>
      <c r="NQ1762" s="143"/>
      <c r="NR1762" s="143"/>
      <c r="NS1762" s="143"/>
      <c r="NT1762" s="143"/>
      <c r="NU1762" s="143"/>
      <c r="NV1762" s="143"/>
      <c r="NW1762" s="143"/>
      <c r="NX1762" s="143"/>
      <c r="NY1762" s="143"/>
      <c r="NZ1762" s="143"/>
      <c r="OA1762" s="143"/>
      <c r="OB1762" s="143"/>
      <c r="OC1762" s="143"/>
      <c r="OD1762" s="143"/>
      <c r="OE1762" s="143"/>
      <c r="OF1762" s="143"/>
      <c r="OG1762" s="143"/>
      <c r="OH1762" s="143"/>
      <c r="OI1762" s="143"/>
      <c r="OJ1762" s="143"/>
      <c r="OK1762" s="143"/>
      <c r="OL1762" s="143"/>
      <c r="OM1762" s="143"/>
      <c r="ON1762" s="143"/>
      <c r="OO1762" s="143"/>
      <c r="OP1762" s="143"/>
      <c r="OQ1762" s="143"/>
      <c r="OR1762" s="143"/>
      <c r="OS1762" s="143"/>
      <c r="OT1762" s="143"/>
      <c r="OU1762" s="143"/>
      <c r="OV1762" s="143"/>
      <c r="OW1762" s="143"/>
      <c r="OX1762" s="143"/>
      <c r="OY1762" s="143"/>
      <c r="OZ1762" s="143"/>
      <c r="PA1762" s="143"/>
      <c r="PB1762" s="143"/>
      <c r="PC1762" s="143"/>
      <c r="PD1762" s="143"/>
      <c r="PE1762" s="143"/>
      <c r="PF1762" s="143"/>
      <c r="PG1762" s="143"/>
      <c r="PH1762" s="143"/>
      <c r="PI1762" s="143"/>
      <c r="PJ1762" s="143"/>
      <c r="PK1762" s="143"/>
      <c r="PL1762" s="143"/>
      <c r="PM1762" s="143"/>
      <c r="PN1762" s="143"/>
      <c r="PO1762" s="143"/>
      <c r="PP1762" s="143"/>
      <c r="PQ1762" s="143"/>
      <c r="PR1762" s="143"/>
      <c r="PS1762" s="143"/>
      <c r="PT1762" s="143"/>
      <c r="PU1762" s="143"/>
      <c r="PV1762" s="143"/>
      <c r="PW1762" s="143"/>
      <c r="PX1762" s="143"/>
      <c r="PY1762" s="143"/>
      <c r="PZ1762" s="143"/>
      <c r="QA1762" s="143"/>
      <c r="QB1762" s="143"/>
      <c r="QC1762" s="143"/>
      <c r="QD1762" s="143"/>
      <c r="QE1762" s="143"/>
      <c r="QF1762" s="143"/>
      <c r="QG1762" s="143"/>
      <c r="QH1762" s="143"/>
      <c r="QI1762" s="143"/>
      <c r="QJ1762" s="143"/>
      <c r="QK1762" s="143"/>
      <c r="QL1762" s="143"/>
      <c r="QM1762" s="143"/>
      <c r="QN1762" s="143"/>
      <c r="QO1762" s="143"/>
      <c r="QP1762" s="143"/>
      <c r="QQ1762" s="143"/>
      <c r="QR1762" s="143"/>
      <c r="QS1762" s="143"/>
      <c r="QT1762" s="143"/>
      <c r="QU1762" s="143"/>
      <c r="QV1762" s="143"/>
      <c r="QW1762" s="143"/>
      <c r="QX1762" s="143"/>
      <c r="QY1762" s="143"/>
      <c r="QZ1762" s="143"/>
      <c r="RA1762" s="143"/>
      <c r="RB1762" s="143"/>
      <c r="RC1762" s="143"/>
      <c r="RD1762" s="143"/>
      <c r="RE1762" s="143"/>
      <c r="RF1762" s="143"/>
      <c r="RG1762" s="143"/>
      <c r="RH1762" s="143"/>
      <c r="RI1762" s="143"/>
      <c r="RJ1762" s="143"/>
      <c r="RK1762" s="143"/>
      <c r="RL1762" s="143"/>
      <c r="RM1762" s="143"/>
      <c r="RN1762" s="143"/>
      <c r="RO1762" s="143"/>
      <c r="RP1762" s="143"/>
      <c r="RQ1762" s="143"/>
      <c r="RR1762" s="143"/>
      <c r="RS1762" s="143"/>
      <c r="RT1762" s="143"/>
      <c r="RU1762" s="143"/>
      <c r="RV1762" s="143"/>
      <c r="RW1762" s="143"/>
      <c r="RX1762" s="143"/>
      <c r="RY1762" s="143"/>
      <c r="RZ1762" s="143"/>
      <c r="SA1762" s="143"/>
      <c r="SB1762" s="143"/>
      <c r="SC1762" s="143"/>
      <c r="SD1762" s="143"/>
      <c r="SE1762" s="143"/>
      <c r="SF1762" s="143"/>
      <c r="SG1762" s="143"/>
      <c r="SH1762" s="143"/>
      <c r="SI1762" s="143"/>
      <c r="SJ1762" s="143"/>
      <c r="SK1762" s="143"/>
      <c r="SL1762" s="143"/>
      <c r="SM1762" s="143"/>
      <c r="SN1762" s="143"/>
      <c r="SO1762" s="143"/>
      <c r="SP1762" s="143"/>
      <c r="SQ1762" s="143"/>
      <c r="SR1762" s="143"/>
      <c r="SS1762" s="143"/>
      <c r="ST1762" s="143"/>
      <c r="SU1762" s="143"/>
      <c r="SV1762" s="143"/>
      <c r="SW1762" s="143"/>
      <c r="SX1762" s="143"/>
      <c r="SY1762" s="143"/>
      <c r="SZ1762" s="143"/>
      <c r="TA1762" s="143"/>
      <c r="TB1762" s="143"/>
      <c r="TC1762" s="143"/>
      <c r="TD1762" s="143"/>
      <c r="TE1762" s="143"/>
      <c r="TF1762" s="143"/>
      <c r="TG1762" s="143"/>
      <c r="TH1762" s="143"/>
      <c r="TI1762" s="143"/>
      <c r="TJ1762" s="143"/>
      <c r="TK1762" s="143"/>
      <c r="TL1762" s="143"/>
      <c r="TM1762" s="143"/>
      <c r="TN1762" s="143"/>
      <c r="TO1762" s="143"/>
      <c r="TP1762" s="143"/>
      <c r="TQ1762" s="143"/>
      <c r="TR1762" s="143"/>
      <c r="TS1762" s="143"/>
      <c r="TT1762" s="143"/>
      <c r="TU1762" s="143"/>
      <c r="TV1762" s="143"/>
      <c r="TW1762" s="143"/>
      <c r="TX1762" s="143"/>
      <c r="TY1762" s="143"/>
      <c r="TZ1762" s="143"/>
      <c r="UA1762" s="143"/>
      <c r="UB1762" s="143"/>
      <c r="UC1762" s="143"/>
      <c r="UD1762" s="143"/>
      <c r="UE1762" s="143"/>
      <c r="UF1762" s="143"/>
      <c r="UG1762" s="143"/>
      <c r="UH1762" s="143"/>
      <c r="UI1762" s="143"/>
      <c r="UJ1762" s="143"/>
      <c r="UK1762" s="143"/>
      <c r="UL1762" s="143"/>
      <c r="UM1762" s="143"/>
      <c r="UN1762" s="143"/>
      <c r="UO1762" s="143"/>
      <c r="UP1762" s="143"/>
      <c r="UQ1762" s="143"/>
      <c r="UR1762" s="143"/>
      <c r="US1762" s="143"/>
      <c r="UT1762" s="143"/>
      <c r="UU1762" s="143"/>
      <c r="UV1762" s="143"/>
      <c r="UW1762" s="143"/>
      <c r="UX1762" s="143"/>
      <c r="UY1762" s="143"/>
      <c r="UZ1762" s="143"/>
      <c r="VA1762" s="143"/>
      <c r="VB1762" s="143"/>
      <c r="VC1762" s="143"/>
      <c r="VD1762" s="143"/>
      <c r="VE1762" s="143"/>
      <c r="VF1762" s="143"/>
      <c r="VG1762" s="143"/>
      <c r="VH1762" s="143"/>
      <c r="VI1762" s="143"/>
      <c r="VJ1762" s="143"/>
      <c r="VK1762" s="143"/>
      <c r="VL1762" s="143"/>
      <c r="VM1762" s="143"/>
      <c r="VN1762" s="143"/>
      <c r="VO1762" s="143"/>
      <c r="VP1762" s="143"/>
      <c r="VQ1762" s="143"/>
      <c r="VR1762" s="143"/>
      <c r="VS1762" s="143"/>
      <c r="VT1762" s="143"/>
      <c r="VU1762" s="143"/>
      <c r="VV1762" s="143"/>
      <c r="VW1762" s="143"/>
      <c r="VX1762" s="143"/>
      <c r="VY1762" s="143"/>
      <c r="VZ1762" s="143"/>
      <c r="WA1762" s="143"/>
      <c r="WB1762" s="143"/>
      <c r="WC1762" s="143"/>
      <c r="WD1762" s="143"/>
      <c r="WE1762" s="143"/>
      <c r="WF1762" s="143"/>
      <c r="WG1762" s="143"/>
      <c r="WH1762" s="143"/>
      <c r="WI1762" s="143"/>
      <c r="WJ1762" s="143"/>
      <c r="WK1762" s="143"/>
      <c r="WL1762" s="143"/>
      <c r="WM1762" s="143"/>
      <c r="WN1762" s="143"/>
      <c r="WO1762" s="143"/>
      <c r="WP1762" s="143"/>
      <c r="WQ1762" s="143"/>
      <c r="WR1762" s="143"/>
      <c r="WS1762" s="143"/>
      <c r="WT1762" s="143"/>
      <c r="WU1762" s="143"/>
      <c r="WV1762" s="143"/>
      <c r="WW1762" s="143"/>
      <c r="WX1762" s="143"/>
      <c r="WY1762" s="143"/>
      <c r="WZ1762" s="143"/>
      <c r="XA1762" s="143"/>
      <c r="XB1762" s="143"/>
      <c r="XC1762" s="143"/>
      <c r="XD1762" s="143"/>
      <c r="XE1762" s="143"/>
      <c r="XF1762" s="143"/>
      <c r="XG1762" s="143"/>
      <c r="XH1762" s="143"/>
      <c r="XI1762" s="143"/>
      <c r="XJ1762" s="143"/>
      <c r="XK1762" s="143"/>
      <c r="XL1762" s="143"/>
      <c r="XM1762" s="143"/>
      <c r="XN1762" s="143"/>
      <c r="XO1762" s="143"/>
      <c r="XP1762" s="143"/>
      <c r="XQ1762" s="143"/>
      <c r="XR1762" s="143"/>
      <c r="XS1762" s="143"/>
      <c r="XT1762" s="143"/>
      <c r="XU1762" s="143"/>
      <c r="XV1762" s="143"/>
      <c r="XW1762" s="143"/>
      <c r="XX1762" s="143"/>
      <c r="XY1762" s="143"/>
      <c r="XZ1762" s="143"/>
      <c r="YA1762" s="143"/>
      <c r="YB1762" s="143"/>
      <c r="YC1762" s="143"/>
      <c r="YD1762" s="143"/>
      <c r="YE1762" s="143"/>
      <c r="YF1762" s="143"/>
      <c r="YG1762" s="143"/>
      <c r="YH1762" s="143"/>
      <c r="YI1762" s="143"/>
      <c r="YJ1762" s="143"/>
      <c r="YK1762" s="143"/>
      <c r="YL1762" s="143"/>
      <c r="YM1762" s="143"/>
      <c r="YN1762" s="143"/>
      <c r="YO1762" s="143"/>
      <c r="YP1762" s="143"/>
      <c r="YQ1762" s="143"/>
      <c r="YR1762" s="143"/>
      <c r="YS1762" s="143"/>
      <c r="YT1762" s="143"/>
      <c r="YU1762" s="143"/>
      <c r="YV1762" s="143"/>
      <c r="YW1762" s="143"/>
      <c r="YX1762" s="143"/>
      <c r="YY1762" s="143"/>
      <c r="YZ1762" s="143"/>
      <c r="ZA1762" s="143"/>
      <c r="ZB1762" s="143"/>
      <c r="ZC1762" s="143"/>
      <c r="ZD1762" s="143"/>
      <c r="ZE1762" s="143"/>
      <c r="ZF1762" s="143"/>
      <c r="ZG1762" s="143"/>
      <c r="ZH1762" s="143"/>
      <c r="ZI1762" s="143"/>
      <c r="ZJ1762" s="143"/>
      <c r="ZK1762" s="143"/>
      <c r="ZL1762" s="143"/>
      <c r="ZM1762" s="143"/>
      <c r="ZN1762" s="143"/>
      <c r="ZO1762" s="143"/>
      <c r="ZP1762" s="143"/>
      <c r="ZQ1762" s="143"/>
      <c r="ZR1762" s="143"/>
      <c r="ZS1762" s="143"/>
      <c r="ZT1762" s="143"/>
      <c r="ZU1762" s="143"/>
      <c r="ZV1762" s="143"/>
      <c r="ZW1762" s="143"/>
      <c r="ZX1762" s="143"/>
      <c r="ZY1762" s="143"/>
      <c r="ZZ1762" s="143"/>
      <c r="AAA1762" s="143"/>
      <c r="AAB1762" s="143"/>
      <c r="AAC1762" s="143"/>
      <c r="AAD1762" s="143"/>
      <c r="AAE1762" s="143"/>
      <c r="AAF1762" s="143"/>
      <c r="AAG1762" s="143"/>
      <c r="AAH1762" s="143"/>
      <c r="AAI1762" s="143"/>
      <c r="AAJ1762" s="143"/>
      <c r="AAK1762" s="143"/>
      <c r="AAL1762" s="143"/>
      <c r="AAM1762" s="143"/>
      <c r="AAN1762" s="143"/>
      <c r="AAO1762" s="143"/>
      <c r="AAP1762" s="143"/>
      <c r="AAQ1762" s="143"/>
      <c r="AAR1762" s="143"/>
      <c r="AAS1762" s="143"/>
      <c r="AAT1762" s="143"/>
      <c r="AAU1762" s="143"/>
      <c r="AAV1762" s="143"/>
      <c r="AAW1762" s="143"/>
      <c r="AAX1762" s="143"/>
      <c r="AAY1762" s="143"/>
      <c r="AAZ1762" s="143"/>
      <c r="ABA1762" s="143"/>
      <c r="ABB1762" s="143"/>
      <c r="ABC1762" s="143"/>
      <c r="ABD1762" s="143"/>
      <c r="ABE1762" s="143"/>
      <c r="ABF1762" s="143"/>
      <c r="ABG1762" s="143"/>
      <c r="ABH1762" s="143"/>
      <c r="ABI1762" s="143"/>
      <c r="ABJ1762" s="143"/>
      <c r="ABK1762" s="143"/>
      <c r="ABL1762" s="143"/>
      <c r="ABM1762" s="143"/>
      <c r="ABN1762" s="143"/>
      <c r="ABO1762" s="143"/>
      <c r="ABP1762" s="143"/>
      <c r="ABQ1762" s="143"/>
      <c r="ABR1762" s="143"/>
      <c r="ABS1762" s="143"/>
      <c r="ABT1762" s="143"/>
      <c r="ABU1762" s="143"/>
      <c r="ABV1762" s="143"/>
      <c r="ABW1762" s="143"/>
      <c r="ABX1762" s="143"/>
      <c r="ABY1762" s="143"/>
      <c r="ABZ1762" s="143"/>
      <c r="ACA1762" s="143"/>
      <c r="ACB1762" s="143"/>
      <c r="ACC1762" s="143"/>
      <c r="ACD1762" s="143"/>
      <c r="ACE1762" s="143"/>
      <c r="ACF1762" s="143"/>
      <c r="ACG1762" s="143"/>
      <c r="ACH1762" s="143"/>
      <c r="ACI1762" s="143"/>
      <c r="ACJ1762" s="143"/>
      <c r="ACK1762" s="143"/>
      <c r="ACL1762" s="143"/>
      <c r="ACM1762" s="143"/>
      <c r="ACN1762" s="143"/>
      <c r="ACO1762" s="143"/>
      <c r="ACP1762" s="143"/>
      <c r="ACQ1762" s="143"/>
      <c r="ACR1762" s="143"/>
      <c r="ACS1762" s="143"/>
      <c r="ACT1762" s="143"/>
      <c r="ACU1762" s="143"/>
      <c r="ACV1762" s="143"/>
      <c r="ACW1762" s="143"/>
      <c r="ACX1762" s="143"/>
      <c r="ACY1762" s="143"/>
      <c r="ACZ1762" s="143"/>
      <c r="ADA1762" s="143"/>
      <c r="ADB1762" s="143"/>
      <c r="ADC1762" s="143"/>
      <c r="ADD1762" s="143"/>
      <c r="ADE1762" s="143"/>
      <c r="ADF1762" s="143"/>
      <c r="ADG1762" s="143"/>
      <c r="ADH1762" s="143"/>
      <c r="ADI1762" s="143"/>
      <c r="ADJ1762" s="143"/>
      <c r="ADK1762" s="143"/>
      <c r="ADL1762" s="143"/>
      <c r="ADM1762" s="143"/>
      <c r="ADN1762" s="143"/>
      <c r="ADO1762" s="143"/>
      <c r="ADP1762" s="143"/>
      <c r="ADQ1762" s="143"/>
      <c r="ADR1762" s="143"/>
      <c r="ADS1762" s="143"/>
      <c r="ADT1762" s="143"/>
      <c r="ADU1762" s="143"/>
      <c r="ADV1762" s="143"/>
      <c r="ADW1762" s="143"/>
      <c r="ADX1762" s="143"/>
      <c r="ADY1762" s="143"/>
      <c r="ADZ1762" s="143"/>
      <c r="AEA1762" s="143"/>
      <c r="AEB1762" s="143"/>
      <c r="AEC1762" s="143"/>
      <c r="AED1762" s="143"/>
      <c r="AEE1762" s="143"/>
      <c r="AEF1762" s="143"/>
      <c r="AEG1762" s="143"/>
      <c r="AEH1762" s="143"/>
      <c r="AEI1762" s="143"/>
      <c r="AEJ1762" s="143"/>
      <c r="AEK1762" s="143"/>
      <c r="AEL1762" s="143"/>
      <c r="AEM1762" s="143"/>
      <c r="AEN1762" s="143"/>
      <c r="AEO1762" s="143"/>
      <c r="AEP1762" s="143"/>
      <c r="AEQ1762" s="143"/>
      <c r="AER1762" s="143"/>
      <c r="AES1762" s="143"/>
      <c r="AET1762" s="143"/>
      <c r="AEU1762" s="143"/>
      <c r="AEV1762" s="143"/>
      <c r="AEW1762" s="143"/>
      <c r="AEX1762" s="143"/>
      <c r="AEY1762" s="143"/>
      <c r="AEZ1762" s="143"/>
      <c r="AFA1762" s="143"/>
      <c r="AFB1762" s="143"/>
      <c r="AFC1762" s="143"/>
      <c r="AFD1762" s="143"/>
      <c r="AFE1762" s="143"/>
      <c r="AFF1762" s="143"/>
      <c r="AFG1762" s="143"/>
      <c r="AFH1762" s="143"/>
      <c r="AFI1762" s="143"/>
      <c r="AFJ1762" s="143"/>
      <c r="AFK1762" s="143"/>
      <c r="AFL1762" s="143"/>
      <c r="AFM1762" s="143"/>
      <c r="AFN1762" s="143"/>
      <c r="AFO1762" s="143"/>
      <c r="AFP1762" s="143"/>
      <c r="AFQ1762" s="143"/>
      <c r="AFR1762" s="143"/>
      <c r="AFS1762" s="143"/>
      <c r="AFT1762" s="143"/>
      <c r="AFU1762" s="143"/>
      <c r="AFV1762" s="143"/>
      <c r="AFW1762" s="143"/>
      <c r="AFX1762" s="143"/>
      <c r="AFY1762" s="143"/>
      <c r="AFZ1762" s="143"/>
      <c r="AGA1762" s="143"/>
      <c r="AGB1762" s="143"/>
      <c r="AGC1762" s="143"/>
      <c r="AGD1762" s="143"/>
      <c r="AGE1762" s="143"/>
      <c r="AGF1762" s="143"/>
      <c r="AGG1762" s="143"/>
      <c r="AGH1762" s="143"/>
      <c r="AGI1762" s="143"/>
      <c r="AGJ1762" s="143"/>
      <c r="AGK1762" s="143"/>
      <c r="AGL1762" s="143"/>
      <c r="AGM1762" s="143"/>
      <c r="AGN1762" s="143"/>
      <c r="AGO1762" s="143"/>
      <c r="AGP1762" s="143"/>
      <c r="AGQ1762" s="143"/>
      <c r="AGR1762" s="143"/>
      <c r="AGS1762" s="143"/>
      <c r="AGT1762" s="143"/>
      <c r="AGU1762" s="143"/>
      <c r="AGV1762" s="143"/>
      <c r="AGW1762" s="143"/>
      <c r="AGX1762" s="143"/>
      <c r="AGY1762" s="143"/>
      <c r="AGZ1762" s="143"/>
      <c r="AHA1762" s="143"/>
      <c r="AHB1762" s="143"/>
      <c r="AHC1762" s="143"/>
      <c r="AHD1762" s="143"/>
      <c r="AHE1762" s="143"/>
      <c r="AHF1762" s="143"/>
      <c r="AHG1762" s="143"/>
      <c r="AHH1762" s="143"/>
      <c r="AHI1762" s="143"/>
      <c r="AHJ1762" s="143"/>
      <c r="AHK1762" s="143"/>
      <c r="AHL1762" s="143"/>
      <c r="AHM1762" s="143"/>
      <c r="AHN1762" s="143"/>
      <c r="AHO1762" s="143"/>
      <c r="AHP1762" s="143"/>
      <c r="AHQ1762" s="143"/>
      <c r="AHR1762" s="143"/>
      <c r="AHS1762" s="143"/>
      <c r="AHT1762" s="143"/>
      <c r="AHU1762" s="143"/>
      <c r="AHV1762" s="143"/>
      <c r="AHW1762" s="143"/>
      <c r="AHX1762" s="143"/>
      <c r="AHY1762" s="143"/>
      <c r="AHZ1762" s="143"/>
      <c r="AIA1762" s="143"/>
      <c r="AIB1762" s="143"/>
      <c r="AIC1762" s="143"/>
      <c r="AID1762" s="143"/>
      <c r="AIE1762" s="143"/>
      <c r="AIF1762" s="143"/>
      <c r="AIG1762" s="143"/>
      <c r="AIH1762" s="143"/>
      <c r="AII1762" s="143"/>
      <c r="AIJ1762" s="143"/>
      <c r="AIK1762" s="143"/>
      <c r="AIL1762" s="143"/>
      <c r="AIM1762" s="143"/>
      <c r="AIN1762" s="143"/>
      <c r="AIO1762" s="143"/>
      <c r="AIP1762" s="143"/>
      <c r="AIQ1762" s="143"/>
      <c r="AIR1762" s="143"/>
      <c r="AIS1762" s="143"/>
      <c r="AIT1762" s="143"/>
      <c r="AIU1762" s="143"/>
      <c r="AIV1762" s="143"/>
      <c r="AIW1762" s="143"/>
      <c r="AIX1762" s="143"/>
      <c r="AIY1762" s="143"/>
      <c r="AIZ1762" s="143"/>
      <c r="AJA1762" s="143"/>
      <c r="AJB1762" s="143"/>
      <c r="AJC1762" s="143"/>
      <c r="AJD1762" s="143"/>
      <c r="AJE1762" s="143"/>
      <c r="AJF1762" s="143"/>
      <c r="AJG1762" s="143"/>
      <c r="AJH1762" s="143"/>
      <c r="AJI1762" s="143"/>
      <c r="AJJ1762" s="143"/>
      <c r="AJK1762" s="143"/>
      <c r="AJL1762" s="143"/>
      <c r="AJM1762" s="143"/>
      <c r="AJN1762" s="143"/>
      <c r="AJO1762" s="143"/>
      <c r="AJP1762" s="143"/>
      <c r="AJQ1762" s="143"/>
      <c r="AJR1762" s="143"/>
      <c r="AJS1762" s="143"/>
      <c r="AJT1762" s="143"/>
      <c r="AJU1762" s="143"/>
      <c r="AJV1762" s="143"/>
      <c r="AJW1762" s="143"/>
      <c r="AJX1762" s="143"/>
      <c r="AJY1762" s="143"/>
      <c r="AJZ1762" s="143"/>
      <c r="AKA1762" s="143"/>
      <c r="AKB1762" s="143"/>
      <c r="AKC1762" s="143"/>
      <c r="AKD1762" s="143"/>
      <c r="AKE1762" s="143"/>
      <c r="AKF1762" s="143"/>
      <c r="AKG1762" s="143"/>
      <c r="AKH1762" s="143"/>
      <c r="AKI1762" s="143"/>
      <c r="AKJ1762" s="143"/>
      <c r="AKK1762" s="143"/>
      <c r="AKL1762" s="143"/>
      <c r="AKM1762" s="143"/>
      <c r="AKN1762" s="143"/>
      <c r="AKO1762" s="143"/>
      <c r="AKP1762" s="143"/>
      <c r="AKQ1762" s="143"/>
      <c r="AKR1762" s="143"/>
      <c r="AKS1762" s="143"/>
      <c r="AKT1762" s="143"/>
      <c r="AKU1762" s="143"/>
      <c r="AKV1762" s="143"/>
      <c r="AKW1762" s="143"/>
      <c r="AKX1762" s="143"/>
      <c r="AKY1762" s="143"/>
      <c r="AKZ1762" s="143"/>
      <c r="ALA1762" s="143"/>
      <c r="ALB1762" s="143"/>
      <c r="ALC1762" s="143"/>
      <c r="ALD1762" s="143"/>
      <c r="ALE1762" s="143"/>
      <c r="ALF1762" s="143"/>
      <c r="ALG1762" s="143"/>
      <c r="ALH1762" s="143"/>
      <c r="ALI1762" s="143"/>
      <c r="ALJ1762" s="143"/>
      <c r="ALK1762" s="143"/>
      <c r="ALL1762" s="143"/>
      <c r="ALM1762" s="143"/>
      <c r="ALN1762" s="143"/>
      <c r="ALO1762" s="143"/>
      <c r="ALP1762" s="143"/>
      <c r="ALQ1762" s="143"/>
      <c r="ALR1762" s="143"/>
      <c r="ALS1762" s="143"/>
      <c r="ALT1762" s="143"/>
      <c r="ALU1762" s="143"/>
      <c r="ALV1762" s="143"/>
      <c r="ALW1762" s="143"/>
      <c r="ALX1762" s="143"/>
      <c r="ALY1762" s="143"/>
      <c r="ALZ1762" s="143"/>
      <c r="AMA1762" s="143"/>
      <c r="AMB1762" s="143"/>
      <c r="AMC1762" s="143"/>
      <c r="AMD1762" s="143"/>
      <c r="AME1762" s="143"/>
      <c r="AMF1762" s="143"/>
      <c r="AMG1762" s="143"/>
      <c r="AMH1762" s="143"/>
      <c r="AMI1762" s="143"/>
      <c r="AMJ1762" s="143"/>
      <c r="AMK1762" s="143"/>
      <c r="AML1762" s="143"/>
      <c r="AMM1762" s="143"/>
      <c r="AMN1762" s="143"/>
      <c r="AMO1762" s="143"/>
      <c r="AMP1762" s="143"/>
      <c r="AMQ1762" s="143"/>
      <c r="AMR1762" s="143"/>
      <c r="AMS1762" s="143"/>
      <c r="AMT1762" s="143"/>
      <c r="AMU1762" s="143"/>
      <c r="AMV1762" s="143"/>
      <c r="AMW1762" s="143"/>
      <c r="AMX1762" s="143"/>
      <c r="AMY1762" s="143"/>
      <c r="AMZ1762" s="143"/>
      <c r="ANA1762" s="143"/>
      <c r="ANB1762" s="143"/>
      <c r="ANC1762" s="143"/>
      <c r="AND1762" s="143"/>
      <c r="ANE1762" s="143"/>
      <c r="ANF1762" s="143"/>
      <c r="ANG1762" s="143"/>
      <c r="ANH1762" s="143"/>
      <c r="ANI1762" s="143"/>
      <c r="ANJ1762" s="143"/>
      <c r="ANK1762" s="143"/>
      <c r="ANL1762" s="143"/>
      <c r="ANM1762" s="143"/>
      <c r="ANN1762" s="143"/>
      <c r="ANO1762" s="143"/>
      <c r="ANP1762" s="143"/>
      <c r="ANQ1762" s="143"/>
      <c r="ANR1762" s="143"/>
      <c r="ANS1762" s="143"/>
      <c r="ANT1762" s="143"/>
      <c r="ANU1762" s="143"/>
      <c r="ANV1762" s="143"/>
      <c r="ANW1762" s="143"/>
      <c r="ANX1762" s="143"/>
      <c r="ANY1762" s="143"/>
      <c r="ANZ1762" s="143"/>
      <c r="AOA1762" s="143"/>
      <c r="AOB1762" s="143"/>
      <c r="AOC1762" s="143"/>
      <c r="AOD1762" s="143"/>
      <c r="AOE1762" s="143"/>
      <c r="AOF1762" s="143"/>
      <c r="AOG1762" s="143"/>
      <c r="AOH1762" s="143"/>
      <c r="AOI1762" s="143"/>
      <c r="AOJ1762" s="143"/>
      <c r="AOK1762" s="143"/>
      <c r="AOL1762" s="143"/>
      <c r="AOM1762" s="143"/>
      <c r="AON1762" s="143"/>
      <c r="AOO1762" s="143"/>
      <c r="AOP1762" s="143"/>
      <c r="AOQ1762" s="143"/>
      <c r="AOR1762" s="143"/>
      <c r="AOS1762" s="143"/>
      <c r="AOT1762" s="143"/>
      <c r="AOU1762" s="143"/>
      <c r="AOV1762" s="143"/>
      <c r="AOW1762" s="143"/>
      <c r="AOX1762" s="143"/>
      <c r="AOY1762" s="143"/>
      <c r="AOZ1762" s="143"/>
      <c r="APA1762" s="143"/>
      <c r="APB1762" s="143"/>
      <c r="APC1762" s="143"/>
      <c r="APD1762" s="143"/>
      <c r="APE1762" s="143"/>
      <c r="APF1762" s="143"/>
      <c r="APG1762" s="143"/>
      <c r="APH1762" s="143"/>
      <c r="API1762" s="143"/>
      <c r="APJ1762" s="143"/>
      <c r="APK1762" s="143"/>
      <c r="APL1762" s="143"/>
      <c r="APM1762" s="143"/>
      <c r="APN1762" s="143"/>
      <c r="APO1762" s="143"/>
      <c r="APP1762" s="143"/>
      <c r="APQ1762" s="143"/>
      <c r="APR1762" s="143"/>
      <c r="APS1762" s="143"/>
      <c r="APT1762" s="143"/>
      <c r="APU1762" s="143"/>
      <c r="APV1762" s="143"/>
      <c r="APW1762" s="143"/>
      <c r="APX1762" s="143"/>
      <c r="APY1762" s="143"/>
      <c r="APZ1762" s="143"/>
      <c r="AQA1762" s="143"/>
      <c r="AQB1762" s="143"/>
      <c r="AQC1762" s="143"/>
      <c r="AQD1762" s="143"/>
      <c r="AQE1762" s="143"/>
      <c r="AQF1762" s="143"/>
      <c r="AQG1762" s="143"/>
      <c r="AQH1762" s="143"/>
      <c r="AQI1762" s="143"/>
      <c r="AQJ1762" s="143"/>
      <c r="AQK1762" s="143"/>
      <c r="AQL1762" s="143"/>
      <c r="AQM1762" s="143"/>
      <c r="AQN1762" s="143"/>
      <c r="AQO1762" s="143"/>
      <c r="AQP1762" s="143"/>
      <c r="AQQ1762" s="143"/>
      <c r="AQR1762" s="143"/>
      <c r="AQS1762" s="143"/>
      <c r="AQT1762" s="143"/>
      <c r="AQU1762" s="143"/>
      <c r="AQV1762" s="143"/>
      <c r="AQW1762" s="143"/>
      <c r="AQX1762" s="143"/>
      <c r="AQY1762" s="143"/>
      <c r="AQZ1762" s="143"/>
      <c r="ARA1762" s="143"/>
      <c r="ARB1762" s="143"/>
      <c r="ARC1762" s="143"/>
      <c r="ARD1762" s="143"/>
      <c r="ARE1762" s="143"/>
      <c r="ARF1762" s="143"/>
      <c r="ARG1762" s="143"/>
      <c r="ARH1762" s="143"/>
      <c r="ARI1762" s="143"/>
      <c r="ARJ1762" s="143"/>
      <c r="ARK1762" s="143"/>
      <c r="ARL1762" s="143"/>
      <c r="ARM1762" s="143"/>
      <c r="ARN1762" s="143"/>
      <c r="ARO1762" s="143"/>
      <c r="ARP1762" s="143"/>
      <c r="ARQ1762" s="143"/>
      <c r="ARR1762" s="143"/>
      <c r="ARS1762" s="143"/>
      <c r="ART1762" s="143"/>
      <c r="ARU1762" s="143"/>
      <c r="ARV1762" s="143"/>
      <c r="ARW1762" s="143"/>
      <c r="ARX1762" s="143"/>
      <c r="ARY1762" s="143"/>
      <c r="ARZ1762" s="143"/>
      <c r="ASA1762" s="143"/>
      <c r="ASB1762" s="143"/>
      <c r="ASC1762" s="143"/>
      <c r="ASD1762" s="143"/>
      <c r="ASE1762" s="143"/>
      <c r="ASF1762" s="143"/>
      <c r="ASG1762" s="143"/>
      <c r="ASH1762" s="143"/>
      <c r="ASI1762" s="143"/>
      <c r="ASJ1762" s="143"/>
      <c r="ASK1762" s="143"/>
      <c r="ASL1762" s="143"/>
      <c r="ASM1762" s="143"/>
      <c r="ASN1762" s="143"/>
      <c r="ASO1762" s="143"/>
      <c r="ASP1762" s="143"/>
      <c r="ASQ1762" s="143"/>
      <c r="ASR1762" s="143"/>
      <c r="ASS1762" s="143"/>
      <c r="AST1762" s="143"/>
      <c r="ASU1762" s="143"/>
      <c r="ASV1762" s="143"/>
      <c r="ASW1762" s="143"/>
      <c r="ASX1762" s="143"/>
      <c r="ASY1762" s="143"/>
      <c r="ASZ1762" s="143"/>
      <c r="ATA1762" s="143"/>
      <c r="ATB1762" s="143"/>
      <c r="ATC1762" s="143"/>
      <c r="ATD1762" s="143"/>
      <c r="ATE1762" s="143"/>
      <c r="ATF1762" s="143"/>
      <c r="ATG1762" s="143"/>
      <c r="ATH1762" s="143"/>
      <c r="ATI1762" s="143"/>
      <c r="ATJ1762" s="143"/>
      <c r="ATK1762" s="143"/>
      <c r="ATL1762" s="143"/>
      <c r="ATM1762" s="143"/>
      <c r="ATN1762" s="143"/>
      <c r="ATO1762" s="143"/>
      <c r="ATP1762" s="143"/>
      <c r="ATQ1762" s="143"/>
      <c r="ATR1762" s="143"/>
      <c r="ATS1762" s="143"/>
      <c r="ATT1762" s="143"/>
      <c r="ATU1762" s="143"/>
      <c r="ATV1762" s="143"/>
      <c r="ATW1762" s="143"/>
      <c r="ATX1762" s="143"/>
      <c r="ATY1762" s="143"/>
      <c r="ATZ1762" s="143"/>
      <c r="AUA1762" s="143"/>
      <c r="AUB1762" s="143"/>
      <c r="AUC1762" s="143"/>
      <c r="AUD1762" s="143"/>
      <c r="AUE1762" s="143"/>
      <c r="AUF1762" s="143"/>
      <c r="AUG1762" s="143"/>
      <c r="AUH1762" s="143"/>
      <c r="AUI1762" s="143"/>
      <c r="AUJ1762" s="143"/>
      <c r="AUK1762" s="143"/>
      <c r="AUL1762" s="143"/>
      <c r="AUM1762" s="143"/>
      <c r="AUN1762" s="143"/>
      <c r="AUO1762" s="143"/>
      <c r="AUP1762" s="143"/>
      <c r="AUQ1762" s="143"/>
      <c r="AUR1762" s="143"/>
      <c r="AUS1762" s="143"/>
      <c r="AUT1762" s="143"/>
      <c r="AUU1762" s="143"/>
      <c r="AUV1762" s="143"/>
      <c r="AUW1762" s="143"/>
      <c r="AUX1762" s="143"/>
      <c r="AUY1762" s="143"/>
      <c r="AUZ1762" s="143"/>
      <c r="AVA1762" s="143"/>
      <c r="AVB1762" s="143"/>
      <c r="AVC1762" s="143"/>
      <c r="AVD1762" s="143"/>
      <c r="AVE1762" s="143"/>
      <c r="AVF1762" s="143"/>
      <c r="AVG1762" s="143"/>
      <c r="AVH1762" s="143"/>
      <c r="AVI1762" s="143"/>
      <c r="AVJ1762" s="143"/>
      <c r="AVK1762" s="143"/>
      <c r="AVL1762" s="143"/>
      <c r="AVM1762" s="143"/>
      <c r="AVN1762" s="143"/>
      <c r="AVO1762" s="143"/>
      <c r="AVP1762" s="143"/>
      <c r="AVQ1762" s="143"/>
      <c r="AVR1762" s="143"/>
      <c r="AVS1762" s="143"/>
      <c r="AVT1762" s="143"/>
      <c r="AVU1762" s="143"/>
      <c r="AVV1762" s="143"/>
      <c r="AVW1762" s="143"/>
      <c r="AVX1762" s="143"/>
      <c r="AVY1762" s="143"/>
      <c r="AVZ1762" s="143"/>
      <c r="AWA1762" s="143"/>
      <c r="AWB1762" s="143"/>
      <c r="AWC1762" s="143"/>
      <c r="AWD1762" s="143"/>
      <c r="AWE1762" s="143"/>
      <c r="AWF1762" s="143"/>
      <c r="AWG1762" s="143"/>
      <c r="AWH1762" s="143"/>
      <c r="AWI1762" s="143"/>
      <c r="AWJ1762" s="143"/>
      <c r="AWK1762" s="143"/>
      <c r="AWL1762" s="143"/>
      <c r="AWM1762" s="143"/>
      <c r="AWN1762" s="143"/>
      <c r="AWO1762" s="143"/>
      <c r="AWP1762" s="143"/>
      <c r="AWQ1762" s="143"/>
      <c r="AWR1762" s="143"/>
      <c r="AWS1762" s="143"/>
      <c r="AWT1762" s="143"/>
      <c r="AWU1762" s="143"/>
      <c r="AWV1762" s="143"/>
      <c r="AWW1762" s="143"/>
      <c r="AWX1762" s="143"/>
      <c r="AWY1762" s="143"/>
      <c r="AWZ1762" s="143"/>
      <c r="AXA1762" s="143"/>
      <c r="AXB1762" s="143"/>
      <c r="AXC1762" s="143"/>
      <c r="AXD1762" s="143"/>
      <c r="AXE1762" s="143"/>
      <c r="AXF1762" s="143"/>
      <c r="AXG1762" s="143"/>
      <c r="AXH1762" s="143"/>
      <c r="AXI1762" s="143"/>
      <c r="AXJ1762" s="143"/>
      <c r="AXK1762" s="143"/>
      <c r="AXL1762" s="143"/>
      <c r="AXM1762" s="143"/>
      <c r="AXN1762" s="143"/>
      <c r="AXO1762" s="143"/>
      <c r="AXP1762" s="143"/>
      <c r="AXQ1762" s="143"/>
      <c r="AXR1762" s="143"/>
      <c r="AXS1762" s="143"/>
      <c r="AXT1762" s="143"/>
      <c r="AXU1762" s="143"/>
      <c r="AXV1762" s="143"/>
      <c r="AXW1762" s="143"/>
      <c r="AXX1762" s="143"/>
      <c r="AXY1762" s="143"/>
      <c r="AXZ1762" s="143"/>
      <c r="AYA1762" s="143"/>
      <c r="AYB1762" s="143"/>
      <c r="AYC1762" s="143"/>
      <c r="AYD1762" s="143"/>
      <c r="AYE1762" s="143"/>
      <c r="AYF1762" s="143"/>
      <c r="AYG1762" s="143"/>
      <c r="AYH1762" s="143"/>
      <c r="AYI1762" s="143"/>
      <c r="AYJ1762" s="143"/>
      <c r="AYK1762" s="143"/>
      <c r="AYL1762" s="143"/>
      <c r="AYM1762" s="143"/>
      <c r="AYN1762" s="143"/>
      <c r="AYO1762" s="143"/>
      <c r="AYP1762" s="143"/>
      <c r="AYQ1762" s="143"/>
      <c r="AYR1762" s="143"/>
      <c r="AYS1762" s="143"/>
      <c r="AYT1762" s="143"/>
      <c r="AYU1762" s="143"/>
      <c r="AYV1762" s="143"/>
      <c r="AYW1762" s="143"/>
      <c r="AYX1762" s="143"/>
      <c r="AYY1762" s="143"/>
      <c r="AYZ1762" s="143"/>
      <c r="AZA1762" s="143"/>
      <c r="AZB1762" s="143"/>
      <c r="AZC1762" s="143"/>
      <c r="AZD1762" s="143"/>
      <c r="AZE1762" s="143"/>
      <c r="AZF1762" s="143"/>
      <c r="AZG1762" s="143"/>
      <c r="AZH1762" s="143"/>
      <c r="AZI1762" s="143"/>
      <c r="AZJ1762" s="143"/>
      <c r="AZK1762" s="143"/>
      <c r="AZL1762" s="143"/>
      <c r="AZM1762" s="143"/>
      <c r="AZN1762" s="143"/>
      <c r="AZO1762" s="143"/>
      <c r="AZP1762" s="143"/>
      <c r="AZQ1762" s="143"/>
      <c r="AZR1762" s="143"/>
      <c r="AZS1762" s="143"/>
      <c r="AZT1762" s="143"/>
      <c r="AZU1762" s="143"/>
      <c r="AZV1762" s="143"/>
      <c r="AZW1762" s="143"/>
      <c r="AZX1762" s="143"/>
      <c r="AZY1762" s="143"/>
      <c r="AZZ1762" s="143"/>
      <c r="BAA1762" s="143"/>
      <c r="BAB1762" s="143"/>
      <c r="BAC1762" s="143"/>
      <c r="BAD1762" s="143"/>
      <c r="BAE1762" s="143"/>
      <c r="BAF1762" s="143"/>
      <c r="BAG1762" s="143"/>
      <c r="BAH1762" s="143"/>
      <c r="BAI1762" s="143"/>
      <c r="BAJ1762" s="143"/>
      <c r="BAK1762" s="143"/>
      <c r="BAL1762" s="143"/>
      <c r="BAM1762" s="143"/>
      <c r="BAN1762" s="143"/>
      <c r="BAO1762" s="143"/>
      <c r="BAP1762" s="143"/>
      <c r="BAQ1762" s="143"/>
      <c r="BAR1762" s="143"/>
      <c r="BAS1762" s="143"/>
      <c r="BAT1762" s="143"/>
      <c r="BAU1762" s="143"/>
      <c r="BAV1762" s="143"/>
      <c r="BAW1762" s="143"/>
      <c r="BAX1762" s="143"/>
      <c r="BAY1762" s="143"/>
      <c r="BAZ1762" s="143"/>
      <c r="BBA1762" s="143"/>
      <c r="BBB1762" s="143"/>
      <c r="BBC1762" s="143"/>
      <c r="BBD1762" s="143"/>
      <c r="BBE1762" s="143"/>
      <c r="BBF1762" s="143"/>
      <c r="BBG1762" s="143"/>
      <c r="BBH1762" s="143"/>
      <c r="BBI1762" s="143"/>
      <c r="BBJ1762" s="143"/>
      <c r="BBK1762" s="143"/>
      <c r="BBL1762" s="143"/>
      <c r="BBM1762" s="143"/>
      <c r="BBN1762" s="143"/>
      <c r="BBO1762" s="143"/>
      <c r="BBP1762" s="143"/>
      <c r="BBQ1762" s="143"/>
      <c r="BBR1762" s="143"/>
      <c r="BBS1762" s="143"/>
      <c r="BBT1762" s="143"/>
      <c r="BBU1762" s="143"/>
      <c r="BBV1762" s="143"/>
      <c r="BBW1762" s="143"/>
      <c r="BBX1762" s="143"/>
      <c r="BBY1762" s="143"/>
      <c r="BBZ1762" s="143"/>
      <c r="BCA1762" s="143"/>
      <c r="BCB1762" s="143"/>
      <c r="BCC1762" s="143"/>
      <c r="BCD1762" s="143"/>
      <c r="BCE1762" s="143"/>
      <c r="BCF1762" s="143"/>
      <c r="BCG1762" s="143"/>
      <c r="BCH1762" s="143"/>
      <c r="BCI1762" s="143"/>
      <c r="BCJ1762" s="143"/>
      <c r="BCK1762" s="143"/>
      <c r="BCL1762" s="143"/>
      <c r="BCM1762" s="143"/>
      <c r="BCN1762" s="143"/>
      <c r="BCO1762" s="143"/>
      <c r="BCP1762" s="143"/>
      <c r="BCQ1762" s="143"/>
      <c r="BCR1762" s="143"/>
      <c r="BCS1762" s="143"/>
      <c r="BCT1762" s="143"/>
      <c r="BCU1762" s="143"/>
      <c r="BCV1762" s="143"/>
      <c r="BCW1762" s="143"/>
      <c r="BCX1762" s="143"/>
      <c r="BCY1762" s="143"/>
      <c r="BCZ1762" s="143"/>
      <c r="BDA1762" s="143"/>
      <c r="BDB1762" s="143"/>
      <c r="BDC1762" s="143"/>
      <c r="BDD1762" s="143"/>
      <c r="BDE1762" s="143"/>
      <c r="BDF1762" s="143"/>
      <c r="BDG1762" s="143"/>
      <c r="BDH1762" s="143"/>
      <c r="BDI1762" s="143"/>
      <c r="BDJ1762" s="143"/>
      <c r="BDK1762" s="143"/>
      <c r="BDL1762" s="143"/>
      <c r="BDM1762" s="143"/>
      <c r="BDN1762" s="143"/>
      <c r="BDO1762" s="143"/>
      <c r="BDP1762" s="143"/>
      <c r="BDQ1762" s="143"/>
      <c r="BDR1762" s="143"/>
      <c r="BDS1762" s="143"/>
      <c r="BDT1762" s="143"/>
      <c r="BDU1762" s="143"/>
      <c r="BDV1762" s="143"/>
      <c r="BDW1762" s="143"/>
      <c r="BDX1762" s="143"/>
      <c r="BDY1762" s="143"/>
      <c r="BDZ1762" s="143"/>
      <c r="BEA1762" s="143"/>
      <c r="BEB1762" s="143"/>
      <c r="BEC1762" s="143"/>
      <c r="BED1762" s="143"/>
      <c r="BEE1762" s="143"/>
      <c r="BEF1762" s="143"/>
      <c r="BEG1762" s="143"/>
      <c r="BEH1762" s="143"/>
      <c r="BEI1762" s="143"/>
      <c r="BEJ1762" s="143"/>
      <c r="BEK1762" s="143"/>
      <c r="BEL1762" s="143"/>
      <c r="BEM1762" s="143"/>
      <c r="BEN1762" s="143"/>
      <c r="BEO1762" s="143"/>
      <c r="BEP1762" s="143"/>
      <c r="BEQ1762" s="143"/>
      <c r="BER1762" s="143"/>
      <c r="BES1762" s="143"/>
      <c r="BET1762" s="143"/>
      <c r="BEU1762" s="143"/>
      <c r="BEV1762" s="143"/>
      <c r="BEW1762" s="143"/>
      <c r="BEX1762" s="143"/>
      <c r="BEY1762" s="143"/>
      <c r="BEZ1762" s="143"/>
      <c r="BFA1762" s="143"/>
      <c r="BFB1762" s="143"/>
      <c r="BFC1762" s="143"/>
      <c r="BFD1762" s="143"/>
      <c r="BFE1762" s="143"/>
      <c r="BFF1762" s="143"/>
      <c r="BFG1762" s="143"/>
      <c r="BFH1762" s="143"/>
      <c r="BFI1762" s="143"/>
      <c r="BFJ1762" s="143"/>
      <c r="BFK1762" s="143"/>
      <c r="BFL1762" s="143"/>
      <c r="BFM1762" s="143"/>
      <c r="BFN1762" s="143"/>
      <c r="BFO1762" s="143"/>
      <c r="BFP1762" s="143"/>
      <c r="BFQ1762" s="143"/>
      <c r="BFR1762" s="143"/>
      <c r="BFS1762" s="143"/>
      <c r="BFT1762" s="143"/>
      <c r="BFU1762" s="143"/>
      <c r="BFV1762" s="143"/>
      <c r="BFW1762" s="143"/>
      <c r="BFX1762" s="143"/>
      <c r="BFY1762" s="143"/>
      <c r="BFZ1762" s="143"/>
      <c r="BGA1762" s="143"/>
      <c r="BGB1762" s="143"/>
      <c r="BGC1762" s="143"/>
      <c r="BGD1762" s="143"/>
      <c r="BGE1762" s="143"/>
      <c r="BGF1762" s="143"/>
      <c r="BGG1762" s="143"/>
      <c r="BGH1762" s="143"/>
      <c r="BGI1762" s="143"/>
      <c r="BGJ1762" s="143"/>
      <c r="BGK1762" s="143"/>
      <c r="BGL1762" s="143"/>
      <c r="BGM1762" s="143"/>
      <c r="BGN1762" s="143"/>
      <c r="BGO1762" s="143"/>
      <c r="BGP1762" s="143"/>
      <c r="BGQ1762" s="143"/>
      <c r="BGR1762" s="143"/>
      <c r="BGS1762" s="143"/>
      <c r="BGT1762" s="143"/>
      <c r="BGU1762" s="143"/>
      <c r="BGV1762" s="143"/>
      <c r="BGW1762" s="143"/>
      <c r="BGX1762" s="143"/>
      <c r="BGY1762" s="143"/>
      <c r="BGZ1762" s="143"/>
      <c r="BHA1762" s="143"/>
      <c r="BHB1762" s="143"/>
      <c r="BHC1762" s="143"/>
      <c r="BHD1762" s="143"/>
      <c r="BHE1762" s="143"/>
      <c r="BHF1762" s="143"/>
      <c r="BHG1762" s="143"/>
      <c r="BHH1762" s="143"/>
      <c r="BHI1762" s="143"/>
      <c r="BHJ1762" s="143"/>
      <c r="BHK1762" s="143"/>
      <c r="BHL1762" s="143"/>
      <c r="BHM1762" s="143"/>
      <c r="BHN1762" s="143"/>
      <c r="BHO1762" s="143"/>
      <c r="BHP1762" s="143"/>
      <c r="BHQ1762" s="143"/>
      <c r="BHR1762" s="143"/>
      <c r="BHS1762" s="143"/>
      <c r="BHT1762" s="143"/>
      <c r="BHU1762" s="143"/>
      <c r="BHV1762" s="143"/>
      <c r="BHW1762" s="143"/>
      <c r="BHX1762" s="143"/>
      <c r="BHY1762" s="143"/>
      <c r="BHZ1762" s="143"/>
      <c r="BIA1762" s="143"/>
      <c r="BIB1762" s="143"/>
      <c r="BIC1762" s="143"/>
      <c r="BID1762" s="143"/>
      <c r="BIE1762" s="143"/>
      <c r="BIF1762" s="143"/>
      <c r="BIG1762" s="143"/>
      <c r="BIH1762" s="143"/>
      <c r="BII1762" s="143"/>
      <c r="BIJ1762" s="143"/>
      <c r="BIK1762" s="143"/>
      <c r="BIL1762" s="143"/>
      <c r="BIM1762" s="143"/>
      <c r="BIN1762" s="143"/>
      <c r="BIO1762" s="143"/>
      <c r="BIP1762" s="143"/>
      <c r="BIQ1762" s="143"/>
      <c r="BIR1762" s="143"/>
      <c r="BIS1762" s="143"/>
      <c r="BIT1762" s="143"/>
      <c r="BIU1762" s="143"/>
      <c r="BIV1762" s="143"/>
      <c r="BIW1762" s="143"/>
      <c r="BIX1762" s="143"/>
      <c r="BIY1762" s="143"/>
      <c r="BIZ1762" s="143"/>
      <c r="BJA1762" s="143"/>
      <c r="BJB1762" s="143"/>
      <c r="BJC1762" s="143"/>
      <c r="BJD1762" s="143"/>
      <c r="BJE1762" s="143"/>
      <c r="BJF1762" s="143"/>
      <c r="BJG1762" s="143"/>
      <c r="BJH1762" s="143"/>
      <c r="BJI1762" s="143"/>
      <c r="BJJ1762" s="143"/>
      <c r="BJK1762" s="143"/>
      <c r="BJL1762" s="143"/>
      <c r="BJM1762" s="143"/>
      <c r="BJN1762" s="143"/>
      <c r="BJO1762" s="143"/>
      <c r="BJP1762" s="143"/>
      <c r="BJQ1762" s="143"/>
      <c r="BJR1762" s="143"/>
      <c r="BJS1762" s="143"/>
      <c r="BJT1762" s="143"/>
      <c r="BJU1762" s="143"/>
      <c r="BJV1762" s="143"/>
      <c r="BJW1762" s="143"/>
      <c r="BJX1762" s="143"/>
      <c r="BJY1762" s="143"/>
      <c r="BJZ1762" s="143"/>
      <c r="BKA1762" s="143"/>
      <c r="BKB1762" s="143"/>
      <c r="BKC1762" s="143"/>
      <c r="BKD1762" s="143"/>
      <c r="BKE1762" s="143"/>
      <c r="BKF1762" s="143"/>
      <c r="BKG1762" s="143"/>
      <c r="BKH1762" s="143"/>
      <c r="BKI1762" s="143"/>
      <c r="BKJ1762" s="143"/>
      <c r="BKK1762" s="143"/>
      <c r="BKL1762" s="143"/>
      <c r="BKM1762" s="143"/>
      <c r="BKN1762" s="143"/>
      <c r="BKO1762" s="143"/>
      <c r="BKP1762" s="143"/>
      <c r="BKQ1762" s="143"/>
      <c r="BKR1762" s="143"/>
      <c r="BKS1762" s="143"/>
      <c r="BKT1762" s="143"/>
      <c r="BKU1762" s="143"/>
      <c r="BKV1762" s="143"/>
      <c r="BKW1762" s="143"/>
      <c r="BKX1762" s="143"/>
      <c r="BKY1762" s="143"/>
      <c r="BKZ1762" s="143"/>
      <c r="BLA1762" s="143"/>
      <c r="BLB1762" s="143"/>
      <c r="BLC1762" s="143"/>
      <c r="BLD1762" s="143"/>
      <c r="BLE1762" s="143"/>
      <c r="BLF1762" s="143"/>
      <c r="BLG1762" s="143"/>
      <c r="BLH1762" s="143"/>
      <c r="BLI1762" s="143"/>
      <c r="BLJ1762" s="143"/>
      <c r="BLK1762" s="143"/>
      <c r="BLL1762" s="143"/>
      <c r="BLM1762" s="143"/>
      <c r="BLN1762" s="143"/>
      <c r="BLO1762" s="143"/>
      <c r="BLP1762" s="143"/>
      <c r="BLQ1762" s="143"/>
      <c r="BLR1762" s="143"/>
      <c r="BLS1762" s="143"/>
      <c r="BLT1762" s="143"/>
      <c r="BLU1762" s="143"/>
      <c r="BLV1762" s="143"/>
      <c r="BLW1762" s="143"/>
      <c r="BLX1762" s="143"/>
      <c r="BLY1762" s="143"/>
      <c r="BLZ1762" s="143"/>
      <c r="BMA1762" s="143"/>
      <c r="BMB1762" s="143"/>
      <c r="BMC1762" s="143"/>
      <c r="BMD1762" s="143"/>
      <c r="BME1762" s="143"/>
      <c r="BMF1762" s="143"/>
      <c r="BMG1762" s="143"/>
      <c r="BMH1762" s="143"/>
      <c r="BMI1762" s="143"/>
      <c r="BMJ1762" s="143"/>
      <c r="BMK1762" s="143"/>
      <c r="BML1762" s="143"/>
      <c r="BMM1762" s="143"/>
      <c r="BMN1762" s="143"/>
      <c r="BMO1762" s="143"/>
      <c r="BMP1762" s="143"/>
      <c r="BMQ1762" s="143"/>
      <c r="BMR1762" s="143"/>
      <c r="BMS1762" s="143"/>
      <c r="BMT1762" s="143"/>
      <c r="BMU1762" s="143"/>
      <c r="BMV1762" s="143"/>
      <c r="BMW1762" s="143"/>
      <c r="BMX1762" s="143"/>
      <c r="BMY1762" s="143"/>
      <c r="BMZ1762" s="143"/>
      <c r="BNA1762" s="143"/>
      <c r="BNB1762" s="143"/>
      <c r="BNC1762" s="143"/>
      <c r="BND1762" s="143"/>
      <c r="BNE1762" s="143"/>
      <c r="BNF1762" s="143"/>
      <c r="BNG1762" s="143"/>
      <c r="BNH1762" s="143"/>
      <c r="BNI1762" s="143"/>
      <c r="BNJ1762" s="143"/>
      <c r="BNK1762" s="143"/>
      <c r="BNL1762" s="143"/>
      <c r="BNM1762" s="143"/>
      <c r="BNN1762" s="143"/>
      <c r="BNO1762" s="143"/>
      <c r="BNP1762" s="143"/>
      <c r="BNQ1762" s="143"/>
      <c r="BNR1762" s="143"/>
      <c r="BNS1762" s="143"/>
      <c r="BNT1762" s="143"/>
      <c r="BNU1762" s="143"/>
      <c r="BNV1762" s="143"/>
      <c r="BNW1762" s="143"/>
      <c r="BNX1762" s="143"/>
      <c r="BNY1762" s="143"/>
      <c r="BNZ1762" s="143"/>
      <c r="BOA1762" s="143"/>
      <c r="BOB1762" s="143"/>
      <c r="BOC1762" s="143"/>
      <c r="BOD1762" s="143"/>
      <c r="BOE1762" s="143"/>
      <c r="BOF1762" s="143"/>
      <c r="BOG1762" s="143"/>
      <c r="BOH1762" s="143"/>
      <c r="BOI1762" s="143"/>
      <c r="BOJ1762" s="143"/>
      <c r="BOK1762" s="143"/>
      <c r="BOL1762" s="143"/>
      <c r="BOM1762" s="143"/>
      <c r="BON1762" s="143"/>
      <c r="BOO1762" s="143"/>
      <c r="BOP1762" s="143"/>
      <c r="BOQ1762" s="143"/>
      <c r="BOR1762" s="143"/>
      <c r="BOS1762" s="143"/>
      <c r="BOT1762" s="143"/>
      <c r="BOU1762" s="143"/>
      <c r="BOV1762" s="143"/>
      <c r="BOW1762" s="143"/>
      <c r="BOX1762" s="143"/>
      <c r="BOY1762" s="143"/>
      <c r="BOZ1762" s="143"/>
      <c r="BPA1762" s="143"/>
      <c r="BPB1762" s="143"/>
      <c r="BPC1762" s="143"/>
      <c r="BPD1762" s="143"/>
      <c r="BPE1762" s="143"/>
      <c r="BPF1762" s="143"/>
      <c r="BPG1762" s="143"/>
      <c r="BPH1762" s="143"/>
      <c r="BPI1762" s="143"/>
      <c r="BPJ1762" s="143"/>
      <c r="BPK1762" s="143"/>
      <c r="BPL1762" s="143"/>
      <c r="BPM1762" s="143"/>
      <c r="BPN1762" s="143"/>
      <c r="BPO1762" s="143"/>
      <c r="BPP1762" s="143"/>
      <c r="BPQ1762" s="143"/>
      <c r="BPR1762" s="143"/>
      <c r="BPS1762" s="143"/>
      <c r="BPT1762" s="143"/>
      <c r="BPU1762" s="143"/>
      <c r="BPV1762" s="143"/>
      <c r="BPW1762" s="143"/>
      <c r="BPX1762" s="143"/>
      <c r="BPY1762" s="143"/>
      <c r="BPZ1762" s="143"/>
      <c r="BQA1762" s="143"/>
      <c r="BQB1762" s="143"/>
      <c r="BQC1762" s="143"/>
      <c r="BQD1762" s="143"/>
      <c r="BQE1762" s="143"/>
      <c r="BQF1762" s="143"/>
      <c r="BQG1762" s="143"/>
      <c r="BQH1762" s="143"/>
      <c r="BQI1762" s="143"/>
      <c r="BQJ1762" s="143"/>
      <c r="BQK1762" s="143"/>
      <c r="BQL1762" s="143"/>
      <c r="BQM1762" s="143"/>
      <c r="BQN1762" s="143"/>
      <c r="BQO1762" s="143"/>
      <c r="BQP1762" s="143"/>
      <c r="BQQ1762" s="143"/>
      <c r="BQR1762" s="143"/>
      <c r="BQS1762" s="143"/>
      <c r="BQT1762" s="143"/>
      <c r="BQU1762" s="143"/>
      <c r="BQV1762" s="143"/>
      <c r="BQW1762" s="143"/>
      <c r="BQX1762" s="143"/>
      <c r="BQY1762" s="143"/>
      <c r="BQZ1762" s="143"/>
      <c r="BRA1762" s="143"/>
      <c r="BRB1762" s="143"/>
      <c r="BRC1762" s="143"/>
      <c r="BRD1762" s="143"/>
      <c r="BRE1762" s="143"/>
      <c r="BRF1762" s="143"/>
      <c r="BRG1762" s="143"/>
      <c r="BRH1762" s="143"/>
      <c r="BRI1762" s="143"/>
      <c r="BRJ1762" s="143"/>
      <c r="BRK1762" s="143"/>
      <c r="BRL1762" s="143"/>
      <c r="BRM1762" s="143"/>
      <c r="BRN1762" s="143"/>
      <c r="BRO1762" s="143"/>
      <c r="BRP1762" s="143"/>
      <c r="BRQ1762" s="143"/>
      <c r="BRR1762" s="143"/>
      <c r="BRS1762" s="143"/>
      <c r="BRT1762" s="143"/>
      <c r="BRU1762" s="143"/>
      <c r="BRV1762" s="143"/>
      <c r="BRW1762" s="143"/>
      <c r="BRX1762" s="143"/>
      <c r="BRY1762" s="143"/>
      <c r="BRZ1762" s="143"/>
      <c r="BSA1762" s="143"/>
      <c r="BSB1762" s="143"/>
      <c r="BSC1762" s="143"/>
      <c r="BSD1762" s="143"/>
      <c r="BSE1762" s="143"/>
      <c r="BSF1762" s="143"/>
      <c r="BSG1762" s="143"/>
      <c r="BSH1762" s="143"/>
      <c r="BSI1762" s="143"/>
      <c r="BSJ1762" s="143"/>
      <c r="BSK1762" s="143"/>
      <c r="BSL1762" s="143"/>
      <c r="BSM1762" s="143"/>
      <c r="BSN1762" s="143"/>
      <c r="BSO1762" s="143"/>
      <c r="BSP1762" s="143"/>
      <c r="BSQ1762" s="143"/>
      <c r="BSR1762" s="143"/>
      <c r="BSS1762" s="143"/>
      <c r="BST1762" s="143"/>
      <c r="BSU1762" s="143"/>
      <c r="BSV1762" s="143"/>
      <c r="BSW1762" s="143"/>
      <c r="BSX1762" s="143"/>
      <c r="BSY1762" s="143"/>
      <c r="BSZ1762" s="143"/>
      <c r="BTA1762" s="143"/>
      <c r="BTB1762" s="143"/>
      <c r="BTC1762" s="143"/>
      <c r="BTD1762" s="143"/>
      <c r="BTE1762" s="143"/>
      <c r="BTF1762" s="143"/>
      <c r="BTG1762" s="143"/>
      <c r="BTH1762" s="143"/>
      <c r="BTI1762" s="143"/>
      <c r="BTJ1762" s="143"/>
      <c r="BTK1762" s="143"/>
      <c r="BTL1762" s="143"/>
      <c r="BTM1762" s="143"/>
      <c r="BTN1762" s="143"/>
      <c r="BTO1762" s="143"/>
      <c r="BTP1762" s="143"/>
      <c r="BTQ1762" s="143"/>
      <c r="BTR1762" s="143"/>
      <c r="BTS1762" s="143"/>
      <c r="BTT1762" s="143"/>
      <c r="BTU1762" s="143"/>
      <c r="BTV1762" s="143"/>
      <c r="BTW1762" s="143"/>
      <c r="BTX1762" s="143"/>
      <c r="BTY1762" s="143"/>
      <c r="BTZ1762" s="143"/>
      <c r="BUA1762" s="143"/>
      <c r="BUB1762" s="143"/>
      <c r="BUC1762" s="143"/>
      <c r="BUD1762" s="143"/>
      <c r="BUE1762" s="143"/>
      <c r="BUF1762" s="143"/>
      <c r="BUG1762" s="143"/>
      <c r="BUH1762" s="143"/>
      <c r="BUI1762" s="143"/>
      <c r="BUJ1762" s="143"/>
      <c r="BUK1762" s="143"/>
      <c r="BUL1762" s="143"/>
      <c r="BUM1762" s="143"/>
      <c r="BUN1762" s="143"/>
      <c r="BUO1762" s="143"/>
      <c r="BUP1762" s="143"/>
      <c r="BUQ1762" s="143"/>
      <c r="BUR1762" s="143"/>
      <c r="BUS1762" s="143"/>
      <c r="BUT1762" s="143"/>
      <c r="BUU1762" s="143"/>
      <c r="BUV1762" s="143"/>
      <c r="BUW1762" s="143"/>
      <c r="BUX1762" s="143"/>
      <c r="BUY1762" s="143"/>
      <c r="BUZ1762" s="143"/>
      <c r="BVA1762" s="143"/>
      <c r="BVB1762" s="143"/>
      <c r="BVC1762" s="143"/>
      <c r="BVD1762" s="143"/>
      <c r="BVE1762" s="143"/>
      <c r="BVF1762" s="143"/>
      <c r="BVG1762" s="143"/>
      <c r="BVH1762" s="143"/>
      <c r="BVI1762" s="143"/>
      <c r="BVJ1762" s="143"/>
      <c r="BVK1762" s="143"/>
      <c r="BVL1762" s="143"/>
      <c r="BVM1762" s="143"/>
      <c r="BVN1762" s="143"/>
      <c r="BVO1762" s="143"/>
      <c r="BVP1762" s="143"/>
      <c r="BVQ1762" s="143"/>
      <c r="BVR1762" s="143"/>
      <c r="BVS1762" s="143"/>
      <c r="BVT1762" s="143"/>
      <c r="BVU1762" s="143"/>
      <c r="BVV1762" s="143"/>
      <c r="BVW1762" s="143"/>
      <c r="BVX1762" s="143"/>
      <c r="BVY1762" s="143"/>
      <c r="BVZ1762" s="143"/>
      <c r="BWA1762" s="143"/>
      <c r="BWB1762" s="143"/>
      <c r="BWC1762" s="143"/>
      <c r="BWD1762" s="143"/>
      <c r="BWE1762" s="143"/>
      <c r="BWF1762" s="143"/>
      <c r="BWG1762" s="143"/>
      <c r="BWH1762" s="143"/>
      <c r="BWI1762" s="143"/>
      <c r="BWJ1762" s="143"/>
      <c r="BWK1762" s="143"/>
      <c r="BWL1762" s="143"/>
      <c r="BWM1762" s="143"/>
      <c r="BWN1762" s="143"/>
      <c r="BWO1762" s="143"/>
      <c r="BWP1762" s="143"/>
      <c r="BWQ1762" s="143"/>
      <c r="BWR1762" s="143"/>
      <c r="BWS1762" s="143"/>
      <c r="BWT1762" s="143"/>
      <c r="BWU1762" s="143"/>
      <c r="BWV1762" s="143"/>
      <c r="BWW1762" s="143"/>
      <c r="BWX1762" s="143"/>
      <c r="BWY1762" s="143"/>
      <c r="BWZ1762" s="143"/>
      <c r="BXA1762" s="143"/>
      <c r="BXB1762" s="143"/>
      <c r="BXC1762" s="143"/>
      <c r="BXD1762" s="143"/>
      <c r="BXE1762" s="143"/>
      <c r="BXF1762" s="143"/>
      <c r="BXG1762" s="143"/>
      <c r="BXH1762" s="143"/>
      <c r="BXI1762" s="143"/>
      <c r="BXJ1762" s="143"/>
      <c r="BXK1762" s="143"/>
      <c r="BXL1762" s="143"/>
      <c r="BXM1762" s="143"/>
      <c r="BXN1762" s="143"/>
      <c r="BXO1762" s="143"/>
      <c r="BXP1762" s="143"/>
      <c r="BXQ1762" s="143"/>
      <c r="BXR1762" s="143"/>
      <c r="BXS1762" s="143"/>
      <c r="BXT1762" s="143"/>
      <c r="BXU1762" s="143"/>
      <c r="BXV1762" s="143"/>
      <c r="BXW1762" s="143"/>
      <c r="BXX1762" s="143"/>
      <c r="BXY1762" s="143"/>
      <c r="BXZ1762" s="143"/>
      <c r="BYA1762" s="143"/>
      <c r="BYB1762" s="143"/>
      <c r="BYC1762" s="143"/>
      <c r="BYD1762" s="143"/>
      <c r="BYE1762" s="143"/>
      <c r="BYF1762" s="143"/>
      <c r="BYG1762" s="143"/>
      <c r="BYH1762" s="143"/>
      <c r="BYI1762" s="143"/>
      <c r="BYJ1762" s="143"/>
      <c r="BYK1762" s="143"/>
      <c r="BYL1762" s="143"/>
      <c r="BYM1762" s="143"/>
      <c r="BYN1762" s="143"/>
      <c r="BYO1762" s="143"/>
      <c r="BYP1762" s="143"/>
      <c r="BYQ1762" s="143"/>
      <c r="BYR1762" s="143"/>
      <c r="BYS1762" s="143"/>
      <c r="BYT1762" s="143"/>
      <c r="BYU1762" s="143"/>
      <c r="BYV1762" s="143"/>
      <c r="BYW1762" s="143"/>
      <c r="BYX1762" s="143"/>
      <c r="BYY1762" s="143"/>
      <c r="BYZ1762" s="143"/>
      <c r="BZA1762" s="143"/>
      <c r="BZB1762" s="143"/>
      <c r="BZC1762" s="143"/>
      <c r="BZD1762" s="143"/>
      <c r="BZE1762" s="143"/>
      <c r="BZF1762" s="143"/>
      <c r="BZG1762" s="143"/>
      <c r="BZH1762" s="143"/>
      <c r="BZI1762" s="143"/>
      <c r="BZJ1762" s="143"/>
      <c r="BZK1762" s="143"/>
      <c r="BZL1762" s="143"/>
      <c r="BZM1762" s="143"/>
      <c r="BZN1762" s="143"/>
      <c r="BZO1762" s="143"/>
      <c r="BZP1762" s="143"/>
      <c r="BZQ1762" s="143"/>
      <c r="BZR1762" s="143"/>
      <c r="BZS1762" s="143"/>
      <c r="BZT1762" s="143"/>
      <c r="BZU1762" s="143"/>
      <c r="BZV1762" s="143"/>
      <c r="BZW1762" s="143"/>
      <c r="BZX1762" s="143"/>
      <c r="BZY1762" s="143"/>
      <c r="BZZ1762" s="143"/>
      <c r="CAA1762" s="143"/>
      <c r="CAB1762" s="143"/>
      <c r="CAC1762" s="143"/>
      <c r="CAD1762" s="143"/>
      <c r="CAE1762" s="143"/>
      <c r="CAF1762" s="143"/>
      <c r="CAG1762" s="143"/>
      <c r="CAH1762" s="143"/>
      <c r="CAI1762" s="143"/>
      <c r="CAJ1762" s="143"/>
      <c r="CAK1762" s="143"/>
      <c r="CAL1762" s="143"/>
      <c r="CAM1762" s="143"/>
      <c r="CAN1762" s="143"/>
      <c r="CAO1762" s="143"/>
      <c r="CAP1762" s="143"/>
      <c r="CAQ1762" s="143"/>
      <c r="CAR1762" s="143"/>
      <c r="CAS1762" s="143"/>
      <c r="CAT1762" s="143"/>
      <c r="CAU1762" s="143"/>
      <c r="CAV1762" s="143"/>
      <c r="CAW1762" s="143"/>
      <c r="CAX1762" s="143"/>
      <c r="CAY1762" s="143"/>
      <c r="CAZ1762" s="143"/>
      <c r="CBA1762" s="143"/>
      <c r="CBB1762" s="143"/>
      <c r="CBC1762" s="143"/>
      <c r="CBD1762" s="143"/>
      <c r="CBE1762" s="143"/>
      <c r="CBF1762" s="143"/>
      <c r="CBG1762" s="143"/>
      <c r="CBH1762" s="143"/>
      <c r="CBI1762" s="143"/>
      <c r="CBJ1762" s="143"/>
      <c r="CBK1762" s="143"/>
      <c r="CBL1762" s="143"/>
      <c r="CBM1762" s="143"/>
      <c r="CBN1762" s="143"/>
      <c r="CBO1762" s="143"/>
      <c r="CBP1762" s="143"/>
      <c r="CBQ1762" s="143"/>
      <c r="CBR1762" s="143"/>
      <c r="CBS1762" s="143"/>
      <c r="CBT1762" s="143"/>
      <c r="CBU1762" s="143"/>
      <c r="CBV1762" s="143"/>
      <c r="CBW1762" s="143"/>
      <c r="CBX1762" s="143"/>
      <c r="CBY1762" s="143"/>
      <c r="CBZ1762" s="143"/>
      <c r="CCA1762" s="143"/>
      <c r="CCB1762" s="143"/>
      <c r="CCC1762" s="143"/>
      <c r="CCD1762" s="143"/>
      <c r="CCE1762" s="143"/>
      <c r="CCF1762" s="143"/>
      <c r="CCG1762" s="143"/>
      <c r="CCH1762" s="143"/>
      <c r="CCI1762" s="143"/>
      <c r="CCJ1762" s="143"/>
      <c r="CCK1762" s="143"/>
      <c r="CCL1762" s="143"/>
      <c r="CCM1762" s="143"/>
      <c r="CCN1762" s="143"/>
      <c r="CCO1762" s="143"/>
      <c r="CCP1762" s="143"/>
      <c r="CCQ1762" s="143"/>
      <c r="CCR1762" s="143"/>
      <c r="CCS1762" s="143"/>
      <c r="CCT1762" s="143"/>
      <c r="CCU1762" s="143"/>
      <c r="CCV1762" s="143"/>
      <c r="CCW1762" s="143"/>
      <c r="CCX1762" s="143"/>
      <c r="CCY1762" s="143"/>
      <c r="CCZ1762" s="143"/>
      <c r="CDA1762" s="143"/>
      <c r="CDB1762" s="143"/>
      <c r="CDC1762" s="143"/>
      <c r="CDD1762" s="143"/>
      <c r="CDE1762" s="143"/>
      <c r="CDF1762" s="143"/>
      <c r="CDG1762" s="143"/>
      <c r="CDH1762" s="143"/>
      <c r="CDI1762" s="143"/>
      <c r="CDJ1762" s="143"/>
      <c r="CDK1762" s="143"/>
      <c r="CDL1762" s="143"/>
      <c r="CDM1762" s="143"/>
      <c r="CDN1762" s="143"/>
      <c r="CDO1762" s="143"/>
      <c r="CDP1762" s="143"/>
      <c r="CDQ1762" s="143"/>
      <c r="CDR1762" s="143"/>
      <c r="CDS1762" s="143"/>
      <c r="CDT1762" s="143"/>
      <c r="CDU1762" s="143"/>
      <c r="CDV1762" s="143"/>
      <c r="CDW1762" s="143"/>
      <c r="CDX1762" s="143"/>
      <c r="CDY1762" s="143"/>
      <c r="CDZ1762" s="143"/>
      <c r="CEA1762" s="143"/>
      <c r="CEB1762" s="143"/>
      <c r="CEC1762" s="143"/>
      <c r="CED1762" s="143"/>
      <c r="CEE1762" s="143"/>
      <c r="CEF1762" s="143"/>
      <c r="CEG1762" s="143"/>
      <c r="CEH1762" s="143"/>
      <c r="CEI1762" s="143"/>
      <c r="CEJ1762" s="143"/>
      <c r="CEK1762" s="143"/>
      <c r="CEL1762" s="143"/>
      <c r="CEM1762" s="143"/>
      <c r="CEN1762" s="143"/>
      <c r="CEO1762" s="143"/>
      <c r="CEP1762" s="143"/>
      <c r="CEQ1762" s="143"/>
      <c r="CER1762" s="143"/>
      <c r="CES1762" s="143"/>
      <c r="CET1762" s="143"/>
      <c r="CEU1762" s="143"/>
      <c r="CEV1762" s="143"/>
      <c r="CEW1762" s="143"/>
      <c r="CEX1762" s="143"/>
      <c r="CEY1762" s="143"/>
      <c r="CEZ1762" s="143"/>
      <c r="CFA1762" s="143"/>
      <c r="CFB1762" s="143"/>
      <c r="CFC1762" s="143"/>
      <c r="CFD1762" s="143"/>
      <c r="CFE1762" s="143"/>
      <c r="CFF1762" s="143"/>
      <c r="CFG1762" s="143"/>
      <c r="CFH1762" s="143"/>
      <c r="CFI1762" s="143"/>
      <c r="CFJ1762" s="143"/>
      <c r="CFK1762" s="143"/>
      <c r="CFL1762" s="143"/>
      <c r="CFM1762" s="143"/>
      <c r="CFN1762" s="143"/>
      <c r="CFO1762" s="143"/>
      <c r="CFP1762" s="143"/>
      <c r="CFQ1762" s="143"/>
      <c r="CFR1762" s="143"/>
      <c r="CFS1762" s="143"/>
      <c r="CFT1762" s="143"/>
      <c r="CFU1762" s="143"/>
      <c r="CFV1762" s="143"/>
      <c r="CFW1762" s="143"/>
      <c r="CFX1762" s="143"/>
      <c r="CFY1762" s="143"/>
      <c r="CFZ1762" s="143"/>
      <c r="CGA1762" s="143"/>
      <c r="CGB1762" s="143"/>
      <c r="CGC1762" s="143"/>
      <c r="CGD1762" s="143"/>
      <c r="CGE1762" s="143"/>
      <c r="CGF1762" s="143"/>
      <c r="CGG1762" s="143"/>
      <c r="CGH1762" s="143"/>
      <c r="CGI1762" s="143"/>
      <c r="CGJ1762" s="143"/>
      <c r="CGK1762" s="143"/>
      <c r="CGL1762" s="143"/>
      <c r="CGM1762" s="143"/>
      <c r="CGN1762" s="143"/>
      <c r="CGO1762" s="143"/>
      <c r="CGP1762" s="143"/>
      <c r="CGQ1762" s="143"/>
      <c r="CGR1762" s="143"/>
      <c r="CGS1762" s="143"/>
      <c r="CGT1762" s="143"/>
      <c r="CGU1762" s="143"/>
      <c r="CGV1762" s="143"/>
      <c r="CGW1762" s="143"/>
      <c r="CGX1762" s="143"/>
      <c r="CGY1762" s="143"/>
      <c r="CGZ1762" s="143"/>
      <c r="CHA1762" s="143"/>
      <c r="CHB1762" s="143"/>
      <c r="CHC1762" s="143"/>
      <c r="CHD1762" s="143"/>
      <c r="CHE1762" s="143"/>
      <c r="CHF1762" s="143"/>
      <c r="CHG1762" s="143"/>
      <c r="CHH1762" s="143"/>
      <c r="CHI1762" s="143"/>
      <c r="CHJ1762" s="143"/>
      <c r="CHK1762" s="143"/>
      <c r="CHL1762" s="143"/>
      <c r="CHM1762" s="143"/>
      <c r="CHN1762" s="143"/>
      <c r="CHO1762" s="143"/>
      <c r="CHP1762" s="143"/>
      <c r="CHQ1762" s="143"/>
      <c r="CHR1762" s="143"/>
      <c r="CHS1762" s="143"/>
      <c r="CHT1762" s="143"/>
      <c r="CHU1762" s="143"/>
      <c r="CHV1762" s="143"/>
      <c r="CHW1762" s="143"/>
      <c r="CHX1762" s="143"/>
      <c r="CHY1762" s="143"/>
      <c r="CHZ1762" s="143"/>
      <c r="CIA1762" s="143"/>
      <c r="CIB1762" s="143"/>
      <c r="CIC1762" s="143"/>
      <c r="CID1762" s="143"/>
      <c r="CIE1762" s="143"/>
      <c r="CIF1762" s="143"/>
      <c r="CIG1762" s="143"/>
      <c r="CIH1762" s="143"/>
      <c r="CII1762" s="143"/>
      <c r="CIJ1762" s="143"/>
      <c r="CIK1762" s="143"/>
      <c r="CIL1762" s="143"/>
      <c r="CIM1762" s="143"/>
      <c r="CIN1762" s="143"/>
      <c r="CIO1762" s="143"/>
      <c r="CIP1762" s="143"/>
      <c r="CIQ1762" s="143"/>
      <c r="CIR1762" s="143"/>
      <c r="CIS1762" s="143"/>
      <c r="CIT1762" s="143"/>
      <c r="CIU1762" s="143"/>
      <c r="CIV1762" s="143"/>
      <c r="CIW1762" s="143"/>
      <c r="CIX1762" s="143"/>
      <c r="CIY1762" s="143"/>
      <c r="CIZ1762" s="143"/>
      <c r="CJA1762" s="143"/>
      <c r="CJB1762" s="143"/>
      <c r="CJC1762" s="143"/>
      <c r="CJD1762" s="143"/>
      <c r="CJE1762" s="143"/>
      <c r="CJF1762" s="143"/>
      <c r="CJG1762" s="143"/>
      <c r="CJH1762" s="143"/>
      <c r="CJI1762" s="143"/>
      <c r="CJJ1762" s="143"/>
      <c r="CJK1762" s="143"/>
      <c r="CJL1762" s="143"/>
      <c r="CJM1762" s="143"/>
      <c r="CJN1762" s="143"/>
      <c r="CJO1762" s="143"/>
      <c r="CJP1762" s="143"/>
      <c r="CJQ1762" s="143"/>
      <c r="CJR1762" s="143"/>
      <c r="CJS1762" s="143"/>
      <c r="CJT1762" s="143"/>
      <c r="CJU1762" s="143"/>
      <c r="CJV1762" s="143"/>
      <c r="CJW1762" s="143"/>
      <c r="CJX1762" s="143"/>
      <c r="CJY1762" s="143"/>
      <c r="CJZ1762" s="143"/>
      <c r="CKA1762" s="143"/>
      <c r="CKB1762" s="143"/>
      <c r="CKC1762" s="143"/>
      <c r="CKD1762" s="143"/>
      <c r="CKE1762" s="143"/>
      <c r="CKF1762" s="143"/>
      <c r="CKG1762" s="143"/>
      <c r="CKH1762" s="143"/>
      <c r="CKI1762" s="143"/>
      <c r="CKJ1762" s="143"/>
      <c r="CKK1762" s="143"/>
      <c r="CKL1762" s="143"/>
      <c r="CKM1762" s="143"/>
      <c r="CKN1762" s="143"/>
      <c r="CKO1762" s="143"/>
      <c r="CKP1762" s="143"/>
      <c r="CKQ1762" s="143"/>
      <c r="CKR1762" s="143"/>
      <c r="CKS1762" s="143"/>
      <c r="CKT1762" s="143"/>
      <c r="CKU1762" s="143"/>
      <c r="CKV1762" s="143"/>
      <c r="CKW1762" s="143"/>
      <c r="CKX1762" s="143"/>
      <c r="CKY1762" s="143"/>
      <c r="CKZ1762" s="143"/>
      <c r="CLA1762" s="143"/>
      <c r="CLB1762" s="143"/>
      <c r="CLC1762" s="143"/>
      <c r="CLD1762" s="143"/>
      <c r="CLE1762" s="143"/>
      <c r="CLF1762" s="143"/>
      <c r="CLG1762" s="143"/>
      <c r="CLH1762" s="143"/>
      <c r="CLI1762" s="143"/>
      <c r="CLJ1762" s="143"/>
      <c r="CLK1762" s="143"/>
      <c r="CLL1762" s="143"/>
      <c r="CLM1762" s="143"/>
      <c r="CLN1762" s="143"/>
      <c r="CLO1762" s="143"/>
      <c r="CLP1762" s="143"/>
      <c r="CLQ1762" s="143"/>
      <c r="CLR1762" s="143"/>
      <c r="CLS1762" s="143"/>
      <c r="CLT1762" s="143"/>
      <c r="CLU1762" s="143"/>
      <c r="CLV1762" s="143"/>
      <c r="CLW1762" s="143"/>
      <c r="CLX1762" s="143"/>
      <c r="CLY1762" s="143"/>
      <c r="CLZ1762" s="143"/>
      <c r="CMA1762" s="143"/>
      <c r="CMB1762" s="143"/>
      <c r="CMC1762" s="143"/>
      <c r="CMD1762" s="143"/>
      <c r="CME1762" s="143"/>
      <c r="CMF1762" s="143"/>
      <c r="CMG1762" s="143"/>
      <c r="CMH1762" s="143"/>
      <c r="CMI1762" s="143"/>
      <c r="CMJ1762" s="143"/>
      <c r="CMK1762" s="143"/>
      <c r="CML1762" s="143"/>
      <c r="CMM1762" s="143"/>
      <c r="CMN1762" s="143"/>
      <c r="CMO1762" s="143"/>
      <c r="CMP1762" s="143"/>
      <c r="CMQ1762" s="143"/>
      <c r="CMR1762" s="143"/>
      <c r="CMS1762" s="143"/>
      <c r="CMT1762" s="143"/>
      <c r="CMU1762" s="143"/>
      <c r="CMV1762" s="143"/>
      <c r="CMW1762" s="143"/>
      <c r="CMX1762" s="143"/>
      <c r="CMY1762" s="143"/>
      <c r="CMZ1762" s="143"/>
      <c r="CNA1762" s="143"/>
      <c r="CNB1762" s="143"/>
      <c r="CNC1762" s="143"/>
      <c r="CND1762" s="143"/>
      <c r="CNE1762" s="143"/>
      <c r="CNF1762" s="143"/>
      <c r="CNG1762" s="143"/>
      <c r="CNH1762" s="143"/>
      <c r="CNI1762" s="143"/>
      <c r="CNJ1762" s="143"/>
      <c r="CNK1762" s="143"/>
      <c r="CNL1762" s="143"/>
      <c r="CNM1762" s="143"/>
      <c r="CNN1762" s="143"/>
      <c r="CNO1762" s="143"/>
      <c r="CNP1762" s="143"/>
      <c r="CNQ1762" s="143"/>
      <c r="CNR1762" s="143"/>
      <c r="CNS1762" s="143"/>
      <c r="CNT1762" s="143"/>
      <c r="CNU1762" s="143"/>
      <c r="CNV1762" s="143"/>
      <c r="CNW1762" s="143"/>
      <c r="CNX1762" s="143"/>
      <c r="CNY1762" s="143"/>
      <c r="CNZ1762" s="143"/>
      <c r="COA1762" s="143"/>
      <c r="COB1762" s="143"/>
      <c r="COC1762" s="143"/>
      <c r="COD1762" s="143"/>
      <c r="COE1762" s="143"/>
      <c r="COF1762" s="143"/>
      <c r="COG1762" s="143"/>
      <c r="COH1762" s="143"/>
      <c r="COI1762" s="143"/>
      <c r="COJ1762" s="143"/>
      <c r="COK1762" s="143"/>
      <c r="COL1762" s="143"/>
      <c r="COM1762" s="143"/>
      <c r="CON1762" s="143"/>
      <c r="COO1762" s="143"/>
      <c r="COP1762" s="143"/>
      <c r="COQ1762" s="143"/>
      <c r="COR1762" s="143"/>
      <c r="COS1762" s="143"/>
      <c r="COT1762" s="143"/>
      <c r="COU1762" s="143"/>
      <c r="COV1762" s="143"/>
      <c r="COW1762" s="143"/>
      <c r="COX1762" s="143"/>
      <c r="COY1762" s="143"/>
      <c r="COZ1762" s="143"/>
      <c r="CPA1762" s="143"/>
      <c r="CPB1762" s="143"/>
      <c r="CPC1762" s="143"/>
      <c r="CPD1762" s="143"/>
      <c r="CPE1762" s="143"/>
      <c r="CPF1762" s="143"/>
      <c r="CPG1762" s="143"/>
      <c r="CPH1762" s="143"/>
      <c r="CPI1762" s="143"/>
      <c r="CPJ1762" s="143"/>
      <c r="CPK1762" s="143"/>
      <c r="CPL1762" s="143"/>
      <c r="CPM1762" s="143"/>
      <c r="CPN1762" s="143"/>
      <c r="CPO1762" s="143"/>
      <c r="CPP1762" s="143"/>
      <c r="CPQ1762" s="143"/>
      <c r="CPR1762" s="143"/>
      <c r="CPS1762" s="143"/>
      <c r="CPT1762" s="143"/>
      <c r="CPU1762" s="143"/>
      <c r="CPV1762" s="143"/>
      <c r="CPW1762" s="143"/>
      <c r="CPX1762" s="143"/>
      <c r="CPY1762" s="143"/>
      <c r="CPZ1762" s="143"/>
      <c r="CQA1762" s="143"/>
      <c r="CQB1762" s="143"/>
      <c r="CQC1762" s="143"/>
      <c r="CQD1762" s="143"/>
      <c r="CQE1762" s="143"/>
      <c r="CQF1762" s="143"/>
      <c r="CQG1762" s="143"/>
      <c r="CQH1762" s="143"/>
      <c r="CQI1762" s="143"/>
      <c r="CQJ1762" s="143"/>
      <c r="CQK1762" s="143"/>
      <c r="CQL1762" s="143"/>
      <c r="CQM1762" s="143"/>
      <c r="CQN1762" s="143"/>
      <c r="CQO1762" s="143"/>
      <c r="CQP1762" s="143"/>
      <c r="CQQ1762" s="143"/>
      <c r="CQR1762" s="143"/>
      <c r="CQS1762" s="143"/>
      <c r="CQT1762" s="143"/>
      <c r="CQU1762" s="143"/>
      <c r="CQV1762" s="143"/>
      <c r="CQW1762" s="143"/>
      <c r="CQX1762" s="143"/>
      <c r="CQY1762" s="143"/>
      <c r="CQZ1762" s="143"/>
      <c r="CRA1762" s="143"/>
      <c r="CRB1762" s="143"/>
      <c r="CRC1762" s="143"/>
      <c r="CRD1762" s="143"/>
      <c r="CRE1762" s="143"/>
      <c r="CRF1762" s="143"/>
      <c r="CRG1762" s="143"/>
      <c r="CRH1762" s="143"/>
      <c r="CRI1762" s="143"/>
      <c r="CRJ1762" s="143"/>
      <c r="CRK1762" s="143"/>
      <c r="CRL1762" s="143"/>
      <c r="CRM1762" s="143"/>
      <c r="CRN1762" s="143"/>
      <c r="CRO1762" s="143"/>
      <c r="CRP1762" s="143"/>
      <c r="CRQ1762" s="143"/>
      <c r="CRR1762" s="143"/>
      <c r="CRS1762" s="143"/>
      <c r="CRT1762" s="143"/>
      <c r="CRU1762" s="143"/>
      <c r="CRV1762" s="143"/>
      <c r="CRW1762" s="143"/>
      <c r="CRX1762" s="143"/>
      <c r="CRY1762" s="143"/>
      <c r="CRZ1762" s="143"/>
      <c r="CSA1762" s="143"/>
      <c r="CSB1762" s="143"/>
      <c r="CSC1762" s="143"/>
      <c r="CSD1762" s="143"/>
      <c r="CSE1762" s="143"/>
      <c r="CSF1762" s="143"/>
      <c r="CSG1762" s="143"/>
      <c r="CSH1762" s="143"/>
      <c r="CSI1762" s="143"/>
      <c r="CSJ1762" s="143"/>
      <c r="CSK1762" s="143"/>
      <c r="CSL1762" s="143"/>
      <c r="CSM1762" s="143"/>
      <c r="CSN1762" s="143"/>
      <c r="CSO1762" s="143"/>
      <c r="CSP1762" s="143"/>
      <c r="CSQ1762" s="143"/>
      <c r="CSR1762" s="143"/>
      <c r="CSS1762" s="143"/>
      <c r="CST1762" s="143"/>
      <c r="CSU1762" s="143"/>
      <c r="CSV1762" s="143"/>
      <c r="CSW1762" s="143"/>
      <c r="CSX1762" s="143"/>
      <c r="CSY1762" s="143"/>
      <c r="CSZ1762" s="143"/>
      <c r="CTA1762" s="143"/>
      <c r="CTB1762" s="143"/>
      <c r="CTC1762" s="143"/>
      <c r="CTD1762" s="143"/>
      <c r="CTE1762" s="143"/>
      <c r="CTF1762" s="143"/>
      <c r="CTG1762" s="143"/>
      <c r="CTH1762" s="143"/>
      <c r="CTI1762" s="143"/>
      <c r="CTJ1762" s="143"/>
      <c r="CTK1762" s="143"/>
      <c r="CTL1762" s="143"/>
      <c r="CTM1762" s="143"/>
      <c r="CTN1762" s="143"/>
      <c r="CTO1762" s="143"/>
      <c r="CTP1762" s="143"/>
      <c r="CTQ1762" s="143"/>
      <c r="CTR1762" s="143"/>
      <c r="CTS1762" s="143"/>
      <c r="CTT1762" s="143"/>
      <c r="CTU1762" s="143"/>
      <c r="CTV1762" s="143"/>
      <c r="CTW1762" s="143"/>
      <c r="CTX1762" s="143"/>
      <c r="CTY1762" s="143"/>
      <c r="CTZ1762" s="143"/>
      <c r="CUA1762" s="143"/>
      <c r="CUB1762" s="143"/>
      <c r="CUC1762" s="143"/>
      <c r="CUD1762" s="143"/>
      <c r="CUE1762" s="143"/>
      <c r="CUF1762" s="143"/>
      <c r="CUG1762" s="143"/>
      <c r="CUH1762" s="143"/>
      <c r="CUI1762" s="143"/>
      <c r="CUJ1762" s="143"/>
      <c r="CUK1762" s="143"/>
      <c r="CUL1762" s="143"/>
      <c r="CUM1762" s="143"/>
      <c r="CUN1762" s="143"/>
      <c r="CUO1762" s="143"/>
      <c r="CUP1762" s="143"/>
      <c r="CUQ1762" s="143"/>
      <c r="CUR1762" s="143"/>
      <c r="CUS1762" s="143"/>
      <c r="CUT1762" s="143"/>
      <c r="CUU1762" s="143"/>
      <c r="CUV1762" s="143"/>
      <c r="CUW1762" s="143"/>
      <c r="CUX1762" s="143"/>
      <c r="CUY1762" s="143"/>
      <c r="CUZ1762" s="143"/>
      <c r="CVA1762" s="143"/>
      <c r="CVB1762" s="143"/>
      <c r="CVC1762" s="143"/>
      <c r="CVD1762" s="143"/>
      <c r="CVE1762" s="143"/>
      <c r="CVF1762" s="143"/>
      <c r="CVG1762" s="143"/>
      <c r="CVH1762" s="143"/>
      <c r="CVI1762" s="143"/>
      <c r="CVJ1762" s="143"/>
      <c r="CVK1762" s="143"/>
      <c r="CVL1762" s="143"/>
      <c r="CVM1762" s="143"/>
      <c r="CVN1762" s="143"/>
      <c r="CVO1762" s="143"/>
      <c r="CVP1762" s="143"/>
      <c r="CVQ1762" s="143"/>
      <c r="CVR1762" s="143"/>
      <c r="CVS1762" s="143"/>
      <c r="CVT1762" s="143"/>
      <c r="CVU1762" s="143"/>
      <c r="CVV1762" s="143"/>
      <c r="CVW1762" s="143"/>
      <c r="CVX1762" s="143"/>
      <c r="CVY1762" s="143"/>
      <c r="CVZ1762" s="143"/>
      <c r="CWA1762" s="143"/>
      <c r="CWB1762" s="143"/>
      <c r="CWC1762" s="143"/>
      <c r="CWD1762" s="143"/>
      <c r="CWE1762" s="143"/>
      <c r="CWF1762" s="143"/>
      <c r="CWG1762" s="143"/>
      <c r="CWH1762" s="143"/>
      <c r="CWI1762" s="143"/>
      <c r="CWJ1762" s="143"/>
      <c r="CWK1762" s="143"/>
      <c r="CWL1762" s="143"/>
      <c r="CWM1762" s="143"/>
      <c r="CWN1762" s="143"/>
      <c r="CWO1762" s="143"/>
      <c r="CWP1762" s="143"/>
      <c r="CWQ1762" s="143"/>
      <c r="CWR1762" s="143"/>
      <c r="CWS1762" s="143"/>
      <c r="CWT1762" s="143"/>
      <c r="CWU1762" s="143"/>
      <c r="CWV1762" s="143"/>
      <c r="CWW1762" s="143"/>
      <c r="CWX1762" s="143"/>
      <c r="CWY1762" s="143"/>
      <c r="CWZ1762" s="143"/>
      <c r="CXA1762" s="143"/>
      <c r="CXB1762" s="143"/>
      <c r="CXC1762" s="143"/>
      <c r="CXD1762" s="143"/>
      <c r="CXE1762" s="143"/>
      <c r="CXF1762" s="143"/>
      <c r="CXG1762" s="143"/>
      <c r="CXH1762" s="143"/>
      <c r="CXI1762" s="143"/>
      <c r="CXJ1762" s="143"/>
      <c r="CXK1762" s="143"/>
      <c r="CXL1762" s="143"/>
      <c r="CXM1762" s="143"/>
      <c r="CXN1762" s="143"/>
      <c r="CXO1762" s="143"/>
      <c r="CXP1762" s="143"/>
      <c r="CXQ1762" s="143"/>
      <c r="CXR1762" s="143"/>
      <c r="CXS1762" s="143"/>
      <c r="CXT1762" s="143"/>
      <c r="CXU1762" s="143"/>
      <c r="CXV1762" s="143"/>
      <c r="CXW1762" s="143"/>
      <c r="CXX1762" s="143"/>
      <c r="CXY1762" s="143"/>
      <c r="CXZ1762" s="143"/>
      <c r="CYA1762" s="143"/>
      <c r="CYB1762" s="143"/>
      <c r="CYC1762" s="143"/>
      <c r="CYD1762" s="143"/>
      <c r="CYE1762" s="143"/>
      <c r="CYF1762" s="143"/>
      <c r="CYG1762" s="143"/>
      <c r="CYH1762" s="143"/>
      <c r="CYI1762" s="143"/>
      <c r="CYJ1762" s="143"/>
      <c r="CYK1762" s="143"/>
      <c r="CYL1762" s="143"/>
      <c r="CYM1762" s="143"/>
      <c r="CYN1762" s="143"/>
      <c r="CYO1762" s="143"/>
      <c r="CYP1762" s="143"/>
      <c r="CYQ1762" s="143"/>
      <c r="CYR1762" s="143"/>
      <c r="CYS1762" s="143"/>
      <c r="CYT1762" s="143"/>
      <c r="CYU1762" s="143"/>
      <c r="CYV1762" s="143"/>
      <c r="CYW1762" s="143"/>
      <c r="CYX1762" s="143"/>
      <c r="CYY1762" s="143"/>
      <c r="CYZ1762" s="143"/>
      <c r="CZA1762" s="143"/>
      <c r="CZB1762" s="143"/>
      <c r="CZC1762" s="143"/>
      <c r="CZD1762" s="143"/>
      <c r="CZE1762" s="143"/>
      <c r="CZF1762" s="143"/>
      <c r="CZG1762" s="143"/>
      <c r="CZH1762" s="143"/>
      <c r="CZI1762" s="143"/>
      <c r="CZJ1762" s="143"/>
      <c r="CZK1762" s="143"/>
      <c r="CZL1762" s="143"/>
      <c r="CZM1762" s="143"/>
      <c r="CZN1762" s="143"/>
      <c r="CZO1762" s="143"/>
      <c r="CZP1762" s="143"/>
      <c r="CZQ1762" s="143"/>
      <c r="CZR1762" s="143"/>
      <c r="CZS1762" s="143"/>
      <c r="CZT1762" s="143"/>
      <c r="CZU1762" s="143"/>
      <c r="CZV1762" s="143"/>
      <c r="CZW1762" s="143"/>
      <c r="CZX1762" s="143"/>
      <c r="CZY1762" s="143"/>
      <c r="CZZ1762" s="143"/>
      <c r="DAA1762" s="143"/>
      <c r="DAB1762" s="143"/>
      <c r="DAC1762" s="143"/>
      <c r="DAD1762" s="143"/>
      <c r="DAE1762" s="143"/>
      <c r="DAF1762" s="143"/>
      <c r="DAG1762" s="143"/>
      <c r="DAH1762" s="143"/>
      <c r="DAI1762" s="143"/>
      <c r="DAJ1762" s="143"/>
      <c r="DAK1762" s="143"/>
      <c r="DAL1762" s="143"/>
      <c r="DAM1762" s="143"/>
      <c r="DAN1762" s="143"/>
      <c r="DAO1762" s="143"/>
      <c r="DAP1762" s="143"/>
      <c r="DAQ1762" s="143"/>
      <c r="DAR1762" s="143"/>
      <c r="DAS1762" s="143"/>
      <c r="DAT1762" s="143"/>
      <c r="DAU1762" s="143"/>
      <c r="DAV1762" s="143"/>
      <c r="DAW1762" s="143"/>
      <c r="DAX1762" s="143"/>
      <c r="DAY1762" s="143"/>
      <c r="DAZ1762" s="143"/>
      <c r="DBA1762" s="143"/>
      <c r="DBB1762" s="143"/>
      <c r="DBC1762" s="143"/>
      <c r="DBD1762" s="143"/>
      <c r="DBE1762" s="143"/>
      <c r="DBF1762" s="143"/>
      <c r="DBG1762" s="143"/>
      <c r="DBH1762" s="143"/>
      <c r="DBI1762" s="143"/>
      <c r="DBJ1762" s="143"/>
      <c r="DBK1762" s="143"/>
      <c r="DBL1762" s="143"/>
      <c r="DBM1762" s="143"/>
      <c r="DBN1762" s="143"/>
      <c r="DBO1762" s="143"/>
      <c r="DBP1762" s="143"/>
      <c r="DBQ1762" s="143"/>
      <c r="DBR1762" s="143"/>
      <c r="DBS1762" s="143"/>
      <c r="DBT1762" s="143"/>
      <c r="DBU1762" s="143"/>
      <c r="DBV1762" s="143"/>
      <c r="DBW1762" s="143"/>
      <c r="DBX1762" s="143"/>
      <c r="DBY1762" s="143"/>
      <c r="DBZ1762" s="143"/>
      <c r="DCA1762" s="143"/>
      <c r="DCB1762" s="143"/>
      <c r="DCC1762" s="143"/>
      <c r="DCD1762" s="143"/>
      <c r="DCE1762" s="143"/>
      <c r="DCF1762" s="143"/>
      <c r="DCG1762" s="143"/>
      <c r="DCH1762" s="143"/>
      <c r="DCI1762" s="143"/>
      <c r="DCJ1762" s="143"/>
      <c r="DCK1762" s="143"/>
      <c r="DCL1762" s="143"/>
      <c r="DCM1762" s="143"/>
      <c r="DCN1762" s="143"/>
      <c r="DCO1762" s="143"/>
      <c r="DCP1762" s="143"/>
      <c r="DCQ1762" s="143"/>
      <c r="DCR1762" s="143"/>
      <c r="DCS1762" s="143"/>
      <c r="DCT1762" s="143"/>
      <c r="DCU1762" s="143"/>
      <c r="DCV1762" s="143"/>
      <c r="DCW1762" s="143"/>
      <c r="DCX1762" s="143"/>
      <c r="DCY1762" s="143"/>
      <c r="DCZ1762" s="143"/>
      <c r="DDA1762" s="143"/>
      <c r="DDB1762" s="143"/>
      <c r="DDC1762" s="143"/>
      <c r="DDD1762" s="143"/>
      <c r="DDE1762" s="143"/>
      <c r="DDF1762" s="143"/>
      <c r="DDG1762" s="143"/>
      <c r="DDH1762" s="143"/>
      <c r="DDI1762" s="143"/>
      <c r="DDJ1762" s="143"/>
      <c r="DDK1762" s="143"/>
      <c r="DDL1762" s="143"/>
      <c r="DDM1762" s="143"/>
      <c r="DDN1762" s="143"/>
      <c r="DDO1762" s="143"/>
      <c r="DDP1762" s="143"/>
      <c r="DDQ1762" s="143"/>
      <c r="DDR1762" s="143"/>
      <c r="DDS1762" s="143"/>
      <c r="DDT1762" s="143"/>
      <c r="DDU1762" s="143"/>
      <c r="DDV1762" s="143"/>
      <c r="DDW1762" s="143"/>
      <c r="DDX1762" s="143"/>
      <c r="DDY1762" s="143"/>
      <c r="DDZ1762" s="143"/>
      <c r="DEA1762" s="143"/>
      <c r="DEB1762" s="143"/>
      <c r="DEC1762" s="143"/>
      <c r="DED1762" s="143"/>
      <c r="DEE1762" s="143"/>
      <c r="DEF1762" s="143"/>
      <c r="DEG1762" s="143"/>
      <c r="DEH1762" s="143"/>
      <c r="DEI1762" s="143"/>
      <c r="DEJ1762" s="143"/>
      <c r="DEK1762" s="143"/>
      <c r="DEL1762" s="143"/>
      <c r="DEM1762" s="143"/>
      <c r="DEN1762" s="143"/>
      <c r="DEO1762" s="143"/>
      <c r="DEP1762" s="143"/>
      <c r="DEQ1762" s="143"/>
      <c r="DER1762" s="143"/>
      <c r="DES1762" s="143"/>
      <c r="DET1762" s="143"/>
      <c r="DEU1762" s="143"/>
      <c r="DEV1762" s="143"/>
      <c r="DEW1762" s="143"/>
      <c r="DEX1762" s="143"/>
      <c r="DEY1762" s="143"/>
      <c r="DEZ1762" s="143"/>
      <c r="DFA1762" s="143"/>
      <c r="DFB1762" s="143"/>
      <c r="DFC1762" s="143"/>
      <c r="DFD1762" s="143"/>
      <c r="DFE1762" s="143"/>
      <c r="DFF1762" s="143"/>
      <c r="DFG1762" s="143"/>
      <c r="DFH1762" s="143"/>
      <c r="DFI1762" s="143"/>
      <c r="DFJ1762" s="143"/>
      <c r="DFK1762" s="143"/>
      <c r="DFL1762" s="143"/>
      <c r="DFM1762" s="143"/>
      <c r="DFN1762" s="143"/>
      <c r="DFO1762" s="143"/>
      <c r="DFP1762" s="143"/>
      <c r="DFQ1762" s="143"/>
      <c r="DFR1762" s="143"/>
      <c r="DFS1762" s="143"/>
      <c r="DFT1762" s="143"/>
      <c r="DFU1762" s="143"/>
      <c r="DFV1762" s="143"/>
      <c r="DFW1762" s="143"/>
      <c r="DFX1762" s="143"/>
      <c r="DFY1762" s="143"/>
      <c r="DFZ1762" s="143"/>
      <c r="DGA1762" s="143"/>
      <c r="DGB1762" s="143"/>
      <c r="DGC1762" s="143"/>
      <c r="DGD1762" s="143"/>
      <c r="DGE1762" s="143"/>
      <c r="DGF1762" s="143"/>
      <c r="DGG1762" s="143"/>
      <c r="DGH1762" s="143"/>
      <c r="DGI1762" s="143"/>
      <c r="DGJ1762" s="143"/>
      <c r="DGK1762" s="143"/>
      <c r="DGL1762" s="143"/>
      <c r="DGM1762" s="143"/>
      <c r="DGN1762" s="143"/>
      <c r="DGO1762" s="143"/>
      <c r="DGP1762" s="143"/>
      <c r="DGQ1762" s="143"/>
      <c r="DGR1762" s="143"/>
      <c r="DGS1762" s="143"/>
      <c r="DGT1762" s="143"/>
      <c r="DGU1762" s="143"/>
      <c r="DGV1762" s="143"/>
      <c r="DGW1762" s="143"/>
      <c r="DGX1762" s="143"/>
      <c r="DGY1762" s="143"/>
      <c r="DGZ1762" s="143"/>
      <c r="DHA1762" s="143"/>
      <c r="DHB1762" s="143"/>
      <c r="DHC1762" s="143"/>
      <c r="DHD1762" s="143"/>
      <c r="DHE1762" s="143"/>
      <c r="DHF1762" s="143"/>
      <c r="DHG1762" s="143"/>
      <c r="DHH1762" s="143"/>
      <c r="DHI1762" s="143"/>
      <c r="DHJ1762" s="143"/>
      <c r="DHK1762" s="143"/>
      <c r="DHL1762" s="143"/>
      <c r="DHM1762" s="143"/>
      <c r="DHN1762" s="143"/>
      <c r="DHO1762" s="143"/>
      <c r="DHP1762" s="143"/>
      <c r="DHQ1762" s="143"/>
      <c r="DHR1762" s="143"/>
      <c r="DHS1762" s="143"/>
      <c r="DHT1762" s="143"/>
      <c r="DHU1762" s="143"/>
      <c r="DHV1762" s="143"/>
      <c r="DHW1762" s="143"/>
      <c r="DHX1762" s="143"/>
      <c r="DHY1762" s="143"/>
      <c r="DHZ1762" s="143"/>
      <c r="DIA1762" s="143"/>
      <c r="DIB1762" s="143"/>
      <c r="DIC1762" s="143"/>
      <c r="DID1762" s="143"/>
      <c r="DIE1762" s="143"/>
      <c r="DIF1762" s="143"/>
      <c r="DIG1762" s="143"/>
      <c r="DIH1762" s="143"/>
      <c r="DII1762" s="143"/>
      <c r="DIJ1762" s="143"/>
      <c r="DIK1762" s="143"/>
      <c r="DIL1762" s="143"/>
      <c r="DIM1762" s="143"/>
      <c r="DIN1762" s="143"/>
      <c r="DIO1762" s="143"/>
      <c r="DIP1762" s="143"/>
      <c r="DIQ1762" s="143"/>
      <c r="DIR1762" s="143"/>
      <c r="DIS1762" s="143"/>
      <c r="DIT1762" s="143"/>
      <c r="DIU1762" s="143"/>
      <c r="DIV1762" s="143"/>
      <c r="DIW1762" s="143"/>
      <c r="DIX1762" s="143"/>
      <c r="DIY1762" s="143"/>
      <c r="DIZ1762" s="143"/>
      <c r="DJA1762" s="143"/>
      <c r="DJB1762" s="143"/>
      <c r="DJC1762" s="143"/>
      <c r="DJD1762" s="143"/>
      <c r="DJE1762" s="143"/>
      <c r="DJF1762" s="143"/>
      <c r="DJG1762" s="143"/>
      <c r="DJH1762" s="143"/>
      <c r="DJI1762" s="143"/>
      <c r="DJJ1762" s="143"/>
      <c r="DJK1762" s="143"/>
      <c r="DJL1762" s="143"/>
      <c r="DJM1762" s="143"/>
      <c r="DJN1762" s="143"/>
      <c r="DJO1762" s="143"/>
      <c r="DJP1762" s="143"/>
      <c r="DJQ1762" s="143"/>
      <c r="DJR1762" s="143"/>
      <c r="DJS1762" s="143"/>
      <c r="DJT1762" s="143"/>
      <c r="DJU1762" s="143"/>
      <c r="DJV1762" s="143"/>
      <c r="DJW1762" s="143"/>
      <c r="DJX1762" s="143"/>
      <c r="DJY1762" s="143"/>
      <c r="DJZ1762" s="143"/>
      <c r="DKA1762" s="143"/>
      <c r="DKB1762" s="143"/>
      <c r="DKC1762" s="143"/>
      <c r="DKD1762" s="143"/>
      <c r="DKE1762" s="143"/>
      <c r="DKF1762" s="143"/>
      <c r="DKG1762" s="143"/>
      <c r="DKH1762" s="143"/>
      <c r="DKI1762" s="143"/>
      <c r="DKJ1762" s="143"/>
      <c r="DKK1762" s="143"/>
      <c r="DKL1762" s="143"/>
      <c r="DKM1762" s="143"/>
      <c r="DKN1762" s="143"/>
      <c r="DKO1762" s="143"/>
      <c r="DKP1762" s="143"/>
      <c r="DKQ1762" s="143"/>
      <c r="DKR1762" s="143"/>
      <c r="DKS1762" s="143"/>
      <c r="DKT1762" s="143"/>
      <c r="DKU1762" s="143"/>
      <c r="DKV1762" s="143"/>
      <c r="DKW1762" s="143"/>
      <c r="DKX1762" s="143"/>
      <c r="DKY1762" s="143"/>
      <c r="DKZ1762" s="143"/>
      <c r="DLA1762" s="143"/>
      <c r="DLB1762" s="143"/>
      <c r="DLC1762" s="143"/>
      <c r="DLD1762" s="143"/>
      <c r="DLE1762" s="143"/>
      <c r="DLF1762" s="143"/>
      <c r="DLG1762" s="143"/>
      <c r="DLH1762" s="143"/>
      <c r="DLI1762" s="143"/>
      <c r="DLJ1762" s="143"/>
      <c r="DLK1762" s="143"/>
      <c r="DLL1762" s="143"/>
      <c r="DLM1762" s="143"/>
      <c r="DLN1762" s="143"/>
      <c r="DLO1762" s="143"/>
      <c r="DLP1762" s="143"/>
      <c r="DLQ1762" s="143"/>
      <c r="DLR1762" s="143"/>
      <c r="DLS1762" s="143"/>
      <c r="DLT1762" s="143"/>
      <c r="DLU1762" s="143"/>
      <c r="DLV1762" s="143"/>
      <c r="DLW1762" s="143"/>
      <c r="DLX1762" s="143"/>
      <c r="DLY1762" s="143"/>
      <c r="DLZ1762" s="143"/>
      <c r="DMA1762" s="143"/>
      <c r="DMB1762" s="143"/>
      <c r="DMC1762" s="143"/>
      <c r="DMD1762" s="143"/>
      <c r="DME1762" s="143"/>
      <c r="DMF1762" s="143"/>
      <c r="DMG1762" s="143"/>
      <c r="DMH1762" s="143"/>
      <c r="DMI1762" s="143"/>
      <c r="DMJ1762" s="143"/>
      <c r="DMK1762" s="143"/>
      <c r="DML1762" s="143"/>
      <c r="DMM1762" s="143"/>
      <c r="DMN1762" s="143"/>
      <c r="DMO1762" s="143"/>
      <c r="DMP1762" s="143"/>
      <c r="DMQ1762" s="143"/>
      <c r="DMR1762" s="143"/>
      <c r="DMS1762" s="143"/>
      <c r="DMT1762" s="143"/>
      <c r="DMU1762" s="143"/>
      <c r="DMV1762" s="143"/>
      <c r="DMW1762" s="143"/>
      <c r="DMX1762" s="143"/>
      <c r="DMY1762" s="143"/>
      <c r="DMZ1762" s="143"/>
      <c r="DNA1762" s="143"/>
      <c r="DNB1762" s="143"/>
      <c r="DNC1762" s="143"/>
      <c r="DND1762" s="143"/>
      <c r="DNE1762" s="143"/>
      <c r="DNF1762" s="143"/>
      <c r="DNG1762" s="143"/>
      <c r="DNH1762" s="143"/>
      <c r="DNI1762" s="143"/>
      <c r="DNJ1762" s="143"/>
      <c r="DNK1762" s="143"/>
      <c r="DNL1762" s="143"/>
      <c r="DNM1762" s="143"/>
      <c r="DNN1762" s="143"/>
      <c r="DNO1762" s="143"/>
      <c r="DNP1762" s="143"/>
      <c r="DNQ1762" s="143"/>
      <c r="DNR1762" s="143"/>
      <c r="DNS1762" s="143"/>
      <c r="DNT1762" s="143"/>
      <c r="DNU1762" s="143"/>
      <c r="DNV1762" s="143"/>
      <c r="DNW1762" s="143"/>
      <c r="DNX1762" s="143"/>
      <c r="DNY1762" s="143"/>
      <c r="DNZ1762" s="143"/>
      <c r="DOA1762" s="143"/>
      <c r="DOB1762" s="143"/>
      <c r="DOC1762" s="143"/>
      <c r="DOD1762" s="143"/>
      <c r="DOE1762" s="143"/>
      <c r="DOF1762" s="143"/>
      <c r="DOG1762" s="143"/>
      <c r="DOH1762" s="143"/>
      <c r="DOI1762" s="143"/>
      <c r="DOJ1762" s="143"/>
      <c r="DOK1762" s="143"/>
      <c r="DOL1762" s="143"/>
      <c r="DOM1762" s="143"/>
      <c r="DON1762" s="143"/>
      <c r="DOO1762" s="143"/>
      <c r="DOP1762" s="143"/>
      <c r="DOQ1762" s="143"/>
      <c r="DOR1762" s="143"/>
      <c r="DOS1762" s="143"/>
      <c r="DOT1762" s="143"/>
      <c r="DOU1762" s="143"/>
      <c r="DOV1762" s="143"/>
      <c r="DOW1762" s="143"/>
      <c r="DOX1762" s="143"/>
      <c r="DOY1762" s="143"/>
      <c r="DOZ1762" s="143"/>
      <c r="DPA1762" s="143"/>
      <c r="DPB1762" s="143"/>
      <c r="DPC1762" s="143"/>
      <c r="DPD1762" s="143"/>
      <c r="DPE1762" s="143"/>
      <c r="DPF1762" s="143"/>
      <c r="DPG1762" s="143"/>
      <c r="DPH1762" s="143"/>
      <c r="DPI1762" s="143"/>
      <c r="DPJ1762" s="143"/>
      <c r="DPK1762" s="143"/>
      <c r="DPL1762" s="143"/>
      <c r="DPM1762" s="143"/>
      <c r="DPN1762" s="143"/>
      <c r="DPO1762" s="143"/>
      <c r="DPP1762" s="143"/>
      <c r="DPQ1762" s="143"/>
      <c r="DPR1762" s="143"/>
      <c r="DPS1762" s="143"/>
      <c r="DPT1762" s="143"/>
      <c r="DPU1762" s="143"/>
      <c r="DPV1762" s="143"/>
      <c r="DPW1762" s="143"/>
      <c r="DPX1762" s="143"/>
      <c r="DPY1762" s="143"/>
      <c r="DPZ1762" s="143"/>
      <c r="DQA1762" s="143"/>
      <c r="DQB1762" s="143"/>
      <c r="DQC1762" s="143"/>
      <c r="DQD1762" s="143"/>
      <c r="DQE1762" s="143"/>
      <c r="DQF1762" s="143"/>
      <c r="DQG1762" s="143"/>
      <c r="DQH1762" s="143"/>
      <c r="DQI1762" s="143"/>
      <c r="DQJ1762" s="143"/>
      <c r="DQK1762" s="143"/>
      <c r="DQL1762" s="143"/>
      <c r="DQM1762" s="143"/>
      <c r="DQN1762" s="143"/>
      <c r="DQO1762" s="143"/>
      <c r="DQP1762" s="143"/>
      <c r="DQQ1762" s="143"/>
      <c r="DQR1762" s="143"/>
      <c r="DQS1762" s="143"/>
      <c r="DQT1762" s="143"/>
      <c r="DQU1762" s="143"/>
      <c r="DQV1762" s="143"/>
      <c r="DQW1762" s="143"/>
      <c r="DQX1762" s="143"/>
      <c r="DQY1762" s="143"/>
      <c r="DQZ1762" s="143"/>
      <c r="DRA1762" s="143"/>
      <c r="DRB1762" s="143"/>
      <c r="DRC1762" s="143"/>
      <c r="DRD1762" s="143"/>
      <c r="DRE1762" s="143"/>
      <c r="DRF1762" s="143"/>
      <c r="DRG1762" s="143"/>
      <c r="DRH1762" s="143"/>
      <c r="DRI1762" s="143"/>
      <c r="DRJ1762" s="143"/>
      <c r="DRK1762" s="143"/>
      <c r="DRL1762" s="143"/>
      <c r="DRM1762" s="143"/>
      <c r="DRN1762" s="143"/>
      <c r="DRO1762" s="143"/>
      <c r="DRP1762" s="143"/>
      <c r="DRQ1762" s="143"/>
      <c r="DRR1762" s="143"/>
      <c r="DRS1762" s="143"/>
      <c r="DRT1762" s="143"/>
      <c r="DRU1762" s="143"/>
      <c r="DRV1762" s="143"/>
      <c r="DRW1762" s="143"/>
      <c r="DRX1762" s="143"/>
      <c r="DRY1762" s="143"/>
      <c r="DRZ1762" s="143"/>
      <c r="DSA1762" s="143"/>
      <c r="DSB1762" s="143"/>
      <c r="DSC1762" s="143"/>
      <c r="DSD1762" s="143"/>
      <c r="DSE1762" s="143"/>
      <c r="DSF1762" s="143"/>
      <c r="DSG1762" s="143"/>
      <c r="DSH1762" s="143"/>
      <c r="DSI1762" s="143"/>
      <c r="DSJ1762" s="143"/>
      <c r="DSK1762" s="143"/>
      <c r="DSL1762" s="143"/>
      <c r="DSM1762" s="143"/>
      <c r="DSN1762" s="143"/>
      <c r="DSO1762" s="143"/>
      <c r="DSP1762" s="143"/>
      <c r="DSQ1762" s="143"/>
      <c r="DSR1762" s="143"/>
      <c r="DSS1762" s="143"/>
      <c r="DST1762" s="143"/>
      <c r="DSU1762" s="143"/>
      <c r="DSV1762" s="143"/>
      <c r="DSW1762" s="143"/>
      <c r="DSX1762" s="143"/>
      <c r="DSY1762" s="143"/>
      <c r="DSZ1762" s="143"/>
      <c r="DTA1762" s="143"/>
      <c r="DTB1762" s="143"/>
      <c r="DTC1762" s="143"/>
      <c r="DTD1762" s="143"/>
      <c r="DTE1762" s="143"/>
      <c r="DTF1762" s="143"/>
      <c r="DTG1762" s="143"/>
      <c r="DTH1762" s="143"/>
      <c r="DTI1762" s="143"/>
      <c r="DTJ1762" s="143"/>
      <c r="DTK1762" s="143"/>
      <c r="DTL1762" s="143"/>
      <c r="DTM1762" s="143"/>
      <c r="DTN1762" s="143"/>
      <c r="DTO1762" s="143"/>
      <c r="DTP1762" s="143"/>
      <c r="DTQ1762" s="143"/>
      <c r="DTR1762" s="143"/>
      <c r="DTS1762" s="143"/>
      <c r="DTT1762" s="143"/>
      <c r="DTU1762" s="143"/>
      <c r="DTV1762" s="143"/>
      <c r="DTW1762" s="143"/>
      <c r="DTX1762" s="143"/>
      <c r="DTY1762" s="143"/>
      <c r="DTZ1762" s="143"/>
      <c r="DUA1762" s="143"/>
      <c r="DUB1762" s="143"/>
      <c r="DUC1762" s="143"/>
      <c r="DUD1762" s="143"/>
      <c r="DUE1762" s="143"/>
      <c r="DUF1762" s="143"/>
      <c r="DUG1762" s="143"/>
      <c r="DUH1762" s="143"/>
      <c r="DUI1762" s="143"/>
      <c r="DUJ1762" s="143"/>
      <c r="DUK1762" s="143"/>
      <c r="DUL1762" s="143"/>
      <c r="DUM1762" s="143"/>
      <c r="DUN1762" s="143"/>
      <c r="DUO1762" s="143"/>
      <c r="DUP1762" s="143"/>
      <c r="DUQ1762" s="143"/>
      <c r="DUR1762" s="143"/>
      <c r="DUS1762" s="143"/>
      <c r="DUT1762" s="143"/>
      <c r="DUU1762" s="143"/>
      <c r="DUV1762" s="143"/>
      <c r="DUW1762" s="143"/>
      <c r="DUX1762" s="143"/>
      <c r="DUY1762" s="143"/>
      <c r="DUZ1762" s="143"/>
      <c r="DVA1762" s="143"/>
      <c r="DVB1762" s="143"/>
      <c r="DVC1762" s="143"/>
      <c r="DVD1762" s="143"/>
      <c r="DVE1762" s="143"/>
      <c r="DVF1762" s="143"/>
      <c r="DVG1762" s="143"/>
      <c r="DVH1762" s="143"/>
      <c r="DVI1762" s="143"/>
      <c r="DVJ1762" s="143"/>
      <c r="DVK1762" s="143"/>
      <c r="DVL1762" s="143"/>
      <c r="DVM1762" s="143"/>
      <c r="DVN1762" s="143"/>
      <c r="DVO1762" s="143"/>
      <c r="DVP1762" s="143"/>
      <c r="DVQ1762" s="143"/>
      <c r="DVR1762" s="143"/>
      <c r="DVS1762" s="143"/>
      <c r="DVT1762" s="143"/>
      <c r="DVU1762" s="143"/>
      <c r="DVV1762" s="143"/>
      <c r="DVW1762" s="143"/>
      <c r="DVX1762" s="143"/>
      <c r="DVY1762" s="143"/>
      <c r="DVZ1762" s="143"/>
      <c r="DWA1762" s="143"/>
      <c r="DWB1762" s="143"/>
      <c r="DWC1762" s="143"/>
      <c r="DWD1762" s="143"/>
      <c r="DWE1762" s="143"/>
      <c r="DWF1762" s="143"/>
      <c r="DWG1762" s="143"/>
      <c r="DWH1762" s="143"/>
      <c r="DWI1762" s="143"/>
      <c r="DWJ1762" s="143"/>
      <c r="DWK1762" s="143"/>
      <c r="DWL1762" s="143"/>
      <c r="DWM1762" s="143"/>
      <c r="DWN1762" s="143"/>
      <c r="DWO1762" s="143"/>
      <c r="DWP1762" s="143"/>
      <c r="DWQ1762" s="143"/>
      <c r="DWR1762" s="143"/>
      <c r="DWS1762" s="143"/>
      <c r="DWT1762" s="143"/>
      <c r="DWU1762" s="143"/>
      <c r="DWV1762" s="143"/>
      <c r="DWW1762" s="143"/>
      <c r="DWX1762" s="143"/>
      <c r="DWY1762" s="143"/>
      <c r="DWZ1762" s="143"/>
      <c r="DXA1762" s="143"/>
      <c r="DXB1762" s="143"/>
      <c r="DXC1762" s="143"/>
      <c r="DXD1762" s="143"/>
      <c r="DXE1762" s="143"/>
      <c r="DXF1762" s="143"/>
      <c r="DXG1762" s="143"/>
      <c r="DXH1762" s="143"/>
      <c r="DXI1762" s="143"/>
      <c r="DXJ1762" s="143"/>
      <c r="DXK1762" s="143"/>
      <c r="DXL1762" s="143"/>
      <c r="DXM1762" s="143"/>
      <c r="DXN1762" s="143"/>
      <c r="DXO1762" s="143"/>
      <c r="DXP1762" s="143"/>
      <c r="DXQ1762" s="143"/>
      <c r="DXR1762" s="143"/>
      <c r="DXS1762" s="143"/>
      <c r="DXT1762" s="143"/>
      <c r="DXU1762" s="143"/>
      <c r="DXV1762" s="143"/>
      <c r="DXW1762" s="143"/>
      <c r="DXX1762" s="143"/>
      <c r="DXY1762" s="143"/>
      <c r="DXZ1762" s="143"/>
      <c r="DYA1762" s="143"/>
      <c r="DYB1762" s="143"/>
      <c r="DYC1762" s="143"/>
      <c r="DYD1762" s="143"/>
      <c r="DYE1762" s="143"/>
      <c r="DYF1762" s="143"/>
      <c r="DYG1762" s="143"/>
      <c r="DYH1762" s="143"/>
      <c r="DYI1762" s="143"/>
      <c r="DYJ1762" s="143"/>
      <c r="DYK1762" s="143"/>
      <c r="DYL1762" s="143"/>
      <c r="DYM1762" s="143"/>
      <c r="DYN1762" s="143"/>
      <c r="DYO1762" s="143"/>
      <c r="DYP1762" s="143"/>
      <c r="DYQ1762" s="143"/>
      <c r="DYR1762" s="143"/>
      <c r="DYS1762" s="143"/>
      <c r="DYT1762" s="143"/>
      <c r="DYU1762" s="143"/>
      <c r="DYV1762" s="143"/>
      <c r="DYW1762" s="143"/>
      <c r="DYX1762" s="143"/>
      <c r="DYY1762" s="143"/>
      <c r="DYZ1762" s="143"/>
      <c r="DZA1762" s="143"/>
      <c r="DZB1762" s="143"/>
      <c r="DZC1762" s="143"/>
      <c r="DZD1762" s="143"/>
      <c r="DZE1762" s="143"/>
      <c r="DZF1762" s="143"/>
      <c r="DZG1762" s="143"/>
      <c r="DZH1762" s="143"/>
      <c r="DZI1762" s="143"/>
      <c r="DZJ1762" s="143"/>
      <c r="DZK1762" s="143"/>
      <c r="DZL1762" s="143"/>
      <c r="DZM1762" s="143"/>
      <c r="DZN1762" s="143"/>
      <c r="DZO1762" s="143"/>
      <c r="DZP1762" s="143"/>
      <c r="DZQ1762" s="143"/>
      <c r="DZR1762" s="143"/>
      <c r="DZS1762" s="143"/>
      <c r="DZT1762" s="143"/>
      <c r="DZU1762" s="143"/>
      <c r="DZV1762" s="143"/>
      <c r="DZW1762" s="143"/>
      <c r="DZX1762" s="143"/>
      <c r="DZY1762" s="143"/>
      <c r="DZZ1762" s="143"/>
      <c r="EAA1762" s="143"/>
      <c r="EAB1762" s="143"/>
      <c r="EAC1762" s="143"/>
      <c r="EAD1762" s="143"/>
      <c r="EAE1762" s="143"/>
      <c r="EAF1762" s="143"/>
      <c r="EAG1762" s="143"/>
      <c r="EAH1762" s="143"/>
      <c r="EAI1762" s="143"/>
      <c r="EAJ1762" s="143"/>
      <c r="EAK1762" s="143"/>
      <c r="EAL1762" s="143"/>
      <c r="EAM1762" s="143"/>
      <c r="EAN1762" s="143"/>
      <c r="EAO1762" s="143"/>
      <c r="EAP1762" s="143"/>
      <c r="EAQ1762" s="143"/>
      <c r="EAR1762" s="143"/>
      <c r="EAS1762" s="143"/>
      <c r="EAT1762" s="143"/>
      <c r="EAU1762" s="143"/>
      <c r="EAV1762" s="143"/>
      <c r="EAW1762" s="143"/>
      <c r="EAX1762" s="143"/>
      <c r="EAY1762" s="143"/>
      <c r="EAZ1762" s="143"/>
      <c r="EBA1762" s="143"/>
      <c r="EBB1762" s="143"/>
      <c r="EBC1762" s="143"/>
      <c r="EBD1762" s="143"/>
      <c r="EBE1762" s="143"/>
      <c r="EBF1762" s="143"/>
      <c r="EBG1762" s="143"/>
      <c r="EBH1762" s="143"/>
      <c r="EBI1762" s="143"/>
      <c r="EBJ1762" s="143"/>
      <c r="EBK1762" s="143"/>
      <c r="EBL1762" s="143"/>
      <c r="EBM1762" s="143"/>
      <c r="EBN1762" s="143"/>
      <c r="EBO1762" s="143"/>
      <c r="EBP1762" s="143"/>
      <c r="EBQ1762" s="143"/>
      <c r="EBR1762" s="143"/>
      <c r="EBS1762" s="143"/>
      <c r="EBT1762" s="143"/>
      <c r="EBU1762" s="143"/>
      <c r="EBV1762" s="143"/>
      <c r="EBW1762" s="143"/>
      <c r="EBX1762" s="143"/>
      <c r="EBY1762" s="143"/>
      <c r="EBZ1762" s="143"/>
      <c r="ECA1762" s="143"/>
      <c r="ECB1762" s="143"/>
      <c r="ECC1762" s="143"/>
      <c r="ECD1762" s="143"/>
      <c r="ECE1762" s="143"/>
      <c r="ECF1762" s="143"/>
      <c r="ECG1762" s="143"/>
      <c r="ECH1762" s="143"/>
      <c r="ECI1762" s="143"/>
      <c r="ECJ1762" s="143"/>
      <c r="ECK1762" s="143"/>
      <c r="ECL1762" s="143"/>
      <c r="ECM1762" s="143"/>
      <c r="ECN1762" s="143"/>
      <c r="ECO1762" s="143"/>
      <c r="ECP1762" s="143"/>
      <c r="ECQ1762" s="143"/>
      <c r="ECR1762" s="143"/>
      <c r="ECS1762" s="143"/>
      <c r="ECT1762" s="143"/>
      <c r="ECU1762" s="143"/>
      <c r="ECV1762" s="143"/>
      <c r="ECW1762" s="143"/>
      <c r="ECX1762" s="143"/>
      <c r="ECY1762" s="143"/>
      <c r="ECZ1762" s="143"/>
      <c r="EDA1762" s="143"/>
      <c r="EDB1762" s="143"/>
      <c r="EDC1762" s="143"/>
      <c r="EDD1762" s="143"/>
      <c r="EDE1762" s="143"/>
      <c r="EDF1762" s="143"/>
      <c r="EDG1762" s="143"/>
      <c r="EDH1762" s="143"/>
      <c r="EDI1762" s="143"/>
      <c r="EDJ1762" s="143"/>
      <c r="EDK1762" s="143"/>
      <c r="EDL1762" s="143"/>
      <c r="EDM1762" s="143"/>
      <c r="EDN1762" s="143"/>
      <c r="EDO1762" s="143"/>
      <c r="EDP1762" s="143"/>
      <c r="EDQ1762" s="143"/>
      <c r="EDR1762" s="143"/>
      <c r="EDS1762" s="143"/>
      <c r="EDT1762" s="143"/>
      <c r="EDU1762" s="143"/>
      <c r="EDV1762" s="143"/>
      <c r="EDW1762" s="143"/>
      <c r="EDX1762" s="143"/>
      <c r="EDY1762" s="143"/>
      <c r="EDZ1762" s="143"/>
      <c r="EEA1762" s="143"/>
      <c r="EEB1762" s="143"/>
      <c r="EEC1762" s="143"/>
      <c r="EED1762" s="143"/>
      <c r="EEE1762" s="143"/>
      <c r="EEF1762" s="143"/>
      <c r="EEG1762" s="143"/>
      <c r="EEH1762" s="143"/>
      <c r="EEI1762" s="143"/>
      <c r="EEJ1762" s="143"/>
      <c r="EEK1762" s="143"/>
      <c r="EEL1762" s="143"/>
      <c r="EEM1762" s="143"/>
      <c r="EEN1762" s="143"/>
      <c r="EEO1762" s="143"/>
      <c r="EEP1762" s="143"/>
      <c r="EEQ1762" s="143"/>
      <c r="EER1762" s="143"/>
      <c r="EES1762" s="143"/>
      <c r="EET1762" s="143"/>
      <c r="EEU1762" s="143"/>
      <c r="EEV1762" s="143"/>
      <c r="EEW1762" s="143"/>
      <c r="EEX1762" s="143"/>
      <c r="EEY1762" s="143"/>
      <c r="EEZ1762" s="143"/>
      <c r="EFA1762" s="143"/>
      <c r="EFB1762" s="143"/>
      <c r="EFC1762" s="143"/>
      <c r="EFD1762" s="143"/>
      <c r="EFE1762" s="143"/>
      <c r="EFF1762" s="143"/>
      <c r="EFG1762" s="143"/>
      <c r="EFH1762" s="143"/>
      <c r="EFI1762" s="143"/>
      <c r="EFJ1762" s="143"/>
      <c r="EFK1762" s="143"/>
      <c r="EFL1762" s="143"/>
      <c r="EFM1762" s="143"/>
      <c r="EFN1762" s="143"/>
      <c r="EFO1762" s="143"/>
      <c r="EFP1762" s="143"/>
      <c r="EFQ1762" s="143"/>
      <c r="EFR1762" s="143"/>
      <c r="EFS1762" s="143"/>
      <c r="EFT1762" s="143"/>
      <c r="EFU1762" s="143"/>
      <c r="EFV1762" s="143"/>
      <c r="EFW1762" s="143"/>
      <c r="EFX1762" s="143"/>
      <c r="EFY1762" s="143"/>
      <c r="EFZ1762" s="143"/>
      <c r="EGA1762" s="143"/>
      <c r="EGB1762" s="143"/>
      <c r="EGC1762" s="143"/>
      <c r="EGD1762" s="143"/>
      <c r="EGE1762" s="143"/>
      <c r="EGF1762" s="143"/>
      <c r="EGG1762" s="143"/>
      <c r="EGH1762" s="143"/>
      <c r="EGI1762" s="143"/>
      <c r="EGJ1762" s="143"/>
      <c r="EGK1762" s="143"/>
      <c r="EGL1762" s="143"/>
      <c r="EGM1762" s="143"/>
      <c r="EGN1762" s="143"/>
      <c r="EGO1762" s="143"/>
      <c r="EGP1762" s="143"/>
      <c r="EGQ1762" s="143"/>
      <c r="EGR1762" s="143"/>
      <c r="EGS1762" s="143"/>
      <c r="EGT1762" s="143"/>
      <c r="EGU1762" s="143"/>
      <c r="EGV1762" s="143"/>
      <c r="EGW1762" s="143"/>
      <c r="EGX1762" s="143"/>
      <c r="EGY1762" s="143"/>
      <c r="EGZ1762" s="143"/>
      <c r="EHA1762" s="143"/>
      <c r="EHB1762" s="143"/>
      <c r="EHC1762" s="143"/>
      <c r="EHD1762" s="143"/>
      <c r="EHE1762" s="143"/>
      <c r="EHF1762" s="143"/>
      <c r="EHG1762" s="143"/>
      <c r="EHH1762" s="143"/>
      <c r="EHI1762" s="143"/>
      <c r="EHJ1762" s="143"/>
      <c r="EHK1762" s="143"/>
      <c r="EHL1762" s="143"/>
      <c r="EHM1762" s="143"/>
      <c r="EHN1762" s="143"/>
      <c r="EHO1762" s="143"/>
      <c r="EHP1762" s="143"/>
      <c r="EHQ1762" s="143"/>
      <c r="EHR1762" s="143"/>
      <c r="EHS1762" s="143"/>
      <c r="EHT1762" s="143"/>
      <c r="EHU1762" s="143"/>
      <c r="EHV1762" s="143"/>
      <c r="EHW1762" s="143"/>
      <c r="EHX1762" s="143"/>
      <c r="EHY1762" s="143"/>
      <c r="EHZ1762" s="143"/>
      <c r="EIA1762" s="143"/>
      <c r="EIB1762" s="143"/>
      <c r="EIC1762" s="143"/>
      <c r="EID1762" s="143"/>
      <c r="EIE1762" s="143"/>
      <c r="EIF1762" s="143"/>
      <c r="EIG1762" s="143"/>
      <c r="EIH1762" s="143"/>
      <c r="EII1762" s="143"/>
      <c r="EIJ1762" s="143"/>
      <c r="EIK1762" s="143"/>
      <c r="EIL1762" s="143"/>
      <c r="EIM1762" s="143"/>
      <c r="EIN1762" s="143"/>
      <c r="EIO1762" s="143"/>
      <c r="EIP1762" s="143"/>
      <c r="EIQ1762" s="143"/>
      <c r="EIR1762" s="143"/>
      <c r="EIS1762" s="143"/>
      <c r="EIT1762" s="143"/>
      <c r="EIU1762" s="143"/>
      <c r="EIV1762" s="143"/>
      <c r="EIW1762" s="143"/>
      <c r="EIX1762" s="143"/>
      <c r="EIY1762" s="143"/>
      <c r="EIZ1762" s="143"/>
      <c r="EJA1762" s="143"/>
      <c r="EJB1762" s="143"/>
      <c r="EJC1762" s="143"/>
      <c r="EJD1762" s="143"/>
      <c r="EJE1762" s="143"/>
      <c r="EJF1762" s="143"/>
      <c r="EJG1762" s="143"/>
      <c r="EJH1762" s="143"/>
      <c r="EJI1762" s="143"/>
      <c r="EJJ1762" s="143"/>
      <c r="EJK1762" s="143"/>
      <c r="EJL1762" s="143"/>
      <c r="EJM1762" s="143"/>
      <c r="EJN1762" s="143"/>
      <c r="EJO1762" s="143"/>
      <c r="EJP1762" s="143"/>
      <c r="EJQ1762" s="143"/>
      <c r="EJR1762" s="143"/>
      <c r="EJS1762" s="143"/>
      <c r="EJT1762" s="143"/>
      <c r="EJU1762" s="143"/>
      <c r="EJV1762" s="143"/>
      <c r="EJW1762" s="143"/>
      <c r="EJX1762" s="143"/>
      <c r="EJY1762" s="143"/>
      <c r="EJZ1762" s="143"/>
      <c r="EKA1762" s="143"/>
      <c r="EKB1762" s="143"/>
      <c r="EKC1762" s="143"/>
      <c r="EKD1762" s="143"/>
      <c r="EKE1762" s="143"/>
      <c r="EKF1762" s="143"/>
      <c r="EKG1762" s="143"/>
      <c r="EKH1762" s="143"/>
      <c r="EKI1762" s="143"/>
      <c r="EKJ1762" s="143"/>
      <c r="EKK1762" s="143"/>
      <c r="EKL1762" s="143"/>
      <c r="EKM1762" s="143"/>
      <c r="EKN1762" s="143"/>
      <c r="EKO1762" s="143"/>
      <c r="EKP1762" s="143"/>
      <c r="EKQ1762" s="143"/>
      <c r="EKR1762" s="143"/>
      <c r="EKS1762" s="143"/>
      <c r="EKT1762" s="143"/>
      <c r="EKU1762" s="143"/>
      <c r="EKV1762" s="143"/>
      <c r="EKW1762" s="143"/>
      <c r="EKX1762" s="143"/>
      <c r="EKY1762" s="143"/>
      <c r="EKZ1762" s="143"/>
      <c r="ELA1762" s="143"/>
      <c r="ELB1762" s="143"/>
      <c r="ELC1762" s="143"/>
      <c r="ELD1762" s="143"/>
      <c r="ELE1762" s="143"/>
      <c r="ELF1762" s="143"/>
      <c r="ELG1762" s="143"/>
      <c r="ELH1762" s="143"/>
      <c r="ELI1762" s="143"/>
      <c r="ELJ1762" s="143"/>
      <c r="ELK1762" s="143"/>
      <c r="ELL1762" s="143"/>
      <c r="ELM1762" s="143"/>
      <c r="ELN1762" s="143"/>
      <c r="ELO1762" s="143"/>
      <c r="ELP1762" s="143"/>
      <c r="ELQ1762" s="143"/>
      <c r="ELR1762" s="143"/>
      <c r="ELS1762" s="143"/>
      <c r="ELT1762" s="143"/>
      <c r="ELU1762" s="143"/>
      <c r="ELV1762" s="143"/>
      <c r="ELW1762" s="143"/>
      <c r="ELX1762" s="143"/>
      <c r="ELY1762" s="143"/>
      <c r="ELZ1762" s="143"/>
      <c r="EMA1762" s="143"/>
      <c r="EMB1762" s="143"/>
      <c r="EMC1762" s="143"/>
      <c r="EMD1762" s="143"/>
      <c r="EME1762" s="143"/>
      <c r="EMF1762" s="143"/>
      <c r="EMG1762" s="143"/>
      <c r="EMH1762" s="143"/>
      <c r="EMI1762" s="143"/>
      <c r="EMJ1762" s="143"/>
      <c r="EMK1762" s="143"/>
      <c r="EML1762" s="143"/>
      <c r="EMM1762" s="143"/>
      <c r="EMN1762" s="143"/>
      <c r="EMO1762" s="143"/>
      <c r="EMP1762" s="143"/>
      <c r="EMQ1762" s="143"/>
      <c r="EMR1762" s="143"/>
      <c r="EMS1762" s="143"/>
      <c r="EMT1762" s="143"/>
      <c r="EMU1762" s="143"/>
      <c r="EMV1762" s="143"/>
      <c r="EMW1762" s="143"/>
      <c r="EMX1762" s="143"/>
      <c r="EMY1762" s="143"/>
      <c r="EMZ1762" s="143"/>
      <c r="ENA1762" s="143"/>
      <c r="ENB1762" s="143"/>
      <c r="ENC1762" s="143"/>
      <c r="END1762" s="143"/>
      <c r="ENE1762" s="143"/>
      <c r="ENF1762" s="143"/>
      <c r="ENG1762" s="143"/>
      <c r="ENH1762" s="143"/>
      <c r="ENI1762" s="143"/>
      <c r="ENJ1762" s="143"/>
      <c r="ENK1762" s="143"/>
      <c r="ENL1762" s="143"/>
      <c r="ENM1762" s="143"/>
      <c r="ENN1762" s="143"/>
      <c r="ENO1762" s="143"/>
      <c r="ENP1762" s="143"/>
      <c r="ENQ1762" s="143"/>
      <c r="ENR1762" s="143"/>
      <c r="ENS1762" s="143"/>
      <c r="ENT1762" s="143"/>
      <c r="ENU1762" s="143"/>
      <c r="ENV1762" s="143"/>
      <c r="ENW1762" s="143"/>
      <c r="ENX1762" s="143"/>
      <c r="ENY1762" s="143"/>
      <c r="ENZ1762" s="143"/>
      <c r="EOA1762" s="143"/>
      <c r="EOB1762" s="143"/>
      <c r="EOC1762" s="143"/>
      <c r="EOD1762" s="143"/>
      <c r="EOE1762" s="143"/>
      <c r="EOF1762" s="143"/>
      <c r="EOG1762" s="143"/>
      <c r="EOH1762" s="143"/>
      <c r="EOI1762" s="143"/>
      <c r="EOJ1762" s="143"/>
      <c r="EOK1762" s="143"/>
      <c r="EOL1762" s="143"/>
      <c r="EOM1762" s="143"/>
      <c r="EON1762" s="143"/>
      <c r="EOO1762" s="143"/>
      <c r="EOP1762" s="143"/>
      <c r="EOQ1762" s="143"/>
      <c r="EOR1762" s="143"/>
      <c r="EOS1762" s="143"/>
      <c r="EOT1762" s="143"/>
      <c r="EOU1762" s="143"/>
      <c r="EOV1762" s="143"/>
      <c r="EOW1762" s="143"/>
      <c r="EOX1762" s="143"/>
      <c r="EOY1762" s="143"/>
      <c r="EOZ1762" s="143"/>
      <c r="EPA1762" s="143"/>
      <c r="EPB1762" s="143"/>
      <c r="EPC1762" s="143"/>
      <c r="EPD1762" s="143"/>
      <c r="EPE1762" s="143"/>
      <c r="EPF1762" s="143"/>
      <c r="EPG1762" s="143"/>
      <c r="EPH1762" s="143"/>
      <c r="EPI1762" s="143"/>
      <c r="EPJ1762" s="143"/>
      <c r="EPK1762" s="143"/>
      <c r="EPL1762" s="143"/>
      <c r="EPM1762" s="143"/>
      <c r="EPN1762" s="143"/>
      <c r="EPO1762" s="143"/>
      <c r="EPP1762" s="143"/>
      <c r="EPQ1762" s="143"/>
      <c r="EPR1762" s="143"/>
      <c r="EPS1762" s="143"/>
      <c r="EPT1762" s="143"/>
      <c r="EPU1762" s="143"/>
      <c r="EPV1762" s="143"/>
      <c r="EPW1762" s="143"/>
      <c r="EPX1762" s="143"/>
      <c r="EPY1762" s="143"/>
      <c r="EPZ1762" s="143"/>
      <c r="EQA1762" s="143"/>
      <c r="EQB1762" s="143"/>
      <c r="EQC1762" s="143"/>
      <c r="EQD1762" s="143"/>
      <c r="EQE1762" s="143"/>
      <c r="EQF1762" s="143"/>
      <c r="EQG1762" s="143"/>
      <c r="EQH1762" s="143"/>
      <c r="EQI1762" s="143"/>
      <c r="EQJ1762" s="143"/>
      <c r="EQK1762" s="143"/>
      <c r="EQL1762" s="143"/>
      <c r="EQM1762" s="143"/>
      <c r="EQN1762" s="143"/>
      <c r="EQO1762" s="143"/>
      <c r="EQP1762" s="143"/>
      <c r="EQQ1762" s="143"/>
      <c r="EQR1762" s="143"/>
      <c r="EQS1762" s="143"/>
      <c r="EQT1762" s="143"/>
      <c r="EQU1762" s="143"/>
      <c r="EQV1762" s="143"/>
      <c r="EQW1762" s="143"/>
      <c r="EQX1762" s="143"/>
      <c r="EQY1762" s="143"/>
      <c r="EQZ1762" s="143"/>
      <c r="ERA1762" s="143"/>
      <c r="ERB1762" s="143"/>
      <c r="ERC1762" s="143"/>
      <c r="ERD1762" s="143"/>
      <c r="ERE1762" s="143"/>
      <c r="ERF1762" s="143"/>
      <c r="ERG1762" s="143"/>
      <c r="ERH1762" s="143"/>
      <c r="ERI1762" s="143"/>
      <c r="ERJ1762" s="143"/>
      <c r="ERK1762" s="143"/>
      <c r="ERL1762" s="143"/>
      <c r="ERM1762" s="143"/>
      <c r="ERN1762" s="143"/>
      <c r="ERO1762" s="143"/>
      <c r="ERP1762" s="143"/>
      <c r="ERQ1762" s="143"/>
      <c r="ERR1762" s="143"/>
      <c r="ERS1762" s="143"/>
      <c r="ERT1762" s="143"/>
      <c r="ERU1762" s="143"/>
      <c r="ERV1762" s="143"/>
      <c r="ERW1762" s="143"/>
      <c r="ERX1762" s="143"/>
      <c r="ERY1762" s="143"/>
      <c r="ERZ1762" s="143"/>
      <c r="ESA1762" s="143"/>
      <c r="ESB1762" s="143"/>
      <c r="ESC1762" s="143"/>
      <c r="ESD1762" s="143"/>
      <c r="ESE1762" s="143"/>
      <c r="ESF1762" s="143"/>
      <c r="ESG1762" s="143"/>
      <c r="ESH1762" s="143"/>
      <c r="ESI1762" s="143"/>
      <c r="ESJ1762" s="143"/>
      <c r="ESK1762" s="143"/>
      <c r="ESL1762" s="143"/>
      <c r="ESM1762" s="143"/>
      <c r="ESN1762" s="143"/>
      <c r="ESO1762" s="143"/>
      <c r="ESP1762" s="143"/>
      <c r="ESQ1762" s="143"/>
      <c r="ESR1762" s="143"/>
      <c r="ESS1762" s="143"/>
      <c r="EST1762" s="143"/>
      <c r="ESU1762" s="143"/>
      <c r="ESV1762" s="143"/>
      <c r="ESW1762" s="143"/>
      <c r="ESX1762" s="143"/>
      <c r="ESY1762" s="143"/>
      <c r="ESZ1762" s="143"/>
      <c r="ETA1762" s="143"/>
      <c r="ETB1762" s="143"/>
      <c r="ETC1762" s="143"/>
      <c r="ETD1762" s="143"/>
      <c r="ETE1762" s="143"/>
      <c r="ETF1762" s="143"/>
      <c r="ETG1762" s="143"/>
      <c r="ETH1762" s="143"/>
      <c r="ETI1762" s="143"/>
      <c r="ETJ1762" s="143"/>
      <c r="ETK1762" s="143"/>
      <c r="ETL1762" s="143"/>
      <c r="ETM1762" s="143"/>
      <c r="ETN1762" s="143"/>
      <c r="ETO1762" s="143"/>
      <c r="ETP1762" s="143"/>
      <c r="ETQ1762" s="143"/>
      <c r="ETR1762" s="143"/>
      <c r="ETS1762" s="143"/>
      <c r="ETT1762" s="143"/>
      <c r="ETU1762" s="143"/>
      <c r="ETV1762" s="143"/>
      <c r="ETW1762" s="143"/>
      <c r="ETX1762" s="143"/>
      <c r="ETY1762" s="143"/>
      <c r="ETZ1762" s="143"/>
      <c r="EUA1762" s="143"/>
      <c r="EUB1762" s="143"/>
      <c r="EUC1762" s="143"/>
      <c r="EUD1762" s="143"/>
      <c r="EUE1762" s="143"/>
      <c r="EUF1762" s="143"/>
      <c r="EUG1762" s="143"/>
      <c r="EUH1762" s="143"/>
      <c r="EUI1762" s="143"/>
      <c r="EUJ1762" s="143"/>
      <c r="EUK1762" s="143"/>
      <c r="EUL1762" s="143"/>
      <c r="EUM1762" s="143"/>
      <c r="EUN1762" s="143"/>
      <c r="EUO1762" s="143"/>
      <c r="EUP1762" s="143"/>
      <c r="EUQ1762" s="143"/>
      <c r="EUR1762" s="143"/>
      <c r="EUS1762" s="143"/>
      <c r="EUT1762" s="143"/>
      <c r="EUU1762" s="143"/>
      <c r="EUV1762" s="143"/>
      <c r="EUW1762" s="143"/>
      <c r="EUX1762" s="143"/>
      <c r="EUY1762" s="143"/>
      <c r="EUZ1762" s="143"/>
      <c r="EVA1762" s="143"/>
      <c r="EVB1762" s="143"/>
      <c r="EVC1762" s="143"/>
      <c r="EVD1762" s="143"/>
      <c r="EVE1762" s="143"/>
      <c r="EVF1762" s="143"/>
      <c r="EVG1762" s="143"/>
      <c r="EVH1762" s="143"/>
      <c r="EVI1762" s="143"/>
      <c r="EVJ1762" s="143"/>
      <c r="EVK1762" s="143"/>
      <c r="EVL1762" s="143"/>
      <c r="EVM1762" s="143"/>
      <c r="EVN1762" s="143"/>
      <c r="EVO1762" s="143"/>
      <c r="EVP1762" s="143"/>
      <c r="EVQ1762" s="143"/>
      <c r="EVR1762" s="143"/>
      <c r="EVS1762" s="143"/>
      <c r="EVT1762" s="143"/>
      <c r="EVU1762" s="143"/>
      <c r="EVV1762" s="143"/>
      <c r="EVW1762" s="143"/>
      <c r="EVX1762" s="143"/>
      <c r="EVY1762" s="143"/>
      <c r="EVZ1762" s="143"/>
      <c r="EWA1762" s="143"/>
      <c r="EWB1762" s="143"/>
      <c r="EWC1762" s="143"/>
      <c r="EWD1762" s="143"/>
      <c r="EWE1762" s="143"/>
      <c r="EWF1762" s="143"/>
      <c r="EWG1762" s="143"/>
      <c r="EWH1762" s="143"/>
      <c r="EWI1762" s="143"/>
      <c r="EWJ1762" s="143"/>
      <c r="EWK1762" s="143"/>
      <c r="EWL1762" s="143"/>
      <c r="EWM1762" s="143"/>
      <c r="EWN1762" s="143"/>
      <c r="EWO1762" s="143"/>
      <c r="EWP1762" s="143"/>
      <c r="EWQ1762" s="143"/>
      <c r="EWR1762" s="143"/>
      <c r="EWS1762" s="143"/>
      <c r="EWT1762" s="143"/>
      <c r="EWU1762" s="143"/>
      <c r="EWV1762" s="143"/>
      <c r="EWW1762" s="143"/>
      <c r="EWX1762" s="143"/>
      <c r="EWY1762" s="143"/>
      <c r="EWZ1762" s="143"/>
      <c r="EXA1762" s="143"/>
      <c r="EXB1762" s="143"/>
      <c r="EXC1762" s="143"/>
      <c r="EXD1762" s="143"/>
      <c r="EXE1762" s="143"/>
      <c r="EXF1762" s="143"/>
      <c r="EXG1762" s="143"/>
      <c r="EXH1762" s="143"/>
      <c r="EXI1762" s="143"/>
      <c r="EXJ1762" s="143"/>
      <c r="EXK1762" s="143"/>
      <c r="EXL1762" s="143"/>
      <c r="EXM1762" s="143"/>
      <c r="EXN1762" s="143"/>
      <c r="EXO1762" s="143"/>
      <c r="EXP1762" s="143"/>
      <c r="EXQ1762" s="143"/>
      <c r="EXR1762" s="143"/>
      <c r="EXS1762" s="143"/>
      <c r="EXT1762" s="143"/>
      <c r="EXU1762" s="143"/>
      <c r="EXV1762" s="143"/>
      <c r="EXW1762" s="143"/>
      <c r="EXX1762" s="143"/>
      <c r="EXY1762" s="143"/>
      <c r="EXZ1762" s="143"/>
      <c r="EYA1762" s="143"/>
      <c r="EYB1762" s="143"/>
      <c r="EYC1762" s="143"/>
      <c r="EYD1762" s="143"/>
      <c r="EYE1762" s="143"/>
      <c r="EYF1762" s="143"/>
      <c r="EYG1762" s="143"/>
      <c r="EYH1762" s="143"/>
      <c r="EYI1762" s="143"/>
      <c r="EYJ1762" s="143"/>
      <c r="EYK1762" s="143"/>
      <c r="EYL1762" s="143"/>
      <c r="EYM1762" s="143"/>
      <c r="EYN1762" s="143"/>
      <c r="EYO1762" s="143"/>
      <c r="EYP1762" s="143"/>
      <c r="EYQ1762" s="143"/>
      <c r="EYR1762" s="143"/>
      <c r="EYS1762" s="143"/>
      <c r="EYT1762" s="143"/>
      <c r="EYU1762" s="143"/>
      <c r="EYV1762" s="143"/>
      <c r="EYW1762" s="143"/>
      <c r="EYX1762" s="143"/>
      <c r="EYY1762" s="143"/>
      <c r="EYZ1762" s="143"/>
      <c r="EZA1762" s="143"/>
      <c r="EZB1762" s="143"/>
      <c r="EZC1762" s="143"/>
      <c r="EZD1762" s="143"/>
      <c r="EZE1762" s="143"/>
      <c r="EZF1762" s="143"/>
      <c r="EZG1762" s="143"/>
      <c r="EZH1762" s="143"/>
      <c r="EZI1762" s="143"/>
      <c r="EZJ1762" s="143"/>
      <c r="EZK1762" s="143"/>
      <c r="EZL1762" s="143"/>
      <c r="EZM1762" s="143"/>
      <c r="EZN1762" s="143"/>
      <c r="EZO1762" s="143"/>
      <c r="EZP1762" s="143"/>
      <c r="EZQ1762" s="143"/>
      <c r="EZR1762" s="143"/>
      <c r="EZS1762" s="143"/>
      <c r="EZT1762" s="143"/>
      <c r="EZU1762" s="143"/>
      <c r="EZV1762" s="143"/>
      <c r="EZW1762" s="143"/>
      <c r="EZX1762" s="143"/>
      <c r="EZY1762" s="143"/>
      <c r="EZZ1762" s="143"/>
      <c r="FAA1762" s="143"/>
      <c r="FAB1762" s="143"/>
      <c r="FAC1762" s="143"/>
      <c r="FAD1762" s="143"/>
      <c r="FAE1762" s="143"/>
      <c r="FAF1762" s="143"/>
      <c r="FAG1762" s="143"/>
      <c r="FAH1762" s="143"/>
      <c r="FAI1762" s="143"/>
      <c r="FAJ1762" s="143"/>
      <c r="FAK1762" s="143"/>
      <c r="FAL1762" s="143"/>
      <c r="FAM1762" s="143"/>
      <c r="FAN1762" s="143"/>
      <c r="FAO1762" s="143"/>
      <c r="FAP1762" s="143"/>
      <c r="FAQ1762" s="143"/>
      <c r="FAR1762" s="143"/>
      <c r="FAS1762" s="143"/>
      <c r="FAT1762" s="143"/>
      <c r="FAU1762" s="143"/>
      <c r="FAV1762" s="143"/>
      <c r="FAW1762" s="143"/>
      <c r="FAX1762" s="143"/>
      <c r="FAY1762" s="143"/>
      <c r="FAZ1762" s="143"/>
      <c r="FBA1762" s="143"/>
      <c r="FBB1762" s="143"/>
      <c r="FBC1762" s="143"/>
      <c r="FBD1762" s="143"/>
      <c r="FBE1762" s="143"/>
      <c r="FBF1762" s="143"/>
      <c r="FBG1762" s="143"/>
      <c r="FBH1762" s="143"/>
      <c r="FBI1762" s="143"/>
      <c r="FBJ1762" s="143"/>
      <c r="FBK1762" s="143"/>
      <c r="FBL1762" s="143"/>
      <c r="FBM1762" s="143"/>
      <c r="FBN1762" s="143"/>
      <c r="FBO1762" s="143"/>
      <c r="FBP1762" s="143"/>
      <c r="FBQ1762" s="143"/>
      <c r="FBR1762" s="143"/>
      <c r="FBS1762" s="143"/>
      <c r="FBT1762" s="143"/>
      <c r="FBU1762" s="143"/>
      <c r="FBV1762" s="143"/>
      <c r="FBW1762" s="143"/>
      <c r="FBX1762" s="143"/>
      <c r="FBY1762" s="143"/>
      <c r="FBZ1762" s="143"/>
      <c r="FCA1762" s="143"/>
      <c r="FCB1762" s="143"/>
      <c r="FCC1762" s="143"/>
      <c r="FCD1762" s="143"/>
      <c r="FCE1762" s="143"/>
      <c r="FCF1762" s="143"/>
      <c r="FCG1762" s="143"/>
      <c r="FCH1762" s="143"/>
      <c r="FCI1762" s="143"/>
      <c r="FCJ1762" s="143"/>
      <c r="FCK1762" s="143"/>
      <c r="FCL1762" s="143"/>
      <c r="FCM1762" s="143"/>
      <c r="FCN1762" s="143"/>
      <c r="FCO1762" s="143"/>
      <c r="FCP1762" s="143"/>
      <c r="FCQ1762" s="143"/>
      <c r="FCR1762" s="143"/>
      <c r="FCS1762" s="143"/>
      <c r="FCT1762" s="143"/>
      <c r="FCU1762" s="143"/>
      <c r="FCV1762" s="143"/>
      <c r="FCW1762" s="143"/>
      <c r="FCX1762" s="143"/>
      <c r="FCY1762" s="143"/>
      <c r="FCZ1762" s="143"/>
      <c r="FDA1762" s="143"/>
      <c r="FDB1762" s="143"/>
      <c r="FDC1762" s="143"/>
      <c r="FDD1762" s="143"/>
      <c r="FDE1762" s="143"/>
      <c r="FDF1762" s="143"/>
      <c r="FDG1762" s="143"/>
      <c r="FDH1762" s="143"/>
      <c r="FDI1762" s="143"/>
      <c r="FDJ1762" s="143"/>
      <c r="FDK1762" s="143"/>
      <c r="FDL1762" s="143"/>
      <c r="FDM1762" s="143"/>
      <c r="FDN1762" s="143"/>
      <c r="FDO1762" s="143"/>
      <c r="FDP1762" s="143"/>
      <c r="FDQ1762" s="143"/>
      <c r="FDR1762" s="143"/>
      <c r="FDS1762" s="143"/>
      <c r="FDT1762" s="143"/>
      <c r="FDU1762" s="143"/>
      <c r="FDV1762" s="143"/>
      <c r="FDW1762" s="143"/>
      <c r="FDX1762" s="143"/>
      <c r="FDY1762" s="143"/>
      <c r="FDZ1762" s="143"/>
      <c r="FEA1762" s="143"/>
      <c r="FEB1762" s="143"/>
      <c r="FEC1762" s="143"/>
      <c r="FED1762" s="143"/>
      <c r="FEE1762" s="143"/>
      <c r="FEF1762" s="143"/>
      <c r="FEG1762" s="143"/>
      <c r="FEH1762" s="143"/>
      <c r="FEI1762" s="143"/>
      <c r="FEJ1762" s="143"/>
      <c r="FEK1762" s="143"/>
      <c r="FEL1762" s="143"/>
      <c r="FEM1762" s="143"/>
      <c r="FEN1762" s="143"/>
      <c r="FEO1762" s="143"/>
      <c r="FEP1762" s="143"/>
      <c r="FEQ1762" s="143"/>
      <c r="FER1762" s="143"/>
      <c r="FES1762" s="143"/>
      <c r="FET1762" s="143"/>
      <c r="FEU1762" s="143"/>
      <c r="FEV1762" s="143"/>
      <c r="FEW1762" s="143"/>
      <c r="FEX1762" s="143"/>
      <c r="FEY1762" s="143"/>
      <c r="FEZ1762" s="143"/>
      <c r="FFA1762" s="143"/>
      <c r="FFB1762" s="143"/>
      <c r="FFC1762" s="143"/>
      <c r="FFD1762" s="143"/>
      <c r="FFE1762" s="143"/>
      <c r="FFF1762" s="143"/>
      <c r="FFG1762" s="143"/>
      <c r="FFH1762" s="143"/>
      <c r="FFI1762" s="143"/>
      <c r="FFJ1762" s="143"/>
      <c r="FFK1762" s="143"/>
      <c r="FFL1762" s="143"/>
      <c r="FFM1762" s="143"/>
      <c r="FFN1762" s="143"/>
      <c r="FFO1762" s="143"/>
      <c r="FFP1762" s="143"/>
      <c r="FFQ1762" s="143"/>
      <c r="FFR1762" s="143"/>
      <c r="FFS1762" s="143"/>
      <c r="FFT1762" s="143"/>
      <c r="FFU1762" s="143"/>
      <c r="FFV1762" s="143"/>
      <c r="FFW1762" s="143"/>
      <c r="FFX1762" s="143"/>
      <c r="FFY1762" s="143"/>
      <c r="FFZ1762" s="143"/>
      <c r="FGA1762" s="143"/>
      <c r="FGB1762" s="143"/>
      <c r="FGC1762" s="143"/>
      <c r="FGD1762" s="143"/>
      <c r="FGE1762" s="143"/>
      <c r="FGF1762" s="143"/>
      <c r="FGG1762" s="143"/>
      <c r="FGH1762" s="143"/>
      <c r="FGI1762" s="143"/>
      <c r="FGJ1762" s="143"/>
      <c r="FGK1762" s="143"/>
      <c r="FGL1762" s="143"/>
      <c r="FGM1762" s="143"/>
      <c r="FGN1762" s="143"/>
      <c r="FGO1762" s="143"/>
      <c r="FGP1762" s="143"/>
      <c r="FGQ1762" s="143"/>
      <c r="FGR1762" s="143"/>
      <c r="FGS1762" s="143"/>
      <c r="FGT1762" s="143"/>
      <c r="FGU1762" s="143"/>
      <c r="FGV1762" s="143"/>
      <c r="FGW1762" s="143"/>
      <c r="FGX1762" s="143"/>
      <c r="FGY1762" s="143"/>
      <c r="FGZ1762" s="143"/>
      <c r="FHA1762" s="143"/>
      <c r="FHB1762" s="143"/>
      <c r="FHC1762" s="143"/>
      <c r="FHD1762" s="143"/>
      <c r="FHE1762" s="143"/>
      <c r="FHF1762" s="143"/>
      <c r="FHG1762" s="143"/>
      <c r="FHH1762" s="143"/>
      <c r="FHI1762" s="143"/>
      <c r="FHJ1762" s="143"/>
      <c r="FHK1762" s="143"/>
      <c r="FHL1762" s="143"/>
      <c r="FHM1762" s="143"/>
      <c r="FHN1762" s="143"/>
      <c r="FHO1762" s="143"/>
      <c r="FHP1762" s="143"/>
      <c r="FHQ1762" s="143"/>
      <c r="FHR1762" s="143"/>
      <c r="FHS1762" s="143"/>
      <c r="FHT1762" s="143"/>
      <c r="FHU1762" s="143"/>
      <c r="FHV1762" s="143"/>
      <c r="FHW1762" s="143"/>
      <c r="FHX1762" s="143"/>
      <c r="FHY1762" s="143"/>
      <c r="FHZ1762" s="143"/>
      <c r="FIA1762" s="143"/>
      <c r="FIB1762" s="143"/>
      <c r="FIC1762" s="143"/>
      <c r="FID1762" s="143"/>
      <c r="FIE1762" s="143"/>
      <c r="FIF1762" s="143"/>
      <c r="FIG1762" s="143"/>
      <c r="FIH1762" s="143"/>
      <c r="FII1762" s="143"/>
      <c r="FIJ1762" s="143"/>
      <c r="FIK1762" s="143"/>
      <c r="FIL1762" s="143"/>
      <c r="FIM1762" s="143"/>
      <c r="FIN1762" s="143"/>
      <c r="FIO1762" s="143"/>
      <c r="FIP1762" s="143"/>
      <c r="FIQ1762" s="143"/>
      <c r="FIR1762" s="143"/>
      <c r="FIS1762" s="143"/>
      <c r="FIT1762" s="143"/>
      <c r="FIU1762" s="143"/>
      <c r="FIV1762" s="143"/>
      <c r="FIW1762" s="143"/>
      <c r="FIX1762" s="143"/>
      <c r="FIY1762" s="143"/>
      <c r="FIZ1762" s="143"/>
      <c r="FJA1762" s="143"/>
      <c r="FJB1762" s="143"/>
      <c r="FJC1762" s="143"/>
      <c r="FJD1762" s="143"/>
      <c r="FJE1762" s="143"/>
      <c r="FJF1762" s="143"/>
      <c r="FJG1762" s="143"/>
      <c r="FJH1762" s="143"/>
      <c r="FJI1762" s="143"/>
      <c r="FJJ1762" s="143"/>
      <c r="FJK1762" s="143"/>
      <c r="FJL1762" s="143"/>
      <c r="FJM1762" s="143"/>
      <c r="FJN1762" s="143"/>
      <c r="FJO1762" s="143"/>
      <c r="FJP1762" s="143"/>
      <c r="FJQ1762" s="143"/>
      <c r="FJR1762" s="143"/>
      <c r="FJS1762" s="143"/>
      <c r="FJT1762" s="143"/>
      <c r="FJU1762" s="143"/>
      <c r="FJV1762" s="143"/>
      <c r="FJW1762" s="143"/>
      <c r="FJX1762" s="143"/>
      <c r="FJY1762" s="143"/>
      <c r="FJZ1762" s="143"/>
      <c r="FKA1762" s="143"/>
      <c r="FKB1762" s="143"/>
      <c r="FKC1762" s="143"/>
      <c r="FKD1762" s="143"/>
      <c r="FKE1762" s="143"/>
      <c r="FKF1762" s="143"/>
      <c r="FKG1762" s="143"/>
      <c r="FKH1762" s="143"/>
      <c r="FKI1762" s="143"/>
      <c r="FKJ1762" s="143"/>
      <c r="FKK1762" s="143"/>
      <c r="FKL1762" s="143"/>
      <c r="FKM1762" s="143"/>
      <c r="FKN1762" s="143"/>
      <c r="FKO1762" s="143"/>
      <c r="FKP1762" s="143"/>
      <c r="FKQ1762" s="143"/>
      <c r="FKR1762" s="143"/>
      <c r="FKS1762" s="143"/>
      <c r="FKT1762" s="143"/>
      <c r="FKU1762" s="143"/>
      <c r="FKV1762" s="143"/>
      <c r="FKW1762" s="143"/>
      <c r="FKX1762" s="143"/>
      <c r="FKY1762" s="143"/>
      <c r="FKZ1762" s="143"/>
      <c r="FLA1762" s="143"/>
      <c r="FLB1762" s="143"/>
      <c r="FLC1762" s="143"/>
      <c r="FLD1762" s="143"/>
      <c r="FLE1762" s="143"/>
      <c r="FLF1762" s="143"/>
      <c r="FLG1762" s="143"/>
      <c r="FLH1762" s="143"/>
      <c r="FLI1762" s="143"/>
      <c r="FLJ1762" s="143"/>
      <c r="FLK1762" s="143"/>
      <c r="FLL1762" s="143"/>
      <c r="FLM1762" s="143"/>
      <c r="FLN1762" s="143"/>
      <c r="FLO1762" s="143"/>
      <c r="FLP1762" s="143"/>
      <c r="FLQ1762" s="143"/>
      <c r="FLR1762" s="143"/>
      <c r="FLS1762" s="143"/>
      <c r="FLT1762" s="143"/>
      <c r="FLU1762" s="143"/>
      <c r="FLV1762" s="143"/>
      <c r="FLW1762" s="143"/>
      <c r="FLX1762" s="143"/>
      <c r="FLY1762" s="143"/>
      <c r="FLZ1762" s="143"/>
      <c r="FMA1762" s="143"/>
      <c r="FMB1762" s="143"/>
      <c r="FMC1762" s="143"/>
      <c r="FMD1762" s="143"/>
      <c r="FME1762" s="143"/>
      <c r="FMF1762" s="143"/>
      <c r="FMG1762" s="143"/>
      <c r="FMH1762" s="143"/>
      <c r="FMI1762" s="143"/>
      <c r="FMJ1762" s="143"/>
      <c r="FMK1762" s="143"/>
      <c r="FML1762" s="143"/>
      <c r="FMM1762" s="143"/>
      <c r="FMN1762" s="143"/>
      <c r="FMO1762" s="143"/>
      <c r="FMP1762" s="143"/>
      <c r="FMQ1762" s="143"/>
      <c r="FMR1762" s="143"/>
      <c r="FMS1762" s="143"/>
      <c r="FMT1762" s="143"/>
      <c r="FMU1762" s="143"/>
      <c r="FMV1762" s="143"/>
      <c r="FMW1762" s="143"/>
      <c r="FMX1762" s="143"/>
      <c r="FMY1762" s="143"/>
      <c r="FMZ1762" s="143"/>
      <c r="FNA1762" s="143"/>
      <c r="FNB1762" s="143"/>
      <c r="FNC1762" s="143"/>
      <c r="FND1762" s="143"/>
      <c r="FNE1762" s="143"/>
      <c r="FNF1762" s="143"/>
      <c r="FNG1762" s="143"/>
      <c r="FNH1762" s="143"/>
      <c r="FNI1762" s="143"/>
      <c r="FNJ1762" s="143"/>
      <c r="FNK1762" s="143"/>
      <c r="FNL1762" s="143"/>
      <c r="FNM1762" s="143"/>
      <c r="FNN1762" s="143"/>
      <c r="FNO1762" s="143"/>
      <c r="FNP1762" s="143"/>
      <c r="FNQ1762" s="143"/>
      <c r="FNR1762" s="143"/>
      <c r="FNS1762" s="143"/>
      <c r="FNT1762" s="143"/>
      <c r="FNU1762" s="143"/>
      <c r="FNV1762" s="143"/>
      <c r="FNW1762" s="143"/>
      <c r="FNX1762" s="143"/>
      <c r="FNY1762" s="143"/>
      <c r="FNZ1762" s="143"/>
      <c r="FOA1762" s="143"/>
      <c r="FOB1762" s="143"/>
      <c r="FOC1762" s="143"/>
      <c r="FOD1762" s="143"/>
      <c r="FOE1762" s="143"/>
      <c r="FOF1762" s="143"/>
      <c r="FOG1762" s="143"/>
      <c r="FOH1762" s="143"/>
      <c r="FOI1762" s="143"/>
      <c r="FOJ1762" s="143"/>
      <c r="FOK1762" s="143"/>
      <c r="FOL1762" s="143"/>
      <c r="FOM1762" s="143"/>
      <c r="FON1762" s="143"/>
      <c r="FOO1762" s="143"/>
      <c r="FOP1762" s="143"/>
      <c r="FOQ1762" s="143"/>
      <c r="FOR1762" s="143"/>
      <c r="FOS1762" s="143"/>
      <c r="FOT1762" s="143"/>
      <c r="FOU1762" s="143"/>
      <c r="FOV1762" s="143"/>
      <c r="FOW1762" s="143"/>
      <c r="FOX1762" s="143"/>
      <c r="FOY1762" s="143"/>
      <c r="FOZ1762" s="143"/>
      <c r="FPA1762" s="143"/>
      <c r="FPB1762" s="143"/>
      <c r="FPC1762" s="143"/>
      <c r="FPD1762" s="143"/>
      <c r="FPE1762" s="143"/>
      <c r="FPF1762" s="143"/>
      <c r="FPG1762" s="143"/>
      <c r="FPH1762" s="143"/>
      <c r="FPI1762" s="143"/>
      <c r="FPJ1762" s="143"/>
      <c r="FPK1762" s="143"/>
      <c r="FPL1762" s="143"/>
      <c r="FPM1762" s="143"/>
      <c r="FPN1762" s="143"/>
      <c r="FPO1762" s="143"/>
      <c r="FPP1762" s="143"/>
      <c r="FPQ1762" s="143"/>
      <c r="FPR1762" s="143"/>
      <c r="FPS1762" s="143"/>
      <c r="FPT1762" s="143"/>
      <c r="FPU1762" s="143"/>
      <c r="FPV1762" s="143"/>
      <c r="FPW1762" s="143"/>
      <c r="FPX1762" s="143"/>
      <c r="FPY1762" s="143"/>
      <c r="FPZ1762" s="143"/>
      <c r="FQA1762" s="143"/>
      <c r="FQB1762" s="143"/>
      <c r="FQC1762" s="143"/>
      <c r="FQD1762" s="143"/>
      <c r="FQE1762" s="143"/>
      <c r="FQF1762" s="143"/>
      <c r="FQG1762" s="143"/>
      <c r="FQH1762" s="143"/>
      <c r="FQI1762" s="143"/>
      <c r="FQJ1762" s="143"/>
      <c r="FQK1762" s="143"/>
      <c r="FQL1762" s="143"/>
      <c r="FQM1762" s="143"/>
      <c r="FQN1762" s="143"/>
      <c r="FQO1762" s="143"/>
      <c r="FQP1762" s="143"/>
      <c r="FQQ1762" s="143"/>
      <c r="FQR1762" s="143"/>
      <c r="FQS1762" s="143"/>
      <c r="FQT1762" s="143"/>
      <c r="FQU1762" s="143"/>
      <c r="FQV1762" s="143"/>
      <c r="FQW1762" s="143"/>
      <c r="FQX1762" s="143"/>
      <c r="FQY1762" s="143"/>
      <c r="FQZ1762" s="143"/>
      <c r="FRA1762" s="143"/>
      <c r="FRB1762" s="143"/>
      <c r="FRC1762" s="143"/>
      <c r="FRD1762" s="143"/>
      <c r="FRE1762" s="143"/>
      <c r="FRF1762" s="143"/>
      <c r="FRG1762" s="143"/>
      <c r="FRH1762" s="143"/>
      <c r="FRI1762" s="143"/>
      <c r="FRJ1762" s="143"/>
      <c r="FRK1762" s="143"/>
      <c r="FRL1762" s="143"/>
      <c r="FRM1762" s="143"/>
      <c r="FRN1762" s="143"/>
      <c r="FRO1762" s="143"/>
      <c r="FRP1762" s="143"/>
      <c r="FRQ1762" s="143"/>
      <c r="FRR1762" s="143"/>
      <c r="FRS1762" s="143"/>
      <c r="FRT1762" s="143"/>
      <c r="FRU1762" s="143"/>
      <c r="FRV1762" s="143"/>
      <c r="FRW1762" s="143"/>
      <c r="FRX1762" s="143"/>
      <c r="FRY1762" s="143"/>
      <c r="FRZ1762" s="143"/>
      <c r="FSA1762" s="143"/>
      <c r="FSB1762" s="143"/>
      <c r="FSC1762" s="143"/>
      <c r="FSD1762" s="143"/>
      <c r="FSE1762" s="143"/>
      <c r="FSF1762" s="143"/>
      <c r="FSG1762" s="143"/>
      <c r="FSH1762" s="143"/>
      <c r="FSI1762" s="143"/>
      <c r="FSJ1762" s="143"/>
      <c r="FSK1762" s="143"/>
      <c r="FSL1762" s="143"/>
      <c r="FSM1762" s="143"/>
      <c r="FSN1762" s="143"/>
      <c r="FSO1762" s="143"/>
      <c r="FSP1762" s="143"/>
      <c r="FSQ1762" s="143"/>
      <c r="FSR1762" s="143"/>
      <c r="FSS1762" s="143"/>
      <c r="FST1762" s="143"/>
      <c r="FSU1762" s="143"/>
      <c r="FSV1762" s="143"/>
      <c r="FSW1762" s="143"/>
      <c r="FSX1762" s="143"/>
      <c r="FSY1762" s="143"/>
      <c r="FSZ1762" s="143"/>
      <c r="FTA1762" s="143"/>
      <c r="FTB1762" s="143"/>
      <c r="FTC1762" s="143"/>
      <c r="FTD1762" s="143"/>
      <c r="FTE1762" s="143"/>
      <c r="FTF1762" s="143"/>
      <c r="FTG1762" s="143"/>
      <c r="FTH1762" s="143"/>
      <c r="FTI1762" s="143"/>
      <c r="FTJ1762" s="143"/>
      <c r="FTK1762" s="143"/>
      <c r="FTL1762" s="143"/>
      <c r="FTM1762" s="143"/>
      <c r="FTN1762" s="143"/>
      <c r="FTO1762" s="143"/>
      <c r="FTP1762" s="143"/>
      <c r="FTQ1762" s="143"/>
      <c r="FTR1762" s="143"/>
      <c r="FTS1762" s="143"/>
      <c r="FTT1762" s="143"/>
      <c r="FTU1762" s="143"/>
      <c r="FTV1762" s="143"/>
      <c r="FTW1762" s="143"/>
      <c r="FTX1762" s="143"/>
      <c r="FTY1762" s="143"/>
      <c r="FTZ1762" s="143"/>
      <c r="FUA1762" s="143"/>
      <c r="FUB1762" s="143"/>
      <c r="FUC1762" s="143"/>
      <c r="FUD1762" s="143"/>
      <c r="FUE1762" s="143"/>
      <c r="FUF1762" s="143"/>
      <c r="FUG1762" s="143"/>
      <c r="FUH1762" s="143"/>
      <c r="FUI1762" s="143"/>
      <c r="FUJ1762" s="143"/>
      <c r="FUK1762" s="143"/>
      <c r="FUL1762" s="143"/>
      <c r="FUM1762" s="143"/>
      <c r="FUN1762" s="143"/>
      <c r="FUO1762" s="143"/>
      <c r="FUP1762" s="143"/>
      <c r="FUQ1762" s="143"/>
      <c r="FUR1762" s="143"/>
      <c r="FUS1762" s="143"/>
      <c r="FUT1762" s="143"/>
      <c r="FUU1762" s="143"/>
      <c r="FUV1762" s="143"/>
      <c r="FUW1762" s="143"/>
      <c r="FUX1762" s="143"/>
      <c r="FUY1762" s="143"/>
      <c r="FUZ1762" s="143"/>
      <c r="FVA1762" s="143"/>
      <c r="FVB1762" s="143"/>
      <c r="FVC1762" s="143"/>
      <c r="FVD1762" s="143"/>
      <c r="FVE1762" s="143"/>
      <c r="FVF1762" s="143"/>
      <c r="FVG1762" s="143"/>
      <c r="FVH1762" s="143"/>
      <c r="FVI1762" s="143"/>
      <c r="FVJ1762" s="143"/>
      <c r="FVK1762" s="143"/>
      <c r="FVL1762" s="143"/>
      <c r="FVM1762" s="143"/>
      <c r="FVN1762" s="143"/>
      <c r="FVO1762" s="143"/>
      <c r="FVP1762" s="143"/>
      <c r="FVQ1762" s="143"/>
      <c r="FVR1762" s="143"/>
      <c r="FVS1762" s="143"/>
      <c r="FVT1762" s="143"/>
      <c r="FVU1762" s="143"/>
      <c r="FVV1762" s="143"/>
      <c r="FVW1762" s="143"/>
      <c r="FVX1762" s="143"/>
      <c r="FVY1762" s="143"/>
      <c r="FVZ1762" s="143"/>
      <c r="FWA1762" s="143"/>
      <c r="FWB1762" s="143"/>
      <c r="FWC1762" s="143"/>
      <c r="FWD1762" s="143"/>
      <c r="FWE1762" s="143"/>
      <c r="FWF1762" s="143"/>
      <c r="FWG1762" s="143"/>
      <c r="FWH1762" s="143"/>
      <c r="FWI1762" s="143"/>
      <c r="FWJ1762" s="143"/>
      <c r="FWK1762" s="143"/>
      <c r="FWL1762" s="143"/>
      <c r="FWM1762" s="143"/>
      <c r="FWN1762" s="143"/>
      <c r="FWO1762" s="143"/>
      <c r="FWP1762" s="143"/>
      <c r="FWQ1762" s="143"/>
      <c r="FWR1762" s="143"/>
      <c r="FWS1762" s="143"/>
      <c r="FWT1762" s="143"/>
      <c r="FWU1762" s="143"/>
      <c r="FWV1762" s="143"/>
      <c r="FWW1762" s="143"/>
      <c r="FWX1762" s="143"/>
      <c r="FWY1762" s="143"/>
      <c r="FWZ1762" s="143"/>
      <c r="FXA1762" s="143"/>
      <c r="FXB1762" s="143"/>
      <c r="FXC1762" s="143"/>
      <c r="FXD1762" s="143"/>
      <c r="FXE1762" s="143"/>
      <c r="FXF1762" s="143"/>
      <c r="FXG1762" s="143"/>
      <c r="FXH1762" s="143"/>
      <c r="FXI1762" s="143"/>
      <c r="FXJ1762" s="143"/>
      <c r="FXK1762" s="143"/>
      <c r="FXL1762" s="143"/>
      <c r="FXM1762" s="143"/>
      <c r="FXN1762" s="143"/>
      <c r="FXO1762" s="143"/>
      <c r="FXP1762" s="143"/>
      <c r="FXQ1762" s="143"/>
      <c r="FXR1762" s="143"/>
      <c r="FXS1762" s="143"/>
      <c r="FXT1762" s="143"/>
      <c r="FXU1762" s="143"/>
      <c r="FXV1762" s="143"/>
      <c r="FXW1762" s="143"/>
      <c r="FXX1762" s="143"/>
      <c r="FXY1762" s="143"/>
      <c r="FXZ1762" s="143"/>
      <c r="FYA1762" s="143"/>
      <c r="FYB1762" s="143"/>
      <c r="FYC1762" s="143"/>
      <c r="FYD1762" s="143"/>
      <c r="FYE1762" s="143"/>
      <c r="FYF1762" s="143"/>
      <c r="FYG1762" s="143"/>
      <c r="FYH1762" s="143"/>
      <c r="FYI1762" s="143"/>
      <c r="FYJ1762" s="143"/>
      <c r="FYK1762" s="143"/>
      <c r="FYL1762" s="143"/>
      <c r="FYM1762" s="143"/>
      <c r="FYN1762" s="143"/>
      <c r="FYO1762" s="143"/>
      <c r="FYP1762" s="143"/>
      <c r="FYQ1762" s="143"/>
      <c r="FYR1762" s="143"/>
      <c r="FYS1762" s="143"/>
      <c r="FYT1762" s="143"/>
      <c r="FYU1762" s="143"/>
      <c r="FYV1762" s="143"/>
      <c r="FYW1762" s="143"/>
      <c r="FYX1762" s="143"/>
      <c r="FYY1762" s="143"/>
      <c r="FYZ1762" s="143"/>
      <c r="FZA1762" s="143"/>
      <c r="FZB1762" s="143"/>
      <c r="FZC1762" s="143"/>
      <c r="FZD1762" s="143"/>
      <c r="FZE1762" s="143"/>
      <c r="FZF1762" s="143"/>
      <c r="FZG1762" s="143"/>
      <c r="FZH1762" s="143"/>
      <c r="FZI1762" s="143"/>
      <c r="FZJ1762" s="143"/>
      <c r="FZK1762" s="143"/>
      <c r="FZL1762" s="143"/>
      <c r="FZM1762" s="143"/>
      <c r="FZN1762" s="143"/>
      <c r="FZO1762" s="143"/>
      <c r="FZP1762" s="143"/>
      <c r="FZQ1762" s="143"/>
      <c r="FZR1762" s="143"/>
      <c r="FZS1762" s="143"/>
      <c r="FZT1762" s="143"/>
      <c r="FZU1762" s="143"/>
      <c r="FZV1762" s="143"/>
      <c r="FZW1762" s="143"/>
      <c r="FZX1762" s="143"/>
      <c r="FZY1762" s="143"/>
      <c r="FZZ1762" s="143"/>
      <c r="GAA1762" s="143"/>
      <c r="GAB1762" s="143"/>
      <c r="GAC1762" s="143"/>
      <c r="GAD1762" s="143"/>
      <c r="GAE1762" s="143"/>
      <c r="GAF1762" s="143"/>
      <c r="GAG1762" s="143"/>
      <c r="GAH1762" s="143"/>
      <c r="GAI1762" s="143"/>
      <c r="GAJ1762" s="143"/>
      <c r="GAK1762" s="143"/>
      <c r="GAL1762" s="143"/>
      <c r="GAM1762" s="143"/>
      <c r="GAN1762" s="143"/>
      <c r="GAO1762" s="143"/>
      <c r="GAP1762" s="143"/>
      <c r="GAQ1762" s="143"/>
      <c r="GAR1762" s="143"/>
      <c r="GAS1762" s="143"/>
      <c r="GAT1762" s="143"/>
      <c r="GAU1762" s="143"/>
      <c r="GAV1762" s="143"/>
      <c r="GAW1762" s="143"/>
      <c r="GAX1762" s="143"/>
      <c r="GAY1762" s="143"/>
      <c r="GAZ1762" s="143"/>
      <c r="GBA1762" s="143"/>
      <c r="GBB1762" s="143"/>
      <c r="GBC1762" s="143"/>
      <c r="GBD1762" s="143"/>
      <c r="GBE1762" s="143"/>
      <c r="GBF1762" s="143"/>
      <c r="GBG1762" s="143"/>
      <c r="GBH1762" s="143"/>
      <c r="GBI1762" s="143"/>
      <c r="GBJ1762" s="143"/>
      <c r="GBK1762" s="143"/>
      <c r="GBL1762" s="143"/>
      <c r="GBM1762" s="143"/>
      <c r="GBN1762" s="143"/>
      <c r="GBO1762" s="143"/>
      <c r="GBP1762" s="143"/>
      <c r="GBQ1762" s="143"/>
      <c r="GBR1762" s="143"/>
      <c r="GBS1762" s="143"/>
      <c r="GBT1762" s="143"/>
      <c r="GBU1762" s="143"/>
      <c r="GBV1762" s="143"/>
      <c r="GBW1762" s="143"/>
      <c r="GBX1762" s="143"/>
      <c r="GBY1762" s="143"/>
      <c r="GBZ1762" s="143"/>
      <c r="GCA1762" s="143"/>
      <c r="GCB1762" s="143"/>
      <c r="GCC1762" s="143"/>
      <c r="GCD1762" s="143"/>
      <c r="GCE1762" s="143"/>
      <c r="GCF1762" s="143"/>
      <c r="GCG1762" s="143"/>
      <c r="GCH1762" s="143"/>
      <c r="GCI1762" s="143"/>
      <c r="GCJ1762" s="143"/>
      <c r="GCK1762" s="143"/>
      <c r="GCL1762" s="143"/>
      <c r="GCM1762" s="143"/>
      <c r="GCN1762" s="143"/>
      <c r="GCO1762" s="143"/>
      <c r="GCP1762" s="143"/>
      <c r="GCQ1762" s="143"/>
      <c r="GCR1762" s="143"/>
      <c r="GCS1762" s="143"/>
      <c r="GCT1762" s="143"/>
      <c r="GCU1762" s="143"/>
      <c r="GCV1762" s="143"/>
      <c r="GCW1762" s="143"/>
      <c r="GCX1762" s="143"/>
      <c r="GCY1762" s="143"/>
      <c r="GCZ1762" s="143"/>
      <c r="GDA1762" s="143"/>
      <c r="GDB1762" s="143"/>
      <c r="GDC1762" s="143"/>
      <c r="GDD1762" s="143"/>
      <c r="GDE1762" s="143"/>
      <c r="GDF1762" s="143"/>
      <c r="GDG1762" s="143"/>
      <c r="GDH1762" s="143"/>
      <c r="GDI1762" s="143"/>
      <c r="GDJ1762" s="143"/>
      <c r="GDK1762" s="143"/>
      <c r="GDL1762" s="143"/>
      <c r="GDM1762" s="143"/>
      <c r="GDN1762" s="143"/>
      <c r="GDO1762" s="143"/>
      <c r="GDP1762" s="143"/>
      <c r="GDQ1762" s="143"/>
      <c r="GDR1762" s="143"/>
      <c r="GDS1762" s="143"/>
      <c r="GDT1762" s="143"/>
      <c r="GDU1762" s="143"/>
      <c r="GDV1762" s="143"/>
      <c r="GDW1762" s="143"/>
      <c r="GDX1762" s="143"/>
      <c r="GDY1762" s="143"/>
      <c r="GDZ1762" s="143"/>
      <c r="GEA1762" s="143"/>
      <c r="GEB1762" s="143"/>
      <c r="GEC1762" s="143"/>
      <c r="GED1762" s="143"/>
      <c r="GEE1762" s="143"/>
      <c r="GEF1762" s="143"/>
      <c r="GEG1762" s="143"/>
      <c r="GEH1762" s="143"/>
      <c r="GEI1762" s="143"/>
      <c r="GEJ1762" s="143"/>
      <c r="GEK1762" s="143"/>
      <c r="GEL1762" s="143"/>
      <c r="GEM1762" s="143"/>
      <c r="GEN1762" s="143"/>
      <c r="GEO1762" s="143"/>
      <c r="GEP1762" s="143"/>
      <c r="GEQ1762" s="143"/>
      <c r="GER1762" s="143"/>
      <c r="GES1762" s="143"/>
      <c r="GET1762" s="143"/>
      <c r="GEU1762" s="143"/>
      <c r="GEV1762" s="143"/>
      <c r="GEW1762" s="143"/>
      <c r="GEX1762" s="143"/>
      <c r="GEY1762" s="143"/>
      <c r="GEZ1762" s="143"/>
      <c r="GFA1762" s="143"/>
      <c r="GFB1762" s="143"/>
      <c r="GFC1762" s="143"/>
      <c r="GFD1762" s="143"/>
      <c r="GFE1762" s="143"/>
      <c r="GFF1762" s="143"/>
      <c r="GFG1762" s="143"/>
      <c r="GFH1762" s="143"/>
      <c r="GFI1762" s="143"/>
      <c r="GFJ1762" s="143"/>
      <c r="GFK1762" s="143"/>
      <c r="GFL1762" s="143"/>
      <c r="GFM1762" s="143"/>
      <c r="GFN1762" s="143"/>
      <c r="GFO1762" s="143"/>
      <c r="GFP1762" s="143"/>
      <c r="GFQ1762" s="143"/>
      <c r="GFR1762" s="143"/>
      <c r="GFS1762" s="143"/>
      <c r="GFT1762" s="143"/>
      <c r="GFU1762" s="143"/>
      <c r="GFV1762" s="143"/>
      <c r="GFW1762" s="143"/>
      <c r="GFX1762" s="143"/>
      <c r="GFY1762" s="143"/>
      <c r="GFZ1762" s="143"/>
      <c r="GGA1762" s="143"/>
      <c r="GGB1762" s="143"/>
      <c r="GGC1762" s="143"/>
      <c r="GGD1762" s="143"/>
      <c r="GGE1762" s="143"/>
      <c r="GGF1762" s="143"/>
      <c r="GGG1762" s="143"/>
      <c r="GGH1762" s="143"/>
      <c r="GGI1762" s="143"/>
      <c r="GGJ1762" s="143"/>
      <c r="GGK1762" s="143"/>
      <c r="GGL1762" s="143"/>
      <c r="GGM1762" s="143"/>
      <c r="GGN1762" s="143"/>
      <c r="GGO1762" s="143"/>
      <c r="GGP1762" s="143"/>
      <c r="GGQ1762" s="143"/>
      <c r="GGR1762" s="143"/>
      <c r="GGS1762" s="143"/>
      <c r="GGT1762" s="143"/>
      <c r="GGU1762" s="143"/>
      <c r="GGV1762" s="143"/>
      <c r="GGW1762" s="143"/>
      <c r="GGX1762" s="143"/>
      <c r="GGY1762" s="143"/>
      <c r="GGZ1762" s="143"/>
      <c r="GHA1762" s="143"/>
      <c r="GHB1762" s="143"/>
      <c r="GHC1762" s="143"/>
      <c r="GHD1762" s="143"/>
      <c r="GHE1762" s="143"/>
      <c r="GHF1762" s="143"/>
      <c r="GHG1762" s="143"/>
      <c r="GHH1762" s="143"/>
      <c r="GHI1762" s="143"/>
      <c r="GHJ1762" s="143"/>
      <c r="GHK1762" s="143"/>
      <c r="GHL1762" s="143"/>
      <c r="GHM1762" s="143"/>
      <c r="GHN1762" s="143"/>
      <c r="GHO1762" s="143"/>
      <c r="GHP1762" s="143"/>
      <c r="GHQ1762" s="143"/>
      <c r="GHR1762" s="143"/>
      <c r="GHS1762" s="143"/>
      <c r="GHT1762" s="143"/>
      <c r="GHU1762" s="143"/>
      <c r="GHV1762" s="143"/>
      <c r="GHW1762" s="143"/>
      <c r="GHX1762" s="143"/>
      <c r="GHY1762" s="143"/>
      <c r="GHZ1762" s="143"/>
      <c r="GIA1762" s="143"/>
      <c r="GIB1762" s="143"/>
      <c r="GIC1762" s="143"/>
      <c r="GID1762" s="143"/>
      <c r="GIE1762" s="143"/>
      <c r="GIF1762" s="143"/>
      <c r="GIG1762" s="143"/>
      <c r="GIH1762" s="143"/>
      <c r="GII1762" s="143"/>
      <c r="GIJ1762" s="143"/>
      <c r="GIK1762" s="143"/>
      <c r="GIL1762" s="143"/>
      <c r="GIM1762" s="143"/>
      <c r="GIN1762" s="143"/>
      <c r="GIO1762" s="143"/>
      <c r="GIP1762" s="143"/>
      <c r="GIQ1762" s="143"/>
      <c r="GIR1762" s="143"/>
      <c r="GIS1762" s="143"/>
      <c r="GIT1762" s="143"/>
      <c r="GIU1762" s="143"/>
      <c r="GIV1762" s="143"/>
      <c r="GIW1762" s="143"/>
      <c r="GIX1762" s="143"/>
      <c r="GIY1762" s="143"/>
      <c r="GIZ1762" s="143"/>
      <c r="GJA1762" s="143"/>
      <c r="GJB1762" s="143"/>
      <c r="GJC1762" s="143"/>
      <c r="GJD1762" s="143"/>
      <c r="GJE1762" s="143"/>
      <c r="GJF1762" s="143"/>
      <c r="GJG1762" s="143"/>
      <c r="GJH1762" s="143"/>
      <c r="GJI1762" s="143"/>
      <c r="GJJ1762" s="143"/>
      <c r="GJK1762" s="143"/>
      <c r="GJL1762" s="143"/>
      <c r="GJM1762" s="143"/>
      <c r="GJN1762" s="143"/>
      <c r="GJO1762" s="143"/>
      <c r="GJP1762" s="143"/>
      <c r="GJQ1762" s="143"/>
      <c r="GJR1762" s="143"/>
      <c r="GJS1762" s="143"/>
      <c r="GJT1762" s="143"/>
      <c r="GJU1762" s="143"/>
      <c r="GJV1762" s="143"/>
      <c r="GJW1762" s="143"/>
      <c r="GJX1762" s="143"/>
      <c r="GJY1762" s="143"/>
      <c r="GJZ1762" s="143"/>
      <c r="GKA1762" s="143"/>
      <c r="GKB1762" s="143"/>
      <c r="GKC1762" s="143"/>
      <c r="GKD1762" s="143"/>
      <c r="GKE1762" s="143"/>
      <c r="GKF1762" s="143"/>
      <c r="GKG1762" s="143"/>
      <c r="GKH1762" s="143"/>
      <c r="GKI1762" s="143"/>
      <c r="GKJ1762" s="143"/>
      <c r="GKK1762" s="143"/>
      <c r="GKL1762" s="143"/>
      <c r="GKM1762" s="143"/>
      <c r="GKN1762" s="143"/>
      <c r="GKO1762" s="143"/>
      <c r="GKP1762" s="143"/>
      <c r="GKQ1762" s="143"/>
      <c r="GKR1762" s="143"/>
      <c r="GKS1762" s="143"/>
      <c r="GKT1762" s="143"/>
      <c r="GKU1762" s="143"/>
      <c r="GKV1762" s="143"/>
      <c r="GKW1762" s="143"/>
      <c r="GKX1762" s="143"/>
      <c r="GKY1762" s="143"/>
      <c r="GKZ1762" s="143"/>
      <c r="GLA1762" s="143"/>
      <c r="GLB1762" s="143"/>
      <c r="GLC1762" s="143"/>
      <c r="GLD1762" s="143"/>
      <c r="GLE1762" s="143"/>
      <c r="GLF1762" s="143"/>
      <c r="GLG1762" s="143"/>
      <c r="GLH1762" s="143"/>
      <c r="GLI1762" s="143"/>
      <c r="GLJ1762" s="143"/>
      <c r="GLK1762" s="143"/>
      <c r="GLL1762" s="143"/>
      <c r="GLM1762" s="143"/>
      <c r="GLN1762" s="143"/>
      <c r="GLO1762" s="143"/>
      <c r="GLP1762" s="143"/>
      <c r="GLQ1762" s="143"/>
      <c r="GLR1762" s="143"/>
      <c r="GLS1762" s="143"/>
      <c r="GLT1762" s="143"/>
      <c r="GLU1762" s="143"/>
      <c r="GLV1762" s="143"/>
      <c r="GLW1762" s="143"/>
      <c r="GLX1762" s="143"/>
      <c r="GLY1762" s="143"/>
      <c r="GLZ1762" s="143"/>
      <c r="GMA1762" s="143"/>
      <c r="GMB1762" s="143"/>
      <c r="GMC1762" s="143"/>
      <c r="GMD1762" s="143"/>
      <c r="GME1762" s="143"/>
      <c r="GMF1762" s="143"/>
      <c r="GMG1762" s="143"/>
      <c r="GMH1762" s="143"/>
      <c r="GMI1762" s="143"/>
      <c r="GMJ1762" s="143"/>
      <c r="GMK1762" s="143"/>
      <c r="GML1762" s="143"/>
      <c r="GMM1762" s="143"/>
      <c r="GMN1762" s="143"/>
      <c r="GMO1762" s="143"/>
      <c r="GMP1762" s="143"/>
      <c r="GMQ1762" s="143"/>
      <c r="GMR1762" s="143"/>
      <c r="GMS1762" s="143"/>
      <c r="GMT1762" s="143"/>
      <c r="GMU1762" s="143"/>
      <c r="GMV1762" s="143"/>
      <c r="GMW1762" s="143"/>
      <c r="GMX1762" s="143"/>
      <c r="GMY1762" s="143"/>
      <c r="GMZ1762" s="143"/>
      <c r="GNA1762" s="143"/>
      <c r="GNB1762" s="143"/>
      <c r="GNC1762" s="143"/>
      <c r="GND1762" s="143"/>
      <c r="GNE1762" s="143"/>
      <c r="GNF1762" s="143"/>
      <c r="GNG1762" s="143"/>
      <c r="GNH1762" s="143"/>
      <c r="GNI1762" s="143"/>
      <c r="GNJ1762" s="143"/>
      <c r="GNK1762" s="143"/>
      <c r="GNL1762" s="143"/>
      <c r="GNM1762" s="143"/>
      <c r="GNN1762" s="143"/>
      <c r="GNO1762" s="143"/>
      <c r="GNP1762" s="143"/>
      <c r="GNQ1762" s="143"/>
      <c r="GNR1762" s="143"/>
      <c r="GNS1762" s="143"/>
      <c r="GNT1762" s="143"/>
      <c r="GNU1762" s="143"/>
      <c r="GNV1762" s="143"/>
      <c r="GNW1762" s="143"/>
      <c r="GNX1762" s="143"/>
      <c r="GNY1762" s="143"/>
      <c r="GNZ1762" s="143"/>
      <c r="GOA1762" s="143"/>
      <c r="GOB1762" s="143"/>
      <c r="GOC1762" s="143"/>
      <c r="GOD1762" s="143"/>
      <c r="GOE1762" s="143"/>
      <c r="GOF1762" s="143"/>
      <c r="GOG1762" s="143"/>
      <c r="GOH1762" s="143"/>
      <c r="GOI1762" s="143"/>
      <c r="GOJ1762" s="143"/>
      <c r="GOK1762" s="143"/>
      <c r="GOL1762" s="143"/>
      <c r="GOM1762" s="143"/>
      <c r="GON1762" s="143"/>
      <c r="GOO1762" s="143"/>
      <c r="GOP1762" s="143"/>
      <c r="GOQ1762" s="143"/>
      <c r="GOR1762" s="143"/>
      <c r="GOS1762" s="143"/>
      <c r="GOT1762" s="143"/>
      <c r="GOU1762" s="143"/>
      <c r="GOV1762" s="143"/>
      <c r="GOW1762" s="143"/>
      <c r="GOX1762" s="143"/>
      <c r="GOY1762" s="143"/>
      <c r="GOZ1762" s="143"/>
      <c r="GPA1762" s="143"/>
      <c r="GPB1762" s="143"/>
      <c r="GPC1762" s="143"/>
      <c r="GPD1762" s="143"/>
      <c r="GPE1762" s="143"/>
      <c r="GPF1762" s="143"/>
      <c r="GPG1762" s="143"/>
      <c r="GPH1762" s="143"/>
      <c r="GPI1762" s="143"/>
      <c r="GPJ1762" s="143"/>
      <c r="GPK1762" s="143"/>
      <c r="GPL1762" s="143"/>
      <c r="GPM1762" s="143"/>
      <c r="GPN1762" s="143"/>
      <c r="GPO1762" s="143"/>
      <c r="GPP1762" s="143"/>
      <c r="GPQ1762" s="143"/>
      <c r="GPR1762" s="143"/>
      <c r="GPS1762" s="143"/>
      <c r="GPT1762" s="143"/>
      <c r="GPU1762" s="143"/>
      <c r="GPV1762" s="143"/>
      <c r="GPW1762" s="143"/>
      <c r="GPX1762" s="143"/>
      <c r="GPY1762" s="143"/>
      <c r="GPZ1762" s="143"/>
      <c r="GQA1762" s="143"/>
      <c r="GQB1762" s="143"/>
      <c r="GQC1762" s="143"/>
      <c r="GQD1762" s="143"/>
      <c r="GQE1762" s="143"/>
      <c r="GQF1762" s="143"/>
      <c r="GQG1762" s="143"/>
      <c r="GQH1762" s="143"/>
      <c r="GQI1762" s="143"/>
      <c r="GQJ1762" s="143"/>
      <c r="GQK1762" s="143"/>
      <c r="GQL1762" s="143"/>
      <c r="GQM1762" s="143"/>
      <c r="GQN1762" s="143"/>
      <c r="GQO1762" s="143"/>
      <c r="GQP1762" s="143"/>
      <c r="GQQ1762" s="143"/>
      <c r="GQR1762" s="143"/>
      <c r="GQS1762" s="143"/>
      <c r="GQT1762" s="143"/>
      <c r="GQU1762" s="143"/>
      <c r="GQV1762" s="143"/>
      <c r="GQW1762" s="143"/>
      <c r="GQX1762" s="143"/>
      <c r="GQY1762" s="143"/>
      <c r="GQZ1762" s="143"/>
      <c r="GRA1762" s="143"/>
      <c r="GRB1762" s="143"/>
      <c r="GRC1762" s="143"/>
      <c r="GRD1762" s="143"/>
      <c r="GRE1762" s="143"/>
      <c r="GRF1762" s="143"/>
      <c r="GRG1762" s="143"/>
      <c r="GRH1762" s="143"/>
      <c r="GRI1762" s="143"/>
      <c r="GRJ1762" s="143"/>
      <c r="GRK1762" s="143"/>
      <c r="GRL1762" s="143"/>
      <c r="GRM1762" s="143"/>
      <c r="GRN1762" s="143"/>
      <c r="GRO1762" s="143"/>
      <c r="GRP1762" s="143"/>
      <c r="GRQ1762" s="143"/>
      <c r="GRR1762" s="143"/>
      <c r="GRS1762" s="143"/>
      <c r="GRT1762" s="143"/>
      <c r="GRU1762" s="143"/>
      <c r="GRV1762" s="143"/>
      <c r="GRW1762" s="143"/>
      <c r="GRX1762" s="143"/>
      <c r="GRY1762" s="143"/>
      <c r="GRZ1762" s="143"/>
      <c r="GSA1762" s="143"/>
      <c r="GSB1762" s="143"/>
      <c r="GSC1762" s="143"/>
      <c r="GSD1762" s="143"/>
      <c r="GSE1762" s="143"/>
      <c r="GSF1762" s="143"/>
      <c r="GSG1762" s="143"/>
      <c r="GSH1762" s="143"/>
      <c r="GSI1762" s="143"/>
      <c r="GSJ1762" s="143"/>
      <c r="GSK1762" s="143"/>
      <c r="GSL1762" s="143"/>
      <c r="GSM1762" s="143"/>
      <c r="GSN1762" s="143"/>
      <c r="GSO1762" s="143"/>
      <c r="GSP1762" s="143"/>
      <c r="GSQ1762" s="143"/>
      <c r="GSR1762" s="143"/>
      <c r="GSS1762" s="143"/>
      <c r="GST1762" s="143"/>
      <c r="GSU1762" s="143"/>
      <c r="GSV1762" s="143"/>
      <c r="GSW1762" s="143"/>
      <c r="GSX1762" s="143"/>
      <c r="GSY1762" s="143"/>
      <c r="GSZ1762" s="143"/>
      <c r="GTA1762" s="143"/>
      <c r="GTB1762" s="143"/>
      <c r="GTC1762" s="143"/>
      <c r="GTD1762" s="143"/>
      <c r="GTE1762" s="143"/>
      <c r="GTF1762" s="143"/>
      <c r="GTG1762" s="143"/>
      <c r="GTH1762" s="143"/>
      <c r="GTI1762" s="143"/>
      <c r="GTJ1762" s="143"/>
      <c r="GTK1762" s="143"/>
      <c r="GTL1762" s="143"/>
      <c r="GTM1762" s="143"/>
      <c r="GTN1762" s="143"/>
      <c r="GTO1762" s="143"/>
      <c r="GTP1762" s="143"/>
      <c r="GTQ1762" s="143"/>
      <c r="GTR1762" s="143"/>
      <c r="GTS1762" s="143"/>
      <c r="GTT1762" s="143"/>
      <c r="GTU1762" s="143"/>
      <c r="GTV1762" s="143"/>
      <c r="GTW1762" s="143"/>
      <c r="GTX1762" s="143"/>
      <c r="GTY1762" s="143"/>
      <c r="GTZ1762" s="143"/>
      <c r="GUA1762" s="143"/>
      <c r="GUB1762" s="143"/>
      <c r="GUC1762" s="143"/>
      <c r="GUD1762" s="143"/>
      <c r="GUE1762" s="143"/>
      <c r="GUF1762" s="143"/>
      <c r="GUG1762" s="143"/>
      <c r="GUH1762" s="143"/>
      <c r="GUI1762" s="143"/>
      <c r="GUJ1762" s="143"/>
      <c r="GUK1762" s="143"/>
      <c r="GUL1762" s="143"/>
      <c r="GUM1762" s="143"/>
      <c r="GUN1762" s="143"/>
      <c r="GUO1762" s="143"/>
      <c r="GUP1762" s="143"/>
      <c r="GUQ1762" s="143"/>
      <c r="GUR1762" s="143"/>
      <c r="GUS1762" s="143"/>
      <c r="GUT1762" s="143"/>
      <c r="GUU1762" s="143"/>
      <c r="GUV1762" s="143"/>
      <c r="GUW1762" s="143"/>
      <c r="GUX1762" s="143"/>
      <c r="GUY1762" s="143"/>
      <c r="GUZ1762" s="143"/>
      <c r="GVA1762" s="143"/>
      <c r="GVB1762" s="143"/>
      <c r="GVC1762" s="143"/>
      <c r="GVD1762" s="143"/>
      <c r="GVE1762" s="143"/>
      <c r="GVF1762" s="143"/>
      <c r="GVG1762" s="143"/>
      <c r="GVH1762" s="143"/>
      <c r="GVI1762" s="143"/>
      <c r="GVJ1762" s="143"/>
      <c r="GVK1762" s="143"/>
      <c r="GVL1762" s="143"/>
      <c r="GVM1762" s="143"/>
      <c r="GVN1762" s="143"/>
      <c r="GVO1762" s="143"/>
      <c r="GVP1762" s="143"/>
      <c r="GVQ1762" s="143"/>
      <c r="GVR1762" s="143"/>
      <c r="GVS1762" s="143"/>
      <c r="GVT1762" s="143"/>
      <c r="GVU1762" s="143"/>
      <c r="GVV1762" s="143"/>
      <c r="GVW1762" s="143"/>
      <c r="GVX1762" s="143"/>
      <c r="GVY1762" s="143"/>
      <c r="GVZ1762" s="143"/>
      <c r="GWA1762" s="143"/>
      <c r="GWB1762" s="143"/>
      <c r="GWC1762" s="143"/>
      <c r="GWD1762" s="143"/>
      <c r="GWE1762" s="143"/>
      <c r="GWF1762" s="143"/>
      <c r="GWG1762" s="143"/>
      <c r="GWH1762" s="143"/>
      <c r="GWI1762" s="143"/>
      <c r="GWJ1762" s="143"/>
      <c r="GWK1762" s="143"/>
      <c r="GWL1762" s="143"/>
      <c r="GWM1762" s="143"/>
      <c r="GWN1762" s="143"/>
      <c r="GWO1762" s="143"/>
      <c r="GWP1762" s="143"/>
      <c r="GWQ1762" s="143"/>
      <c r="GWR1762" s="143"/>
      <c r="GWS1762" s="143"/>
      <c r="GWT1762" s="143"/>
      <c r="GWU1762" s="143"/>
      <c r="GWV1762" s="143"/>
      <c r="GWW1762" s="143"/>
      <c r="GWX1762" s="143"/>
      <c r="GWY1762" s="143"/>
      <c r="GWZ1762" s="143"/>
      <c r="GXA1762" s="143"/>
      <c r="GXB1762" s="143"/>
      <c r="GXC1762" s="143"/>
      <c r="GXD1762" s="143"/>
      <c r="GXE1762" s="143"/>
      <c r="GXF1762" s="143"/>
      <c r="GXG1762" s="143"/>
      <c r="GXH1762" s="143"/>
      <c r="GXI1762" s="143"/>
      <c r="GXJ1762" s="143"/>
      <c r="GXK1762" s="143"/>
      <c r="GXL1762" s="143"/>
      <c r="GXM1762" s="143"/>
      <c r="GXN1762" s="143"/>
      <c r="GXO1762" s="143"/>
      <c r="GXP1762" s="143"/>
      <c r="GXQ1762" s="143"/>
      <c r="GXR1762" s="143"/>
      <c r="GXS1762" s="143"/>
      <c r="GXT1762" s="143"/>
      <c r="GXU1762" s="143"/>
      <c r="GXV1762" s="143"/>
      <c r="GXW1762" s="143"/>
      <c r="GXX1762" s="143"/>
      <c r="GXY1762" s="143"/>
      <c r="GXZ1762" s="143"/>
      <c r="GYA1762" s="143"/>
      <c r="GYB1762" s="143"/>
      <c r="GYC1762" s="143"/>
      <c r="GYD1762" s="143"/>
      <c r="GYE1762" s="143"/>
      <c r="GYF1762" s="143"/>
      <c r="GYG1762" s="143"/>
      <c r="GYH1762" s="143"/>
      <c r="GYI1762" s="143"/>
      <c r="GYJ1762" s="143"/>
      <c r="GYK1762" s="143"/>
      <c r="GYL1762" s="143"/>
      <c r="GYM1762" s="143"/>
      <c r="GYN1762" s="143"/>
      <c r="GYO1762" s="143"/>
      <c r="GYP1762" s="143"/>
      <c r="GYQ1762" s="143"/>
      <c r="GYR1762" s="143"/>
      <c r="GYS1762" s="143"/>
      <c r="GYT1762" s="143"/>
      <c r="GYU1762" s="143"/>
      <c r="GYV1762" s="143"/>
      <c r="GYW1762" s="143"/>
      <c r="GYX1762" s="143"/>
      <c r="GYY1762" s="143"/>
      <c r="GYZ1762" s="143"/>
      <c r="GZA1762" s="143"/>
      <c r="GZB1762" s="143"/>
      <c r="GZC1762" s="143"/>
      <c r="GZD1762" s="143"/>
      <c r="GZE1762" s="143"/>
      <c r="GZF1762" s="143"/>
      <c r="GZG1762" s="143"/>
      <c r="GZH1762" s="143"/>
      <c r="GZI1762" s="143"/>
      <c r="GZJ1762" s="143"/>
      <c r="GZK1762" s="143"/>
      <c r="GZL1762" s="143"/>
      <c r="GZM1762" s="143"/>
      <c r="GZN1762" s="143"/>
      <c r="GZO1762" s="143"/>
      <c r="GZP1762" s="143"/>
      <c r="GZQ1762" s="143"/>
      <c r="GZR1762" s="143"/>
      <c r="GZS1762" s="143"/>
      <c r="GZT1762" s="143"/>
      <c r="GZU1762" s="143"/>
      <c r="GZV1762" s="143"/>
      <c r="GZW1762" s="143"/>
      <c r="GZX1762" s="143"/>
      <c r="GZY1762" s="143"/>
      <c r="GZZ1762" s="143"/>
      <c r="HAA1762" s="143"/>
      <c r="HAB1762" s="143"/>
      <c r="HAC1762" s="143"/>
      <c r="HAD1762" s="143"/>
      <c r="HAE1762" s="143"/>
      <c r="HAF1762" s="143"/>
      <c r="HAG1762" s="143"/>
      <c r="HAH1762" s="143"/>
      <c r="HAI1762" s="143"/>
      <c r="HAJ1762" s="143"/>
      <c r="HAK1762" s="143"/>
      <c r="HAL1762" s="143"/>
      <c r="HAM1762" s="143"/>
      <c r="HAN1762" s="143"/>
      <c r="HAO1762" s="143"/>
      <c r="HAP1762" s="143"/>
      <c r="HAQ1762" s="143"/>
      <c r="HAR1762" s="143"/>
      <c r="HAS1762" s="143"/>
      <c r="HAT1762" s="143"/>
      <c r="HAU1762" s="143"/>
      <c r="HAV1762" s="143"/>
      <c r="HAW1762" s="143"/>
      <c r="HAX1762" s="143"/>
      <c r="HAY1762" s="143"/>
      <c r="HAZ1762" s="143"/>
      <c r="HBA1762" s="143"/>
      <c r="HBB1762" s="143"/>
      <c r="HBC1762" s="143"/>
      <c r="HBD1762" s="143"/>
      <c r="HBE1762" s="143"/>
      <c r="HBF1762" s="143"/>
      <c r="HBG1762" s="143"/>
      <c r="HBH1762" s="143"/>
      <c r="HBI1762" s="143"/>
      <c r="HBJ1762" s="143"/>
      <c r="HBK1762" s="143"/>
      <c r="HBL1762" s="143"/>
      <c r="HBM1762" s="143"/>
      <c r="HBN1762" s="143"/>
      <c r="HBO1762" s="143"/>
      <c r="HBP1762" s="143"/>
      <c r="HBQ1762" s="143"/>
      <c r="HBR1762" s="143"/>
      <c r="HBS1762" s="143"/>
      <c r="HBT1762" s="143"/>
      <c r="HBU1762" s="143"/>
      <c r="HBV1762" s="143"/>
      <c r="HBW1762" s="143"/>
      <c r="HBX1762" s="143"/>
      <c r="HBY1762" s="143"/>
      <c r="HBZ1762" s="143"/>
      <c r="HCA1762" s="143"/>
      <c r="HCB1762" s="143"/>
      <c r="HCC1762" s="143"/>
      <c r="HCD1762" s="143"/>
      <c r="HCE1762" s="143"/>
      <c r="HCF1762" s="143"/>
      <c r="HCG1762" s="143"/>
      <c r="HCH1762" s="143"/>
      <c r="HCI1762" s="143"/>
      <c r="HCJ1762" s="143"/>
      <c r="HCK1762" s="143"/>
      <c r="HCL1762" s="143"/>
      <c r="HCM1762" s="143"/>
      <c r="HCN1762" s="143"/>
      <c r="HCO1762" s="143"/>
      <c r="HCP1762" s="143"/>
      <c r="HCQ1762" s="143"/>
      <c r="HCR1762" s="143"/>
      <c r="HCS1762" s="143"/>
      <c r="HCT1762" s="143"/>
      <c r="HCU1762" s="143"/>
      <c r="HCV1762" s="143"/>
      <c r="HCW1762" s="143"/>
      <c r="HCX1762" s="143"/>
      <c r="HCY1762" s="143"/>
      <c r="HCZ1762" s="143"/>
      <c r="HDA1762" s="143"/>
      <c r="HDB1762" s="143"/>
      <c r="HDC1762" s="143"/>
      <c r="HDD1762" s="143"/>
      <c r="HDE1762" s="143"/>
      <c r="HDF1762" s="143"/>
      <c r="HDG1762" s="143"/>
      <c r="HDH1762" s="143"/>
      <c r="HDI1762" s="143"/>
      <c r="HDJ1762" s="143"/>
      <c r="HDK1762" s="143"/>
      <c r="HDL1762" s="143"/>
      <c r="HDM1762" s="143"/>
      <c r="HDN1762" s="143"/>
      <c r="HDO1762" s="143"/>
      <c r="HDP1762" s="143"/>
      <c r="HDQ1762" s="143"/>
      <c r="HDR1762" s="143"/>
      <c r="HDS1762" s="143"/>
      <c r="HDT1762" s="143"/>
      <c r="HDU1762" s="143"/>
      <c r="HDV1762" s="143"/>
      <c r="HDW1762" s="143"/>
      <c r="HDX1762" s="143"/>
      <c r="HDY1762" s="143"/>
      <c r="HDZ1762" s="143"/>
      <c r="HEA1762" s="143"/>
      <c r="HEB1762" s="143"/>
      <c r="HEC1762" s="143"/>
      <c r="HED1762" s="143"/>
      <c r="HEE1762" s="143"/>
      <c r="HEF1762" s="143"/>
      <c r="HEG1762" s="143"/>
      <c r="HEH1762" s="143"/>
      <c r="HEI1762" s="143"/>
      <c r="HEJ1762" s="143"/>
      <c r="HEK1762" s="143"/>
      <c r="HEL1762" s="143"/>
      <c r="HEM1762" s="143"/>
      <c r="HEN1762" s="143"/>
      <c r="HEO1762" s="143"/>
      <c r="HEP1762" s="143"/>
      <c r="HEQ1762" s="143"/>
      <c r="HER1762" s="143"/>
      <c r="HES1762" s="143"/>
      <c r="HET1762" s="143"/>
      <c r="HEU1762" s="143"/>
      <c r="HEV1762" s="143"/>
      <c r="HEW1762" s="143"/>
      <c r="HEX1762" s="143"/>
      <c r="HEY1762" s="143"/>
      <c r="HEZ1762" s="143"/>
      <c r="HFA1762" s="143"/>
      <c r="HFB1762" s="143"/>
      <c r="HFC1762" s="143"/>
      <c r="HFD1762" s="143"/>
      <c r="HFE1762" s="143"/>
      <c r="HFF1762" s="143"/>
      <c r="HFG1762" s="143"/>
      <c r="HFH1762" s="143"/>
      <c r="HFI1762" s="143"/>
      <c r="HFJ1762" s="143"/>
      <c r="HFK1762" s="143"/>
      <c r="HFL1762" s="143"/>
      <c r="HFM1762" s="143"/>
      <c r="HFN1762" s="143"/>
      <c r="HFO1762" s="143"/>
      <c r="HFP1762" s="143"/>
      <c r="HFQ1762" s="143"/>
      <c r="HFR1762" s="143"/>
      <c r="HFS1762" s="143"/>
      <c r="HFT1762" s="143"/>
      <c r="HFU1762" s="143"/>
      <c r="HFV1762" s="143"/>
      <c r="HFW1762" s="143"/>
      <c r="HFX1762" s="143"/>
      <c r="HFY1762" s="143"/>
      <c r="HFZ1762" s="143"/>
      <c r="HGA1762" s="143"/>
      <c r="HGB1762" s="143"/>
      <c r="HGC1762" s="143"/>
      <c r="HGD1762" s="143"/>
      <c r="HGE1762" s="143"/>
      <c r="HGF1762" s="143"/>
      <c r="HGG1762" s="143"/>
      <c r="HGH1762" s="143"/>
      <c r="HGI1762" s="143"/>
      <c r="HGJ1762" s="143"/>
      <c r="HGK1762" s="143"/>
      <c r="HGL1762" s="143"/>
      <c r="HGM1762" s="143"/>
      <c r="HGN1762" s="143"/>
      <c r="HGO1762" s="143"/>
      <c r="HGP1762" s="143"/>
      <c r="HGQ1762" s="143"/>
      <c r="HGR1762" s="143"/>
      <c r="HGS1762" s="143"/>
      <c r="HGT1762" s="143"/>
      <c r="HGU1762" s="143"/>
      <c r="HGV1762" s="143"/>
      <c r="HGW1762" s="143"/>
      <c r="HGX1762" s="143"/>
      <c r="HGY1762" s="143"/>
      <c r="HGZ1762" s="143"/>
      <c r="HHA1762" s="143"/>
      <c r="HHB1762" s="143"/>
      <c r="HHC1762" s="143"/>
      <c r="HHD1762" s="143"/>
      <c r="HHE1762" s="143"/>
      <c r="HHF1762" s="143"/>
      <c r="HHG1762" s="143"/>
      <c r="HHH1762" s="143"/>
      <c r="HHI1762" s="143"/>
      <c r="HHJ1762" s="143"/>
      <c r="HHK1762" s="143"/>
      <c r="HHL1762" s="143"/>
      <c r="HHM1762" s="143"/>
      <c r="HHN1762" s="143"/>
      <c r="HHO1762" s="143"/>
      <c r="HHP1762" s="143"/>
      <c r="HHQ1762" s="143"/>
      <c r="HHR1762" s="143"/>
      <c r="HHS1762" s="143"/>
      <c r="HHT1762" s="143"/>
      <c r="HHU1762" s="143"/>
      <c r="HHV1762" s="143"/>
      <c r="HHW1762" s="143"/>
      <c r="HHX1762" s="143"/>
      <c r="HHY1762" s="143"/>
      <c r="HHZ1762" s="143"/>
      <c r="HIA1762" s="143"/>
      <c r="HIB1762" s="143"/>
      <c r="HIC1762" s="143"/>
      <c r="HID1762" s="143"/>
      <c r="HIE1762" s="143"/>
      <c r="HIF1762" s="143"/>
      <c r="HIG1762" s="143"/>
      <c r="HIH1762" s="143"/>
      <c r="HII1762" s="143"/>
      <c r="HIJ1762" s="143"/>
      <c r="HIK1762" s="143"/>
      <c r="HIL1762" s="143"/>
      <c r="HIM1762" s="143"/>
      <c r="HIN1762" s="143"/>
      <c r="HIO1762" s="143"/>
      <c r="HIP1762" s="143"/>
      <c r="HIQ1762" s="143"/>
      <c r="HIR1762" s="143"/>
      <c r="HIS1762" s="143"/>
      <c r="HIT1762" s="143"/>
      <c r="HIU1762" s="143"/>
      <c r="HIV1762" s="143"/>
      <c r="HIW1762" s="143"/>
      <c r="HIX1762" s="143"/>
      <c r="HIY1762" s="143"/>
      <c r="HIZ1762" s="143"/>
      <c r="HJA1762" s="143"/>
      <c r="HJB1762" s="143"/>
      <c r="HJC1762" s="143"/>
      <c r="HJD1762" s="143"/>
      <c r="HJE1762" s="143"/>
      <c r="HJF1762" s="143"/>
      <c r="HJG1762" s="143"/>
      <c r="HJH1762" s="143"/>
      <c r="HJI1762" s="143"/>
      <c r="HJJ1762" s="143"/>
      <c r="HJK1762" s="143"/>
      <c r="HJL1762" s="143"/>
      <c r="HJM1762" s="143"/>
      <c r="HJN1762" s="143"/>
      <c r="HJO1762" s="143"/>
      <c r="HJP1762" s="143"/>
      <c r="HJQ1762" s="143"/>
      <c r="HJR1762" s="143"/>
      <c r="HJS1762" s="143"/>
      <c r="HJT1762" s="143"/>
      <c r="HJU1762" s="143"/>
      <c r="HJV1762" s="143"/>
      <c r="HJW1762" s="143"/>
      <c r="HJX1762" s="143"/>
      <c r="HJY1762" s="143"/>
      <c r="HJZ1762" s="143"/>
      <c r="HKA1762" s="143"/>
      <c r="HKB1762" s="143"/>
      <c r="HKC1762" s="143"/>
      <c r="HKD1762" s="143"/>
      <c r="HKE1762" s="143"/>
      <c r="HKF1762" s="143"/>
      <c r="HKG1762" s="143"/>
      <c r="HKH1762" s="143"/>
      <c r="HKI1762" s="143"/>
      <c r="HKJ1762" s="143"/>
      <c r="HKK1762" s="143"/>
      <c r="HKL1762" s="143"/>
      <c r="HKM1762" s="143"/>
      <c r="HKN1762" s="143"/>
      <c r="HKO1762" s="143"/>
      <c r="HKP1762" s="143"/>
      <c r="HKQ1762" s="143"/>
      <c r="HKR1762" s="143"/>
      <c r="HKS1762" s="143"/>
      <c r="HKT1762" s="143"/>
      <c r="HKU1762" s="143"/>
      <c r="HKV1762" s="143"/>
      <c r="HKW1762" s="143"/>
      <c r="HKX1762" s="143"/>
      <c r="HKY1762" s="143"/>
      <c r="HKZ1762" s="143"/>
      <c r="HLA1762" s="143"/>
      <c r="HLB1762" s="143"/>
      <c r="HLC1762" s="143"/>
      <c r="HLD1762" s="143"/>
      <c r="HLE1762" s="143"/>
      <c r="HLF1762" s="143"/>
      <c r="HLG1762" s="143"/>
      <c r="HLH1762" s="143"/>
      <c r="HLI1762" s="143"/>
      <c r="HLJ1762" s="143"/>
      <c r="HLK1762" s="143"/>
      <c r="HLL1762" s="143"/>
      <c r="HLM1762" s="143"/>
      <c r="HLN1762" s="143"/>
      <c r="HLO1762" s="143"/>
      <c r="HLP1762" s="143"/>
      <c r="HLQ1762" s="143"/>
      <c r="HLR1762" s="143"/>
      <c r="HLS1762" s="143"/>
      <c r="HLT1762" s="143"/>
      <c r="HLU1762" s="143"/>
      <c r="HLV1762" s="143"/>
      <c r="HLW1762" s="143"/>
      <c r="HLX1762" s="143"/>
      <c r="HLY1762" s="143"/>
      <c r="HLZ1762" s="143"/>
      <c r="HMA1762" s="143"/>
      <c r="HMB1762" s="143"/>
      <c r="HMC1762" s="143"/>
      <c r="HMD1762" s="143"/>
      <c r="HME1762" s="143"/>
      <c r="HMF1762" s="143"/>
      <c r="HMG1762" s="143"/>
      <c r="HMH1762" s="143"/>
      <c r="HMI1762" s="143"/>
      <c r="HMJ1762" s="143"/>
      <c r="HMK1762" s="143"/>
      <c r="HML1762" s="143"/>
      <c r="HMM1762" s="143"/>
      <c r="HMN1762" s="143"/>
      <c r="HMO1762" s="143"/>
      <c r="HMP1762" s="143"/>
      <c r="HMQ1762" s="143"/>
      <c r="HMR1762" s="143"/>
      <c r="HMS1762" s="143"/>
      <c r="HMT1762" s="143"/>
      <c r="HMU1762" s="143"/>
      <c r="HMV1762" s="143"/>
      <c r="HMW1762" s="143"/>
      <c r="HMX1762" s="143"/>
      <c r="HMY1762" s="143"/>
      <c r="HMZ1762" s="143"/>
      <c r="HNA1762" s="143"/>
      <c r="HNB1762" s="143"/>
      <c r="HNC1762" s="143"/>
      <c r="HND1762" s="143"/>
      <c r="HNE1762" s="143"/>
      <c r="HNF1762" s="143"/>
      <c r="HNG1762" s="143"/>
      <c r="HNH1762" s="143"/>
      <c r="HNI1762" s="143"/>
      <c r="HNJ1762" s="143"/>
      <c r="HNK1762" s="143"/>
      <c r="HNL1762" s="143"/>
      <c r="HNM1762" s="143"/>
      <c r="HNN1762" s="143"/>
      <c r="HNO1762" s="143"/>
      <c r="HNP1762" s="143"/>
      <c r="HNQ1762" s="143"/>
      <c r="HNR1762" s="143"/>
      <c r="HNS1762" s="143"/>
      <c r="HNT1762" s="143"/>
      <c r="HNU1762" s="143"/>
      <c r="HNV1762" s="143"/>
      <c r="HNW1762" s="143"/>
      <c r="HNX1762" s="143"/>
      <c r="HNY1762" s="143"/>
      <c r="HNZ1762" s="143"/>
      <c r="HOA1762" s="143"/>
      <c r="HOB1762" s="143"/>
      <c r="HOC1762" s="143"/>
      <c r="HOD1762" s="143"/>
      <c r="HOE1762" s="143"/>
      <c r="HOF1762" s="143"/>
      <c r="HOG1762" s="143"/>
      <c r="HOH1762" s="143"/>
      <c r="HOI1762" s="143"/>
      <c r="HOJ1762" s="143"/>
      <c r="HOK1762" s="143"/>
      <c r="HOL1762" s="143"/>
      <c r="HOM1762" s="143"/>
      <c r="HON1762" s="143"/>
      <c r="HOO1762" s="143"/>
      <c r="HOP1762" s="143"/>
      <c r="HOQ1762" s="143"/>
      <c r="HOR1762" s="143"/>
      <c r="HOS1762" s="143"/>
      <c r="HOT1762" s="143"/>
      <c r="HOU1762" s="143"/>
      <c r="HOV1762" s="143"/>
      <c r="HOW1762" s="143"/>
      <c r="HOX1762" s="143"/>
      <c r="HOY1762" s="143"/>
      <c r="HOZ1762" s="143"/>
      <c r="HPA1762" s="143"/>
      <c r="HPB1762" s="143"/>
      <c r="HPC1762" s="143"/>
      <c r="HPD1762" s="143"/>
      <c r="HPE1762" s="143"/>
      <c r="HPF1762" s="143"/>
      <c r="HPG1762" s="143"/>
      <c r="HPH1762" s="143"/>
      <c r="HPI1762" s="143"/>
      <c r="HPJ1762" s="143"/>
      <c r="HPK1762" s="143"/>
      <c r="HPL1762" s="143"/>
      <c r="HPM1762" s="143"/>
      <c r="HPN1762" s="143"/>
      <c r="HPO1762" s="143"/>
      <c r="HPP1762" s="143"/>
      <c r="HPQ1762" s="143"/>
      <c r="HPR1762" s="143"/>
      <c r="HPS1762" s="143"/>
      <c r="HPT1762" s="143"/>
      <c r="HPU1762" s="143"/>
      <c r="HPV1762" s="143"/>
      <c r="HPW1762" s="143"/>
      <c r="HPX1762" s="143"/>
      <c r="HPY1762" s="143"/>
      <c r="HPZ1762" s="143"/>
      <c r="HQA1762" s="143"/>
      <c r="HQB1762" s="143"/>
      <c r="HQC1762" s="143"/>
      <c r="HQD1762" s="143"/>
      <c r="HQE1762" s="143"/>
      <c r="HQF1762" s="143"/>
      <c r="HQG1762" s="143"/>
      <c r="HQH1762" s="143"/>
      <c r="HQI1762" s="143"/>
      <c r="HQJ1762" s="143"/>
      <c r="HQK1762" s="143"/>
      <c r="HQL1762" s="143"/>
      <c r="HQM1762" s="143"/>
      <c r="HQN1762" s="143"/>
      <c r="HQO1762" s="143"/>
      <c r="HQP1762" s="143"/>
      <c r="HQQ1762" s="143"/>
      <c r="HQR1762" s="143"/>
      <c r="HQS1762" s="143"/>
      <c r="HQT1762" s="143"/>
      <c r="HQU1762" s="143"/>
      <c r="HQV1762" s="143"/>
      <c r="HQW1762" s="143"/>
      <c r="HQX1762" s="143"/>
      <c r="HQY1762" s="143"/>
      <c r="HQZ1762" s="143"/>
      <c r="HRA1762" s="143"/>
      <c r="HRB1762" s="143"/>
      <c r="HRC1762" s="143"/>
      <c r="HRD1762" s="143"/>
      <c r="HRE1762" s="143"/>
      <c r="HRF1762" s="143"/>
      <c r="HRG1762" s="143"/>
      <c r="HRH1762" s="143"/>
      <c r="HRI1762" s="143"/>
      <c r="HRJ1762" s="143"/>
      <c r="HRK1762" s="143"/>
      <c r="HRL1762" s="143"/>
      <c r="HRM1762" s="143"/>
      <c r="HRN1762" s="143"/>
      <c r="HRO1762" s="143"/>
      <c r="HRP1762" s="143"/>
      <c r="HRQ1762" s="143"/>
      <c r="HRR1762" s="143"/>
      <c r="HRS1762" s="143"/>
      <c r="HRT1762" s="143"/>
      <c r="HRU1762" s="143"/>
      <c r="HRV1762" s="143"/>
      <c r="HRW1762" s="143"/>
      <c r="HRX1762" s="143"/>
      <c r="HRY1762" s="143"/>
      <c r="HRZ1762" s="143"/>
      <c r="HSA1762" s="143"/>
      <c r="HSB1762" s="143"/>
      <c r="HSC1762" s="143"/>
      <c r="HSD1762" s="143"/>
      <c r="HSE1762" s="143"/>
      <c r="HSF1762" s="143"/>
      <c r="HSG1762" s="143"/>
      <c r="HSH1762" s="143"/>
      <c r="HSI1762" s="143"/>
      <c r="HSJ1762" s="143"/>
      <c r="HSK1762" s="143"/>
      <c r="HSL1762" s="143"/>
      <c r="HSM1762" s="143"/>
      <c r="HSN1762" s="143"/>
      <c r="HSO1762" s="143"/>
      <c r="HSP1762" s="143"/>
      <c r="HSQ1762" s="143"/>
      <c r="HSR1762" s="143"/>
      <c r="HSS1762" s="143"/>
      <c r="HST1762" s="143"/>
      <c r="HSU1762" s="143"/>
      <c r="HSV1762" s="143"/>
      <c r="HSW1762" s="143"/>
      <c r="HSX1762" s="143"/>
      <c r="HSY1762" s="143"/>
      <c r="HSZ1762" s="143"/>
      <c r="HTA1762" s="143"/>
      <c r="HTB1762" s="143"/>
      <c r="HTC1762" s="143"/>
      <c r="HTD1762" s="143"/>
      <c r="HTE1762" s="143"/>
      <c r="HTF1762" s="143"/>
      <c r="HTG1762" s="143"/>
      <c r="HTH1762" s="143"/>
      <c r="HTI1762" s="143"/>
      <c r="HTJ1762" s="143"/>
      <c r="HTK1762" s="143"/>
      <c r="HTL1762" s="143"/>
      <c r="HTM1762" s="143"/>
      <c r="HTN1762" s="143"/>
      <c r="HTO1762" s="143"/>
      <c r="HTP1762" s="143"/>
      <c r="HTQ1762" s="143"/>
      <c r="HTR1762" s="143"/>
      <c r="HTS1762" s="143"/>
      <c r="HTT1762" s="143"/>
      <c r="HTU1762" s="143"/>
      <c r="HTV1762" s="143"/>
      <c r="HTW1762" s="143"/>
      <c r="HTX1762" s="143"/>
      <c r="HTY1762" s="143"/>
      <c r="HTZ1762" s="143"/>
      <c r="HUA1762" s="143"/>
      <c r="HUB1762" s="143"/>
      <c r="HUC1762" s="143"/>
      <c r="HUD1762" s="143"/>
      <c r="HUE1762" s="143"/>
      <c r="HUF1762" s="143"/>
      <c r="HUG1762" s="143"/>
      <c r="HUH1762" s="143"/>
      <c r="HUI1762" s="143"/>
      <c r="HUJ1762" s="143"/>
      <c r="HUK1762" s="143"/>
      <c r="HUL1762" s="143"/>
      <c r="HUM1762" s="143"/>
      <c r="HUN1762" s="143"/>
      <c r="HUO1762" s="143"/>
      <c r="HUP1762" s="143"/>
      <c r="HUQ1762" s="143"/>
      <c r="HUR1762" s="143"/>
      <c r="HUS1762" s="143"/>
      <c r="HUT1762" s="143"/>
      <c r="HUU1762" s="143"/>
      <c r="HUV1762" s="143"/>
      <c r="HUW1762" s="143"/>
      <c r="HUX1762" s="143"/>
      <c r="HUY1762" s="143"/>
      <c r="HUZ1762" s="143"/>
      <c r="HVA1762" s="143"/>
      <c r="HVB1762" s="143"/>
      <c r="HVC1762" s="143"/>
      <c r="HVD1762" s="143"/>
      <c r="HVE1762" s="143"/>
      <c r="HVF1762" s="143"/>
      <c r="HVG1762" s="143"/>
      <c r="HVH1762" s="143"/>
      <c r="HVI1762" s="143"/>
      <c r="HVJ1762" s="143"/>
      <c r="HVK1762" s="143"/>
      <c r="HVL1762" s="143"/>
      <c r="HVM1762" s="143"/>
      <c r="HVN1762" s="143"/>
      <c r="HVO1762" s="143"/>
      <c r="HVP1762" s="143"/>
      <c r="HVQ1762" s="143"/>
      <c r="HVR1762" s="143"/>
      <c r="HVS1762" s="143"/>
      <c r="HVT1762" s="143"/>
      <c r="HVU1762" s="143"/>
      <c r="HVV1762" s="143"/>
      <c r="HVW1762" s="143"/>
      <c r="HVX1762" s="143"/>
      <c r="HVY1762" s="143"/>
      <c r="HVZ1762" s="143"/>
      <c r="HWA1762" s="143"/>
      <c r="HWB1762" s="143"/>
      <c r="HWC1762" s="143"/>
      <c r="HWD1762" s="143"/>
      <c r="HWE1762" s="143"/>
      <c r="HWF1762" s="143"/>
      <c r="HWG1762" s="143"/>
      <c r="HWH1762" s="143"/>
      <c r="HWI1762" s="143"/>
      <c r="HWJ1762" s="143"/>
      <c r="HWK1762" s="143"/>
      <c r="HWL1762" s="143"/>
      <c r="HWM1762" s="143"/>
      <c r="HWN1762" s="143"/>
      <c r="HWO1762" s="143"/>
      <c r="HWP1762" s="143"/>
      <c r="HWQ1762" s="143"/>
      <c r="HWR1762" s="143"/>
      <c r="HWS1762" s="143"/>
      <c r="HWT1762" s="143"/>
      <c r="HWU1762" s="143"/>
      <c r="HWV1762" s="143"/>
      <c r="HWW1762" s="143"/>
      <c r="HWX1762" s="143"/>
      <c r="HWY1762" s="143"/>
      <c r="HWZ1762" s="143"/>
      <c r="HXA1762" s="143"/>
      <c r="HXB1762" s="143"/>
      <c r="HXC1762" s="143"/>
      <c r="HXD1762" s="143"/>
      <c r="HXE1762" s="143"/>
      <c r="HXF1762" s="143"/>
      <c r="HXG1762" s="143"/>
      <c r="HXH1762" s="143"/>
      <c r="HXI1762" s="143"/>
      <c r="HXJ1762" s="143"/>
      <c r="HXK1762" s="143"/>
      <c r="HXL1762" s="143"/>
      <c r="HXM1762" s="143"/>
      <c r="HXN1762" s="143"/>
      <c r="HXO1762" s="143"/>
      <c r="HXP1762" s="143"/>
      <c r="HXQ1762" s="143"/>
      <c r="HXR1762" s="143"/>
      <c r="HXS1762" s="143"/>
      <c r="HXT1762" s="143"/>
      <c r="HXU1762" s="143"/>
      <c r="HXV1762" s="143"/>
      <c r="HXW1762" s="143"/>
      <c r="HXX1762" s="143"/>
      <c r="HXY1762" s="143"/>
      <c r="HXZ1762" s="143"/>
      <c r="HYA1762" s="143"/>
      <c r="HYB1762" s="143"/>
      <c r="HYC1762" s="143"/>
      <c r="HYD1762" s="143"/>
      <c r="HYE1762" s="143"/>
      <c r="HYF1762" s="143"/>
      <c r="HYG1762" s="143"/>
      <c r="HYH1762" s="143"/>
      <c r="HYI1762" s="143"/>
      <c r="HYJ1762" s="143"/>
      <c r="HYK1762" s="143"/>
      <c r="HYL1762" s="143"/>
      <c r="HYM1762" s="143"/>
      <c r="HYN1762" s="143"/>
      <c r="HYO1762" s="143"/>
      <c r="HYP1762" s="143"/>
      <c r="HYQ1762" s="143"/>
      <c r="HYR1762" s="143"/>
      <c r="HYS1762" s="143"/>
      <c r="HYT1762" s="143"/>
      <c r="HYU1762" s="143"/>
      <c r="HYV1762" s="143"/>
      <c r="HYW1762" s="143"/>
      <c r="HYX1762" s="143"/>
      <c r="HYY1762" s="143"/>
      <c r="HYZ1762" s="143"/>
      <c r="HZA1762" s="143"/>
      <c r="HZB1762" s="143"/>
      <c r="HZC1762" s="143"/>
      <c r="HZD1762" s="143"/>
      <c r="HZE1762" s="143"/>
      <c r="HZF1762" s="143"/>
      <c r="HZG1762" s="143"/>
      <c r="HZH1762" s="143"/>
      <c r="HZI1762" s="143"/>
      <c r="HZJ1762" s="143"/>
      <c r="HZK1762" s="143"/>
      <c r="HZL1762" s="143"/>
      <c r="HZM1762" s="143"/>
      <c r="HZN1762" s="143"/>
      <c r="HZO1762" s="143"/>
      <c r="HZP1762" s="143"/>
      <c r="HZQ1762" s="143"/>
      <c r="HZR1762" s="143"/>
      <c r="HZS1762" s="143"/>
      <c r="HZT1762" s="143"/>
      <c r="HZU1762" s="143"/>
      <c r="HZV1762" s="143"/>
      <c r="HZW1762" s="143"/>
      <c r="HZX1762" s="143"/>
      <c r="HZY1762" s="143"/>
      <c r="HZZ1762" s="143"/>
      <c r="IAA1762" s="143"/>
      <c r="IAB1762" s="143"/>
      <c r="IAC1762" s="143"/>
      <c r="IAD1762" s="143"/>
      <c r="IAE1762" s="143"/>
      <c r="IAF1762" s="143"/>
      <c r="IAG1762" s="143"/>
      <c r="IAH1762" s="143"/>
      <c r="IAI1762" s="143"/>
      <c r="IAJ1762" s="143"/>
      <c r="IAK1762" s="143"/>
      <c r="IAL1762" s="143"/>
      <c r="IAM1762" s="143"/>
      <c r="IAN1762" s="143"/>
      <c r="IAO1762" s="143"/>
      <c r="IAP1762" s="143"/>
      <c r="IAQ1762" s="143"/>
      <c r="IAR1762" s="143"/>
      <c r="IAS1762" s="143"/>
      <c r="IAT1762" s="143"/>
      <c r="IAU1762" s="143"/>
      <c r="IAV1762" s="143"/>
      <c r="IAW1762" s="143"/>
      <c r="IAX1762" s="143"/>
      <c r="IAY1762" s="143"/>
      <c r="IAZ1762" s="143"/>
      <c r="IBA1762" s="143"/>
      <c r="IBB1762" s="143"/>
      <c r="IBC1762" s="143"/>
      <c r="IBD1762" s="143"/>
      <c r="IBE1762" s="143"/>
      <c r="IBF1762" s="143"/>
      <c r="IBG1762" s="143"/>
      <c r="IBH1762" s="143"/>
      <c r="IBI1762" s="143"/>
      <c r="IBJ1762" s="143"/>
      <c r="IBK1762" s="143"/>
      <c r="IBL1762" s="143"/>
      <c r="IBM1762" s="143"/>
      <c r="IBN1762" s="143"/>
      <c r="IBO1762" s="143"/>
      <c r="IBP1762" s="143"/>
      <c r="IBQ1762" s="143"/>
      <c r="IBR1762" s="143"/>
      <c r="IBS1762" s="143"/>
      <c r="IBT1762" s="143"/>
      <c r="IBU1762" s="143"/>
      <c r="IBV1762" s="143"/>
      <c r="IBW1762" s="143"/>
      <c r="IBX1762" s="143"/>
      <c r="IBY1762" s="143"/>
      <c r="IBZ1762" s="143"/>
      <c r="ICA1762" s="143"/>
      <c r="ICB1762" s="143"/>
      <c r="ICC1762" s="143"/>
      <c r="ICD1762" s="143"/>
      <c r="ICE1762" s="143"/>
      <c r="ICF1762" s="143"/>
      <c r="ICG1762" s="143"/>
      <c r="ICH1762" s="143"/>
      <c r="ICI1762" s="143"/>
      <c r="ICJ1762" s="143"/>
      <c r="ICK1762" s="143"/>
      <c r="ICL1762" s="143"/>
      <c r="ICM1762" s="143"/>
      <c r="ICN1762" s="143"/>
      <c r="ICO1762" s="143"/>
      <c r="ICP1762" s="143"/>
      <c r="ICQ1762" s="143"/>
      <c r="ICR1762" s="143"/>
      <c r="ICS1762" s="143"/>
      <c r="ICT1762" s="143"/>
      <c r="ICU1762" s="143"/>
      <c r="ICV1762" s="143"/>
      <c r="ICW1762" s="143"/>
      <c r="ICX1762" s="143"/>
      <c r="ICY1762" s="143"/>
      <c r="ICZ1762" s="143"/>
      <c r="IDA1762" s="143"/>
      <c r="IDB1762" s="143"/>
      <c r="IDC1762" s="143"/>
      <c r="IDD1762" s="143"/>
      <c r="IDE1762" s="143"/>
      <c r="IDF1762" s="143"/>
      <c r="IDG1762" s="143"/>
      <c r="IDH1762" s="143"/>
      <c r="IDI1762" s="143"/>
      <c r="IDJ1762" s="143"/>
      <c r="IDK1762" s="143"/>
      <c r="IDL1762" s="143"/>
      <c r="IDM1762" s="143"/>
      <c r="IDN1762" s="143"/>
      <c r="IDO1762" s="143"/>
      <c r="IDP1762" s="143"/>
      <c r="IDQ1762" s="143"/>
      <c r="IDR1762" s="143"/>
      <c r="IDS1762" s="143"/>
      <c r="IDT1762" s="143"/>
      <c r="IDU1762" s="143"/>
      <c r="IDV1762" s="143"/>
      <c r="IDW1762" s="143"/>
      <c r="IDX1762" s="143"/>
      <c r="IDY1762" s="143"/>
      <c r="IDZ1762" s="143"/>
      <c r="IEA1762" s="143"/>
      <c r="IEB1762" s="143"/>
      <c r="IEC1762" s="143"/>
      <c r="IED1762" s="143"/>
      <c r="IEE1762" s="143"/>
      <c r="IEF1762" s="143"/>
      <c r="IEG1762" s="143"/>
      <c r="IEH1762" s="143"/>
      <c r="IEI1762" s="143"/>
      <c r="IEJ1762" s="143"/>
      <c r="IEK1762" s="143"/>
      <c r="IEL1762" s="143"/>
      <c r="IEM1762" s="143"/>
      <c r="IEN1762" s="143"/>
      <c r="IEO1762" s="143"/>
      <c r="IEP1762" s="143"/>
      <c r="IEQ1762" s="143"/>
      <c r="IER1762" s="143"/>
      <c r="IES1762" s="143"/>
      <c r="IET1762" s="143"/>
      <c r="IEU1762" s="143"/>
      <c r="IEV1762" s="143"/>
      <c r="IEW1762" s="143"/>
      <c r="IEX1762" s="143"/>
      <c r="IEY1762" s="143"/>
      <c r="IEZ1762" s="143"/>
      <c r="IFA1762" s="143"/>
      <c r="IFB1762" s="143"/>
      <c r="IFC1762" s="143"/>
      <c r="IFD1762" s="143"/>
      <c r="IFE1762" s="143"/>
      <c r="IFF1762" s="143"/>
      <c r="IFG1762" s="143"/>
      <c r="IFH1762" s="143"/>
      <c r="IFI1762" s="143"/>
      <c r="IFJ1762" s="143"/>
      <c r="IFK1762" s="143"/>
      <c r="IFL1762" s="143"/>
      <c r="IFM1762" s="143"/>
      <c r="IFN1762" s="143"/>
      <c r="IFO1762" s="143"/>
      <c r="IFP1762" s="143"/>
      <c r="IFQ1762" s="143"/>
      <c r="IFR1762" s="143"/>
      <c r="IFS1762" s="143"/>
      <c r="IFT1762" s="143"/>
      <c r="IFU1762" s="143"/>
      <c r="IFV1762" s="143"/>
      <c r="IFW1762" s="143"/>
      <c r="IFX1762" s="143"/>
      <c r="IFY1762" s="143"/>
      <c r="IFZ1762" s="143"/>
      <c r="IGA1762" s="143"/>
      <c r="IGB1762" s="143"/>
      <c r="IGC1762" s="143"/>
      <c r="IGD1762" s="143"/>
      <c r="IGE1762" s="143"/>
      <c r="IGF1762" s="143"/>
      <c r="IGG1762" s="143"/>
      <c r="IGH1762" s="143"/>
      <c r="IGI1762" s="143"/>
      <c r="IGJ1762" s="143"/>
      <c r="IGK1762" s="143"/>
      <c r="IGL1762" s="143"/>
      <c r="IGM1762" s="143"/>
      <c r="IGN1762" s="143"/>
      <c r="IGO1762" s="143"/>
      <c r="IGP1762" s="143"/>
      <c r="IGQ1762" s="143"/>
      <c r="IGR1762" s="143"/>
      <c r="IGS1762" s="143"/>
      <c r="IGT1762" s="143"/>
      <c r="IGU1762" s="143"/>
      <c r="IGV1762" s="143"/>
      <c r="IGW1762" s="143"/>
      <c r="IGX1762" s="143"/>
      <c r="IGY1762" s="143"/>
      <c r="IGZ1762" s="143"/>
      <c r="IHA1762" s="143"/>
      <c r="IHB1762" s="143"/>
      <c r="IHC1762" s="143"/>
      <c r="IHD1762" s="143"/>
      <c r="IHE1762" s="143"/>
      <c r="IHF1762" s="143"/>
      <c r="IHG1762" s="143"/>
      <c r="IHH1762" s="143"/>
      <c r="IHI1762" s="143"/>
      <c r="IHJ1762" s="143"/>
      <c r="IHK1762" s="143"/>
      <c r="IHL1762" s="143"/>
      <c r="IHM1762" s="143"/>
      <c r="IHN1762" s="143"/>
      <c r="IHO1762" s="143"/>
      <c r="IHP1762" s="143"/>
      <c r="IHQ1762" s="143"/>
      <c r="IHR1762" s="143"/>
      <c r="IHS1762" s="143"/>
      <c r="IHT1762" s="143"/>
      <c r="IHU1762" s="143"/>
      <c r="IHV1762" s="143"/>
      <c r="IHW1762" s="143"/>
      <c r="IHX1762" s="143"/>
      <c r="IHY1762" s="143"/>
      <c r="IHZ1762" s="143"/>
      <c r="IIA1762" s="143"/>
      <c r="IIB1762" s="143"/>
      <c r="IIC1762" s="143"/>
      <c r="IID1762" s="143"/>
      <c r="IIE1762" s="143"/>
      <c r="IIF1762" s="143"/>
      <c r="IIG1762" s="143"/>
      <c r="IIH1762" s="143"/>
      <c r="III1762" s="143"/>
      <c r="IIJ1762" s="143"/>
      <c r="IIK1762" s="143"/>
      <c r="IIL1762" s="143"/>
      <c r="IIM1762" s="143"/>
      <c r="IIN1762" s="143"/>
      <c r="IIO1762" s="143"/>
      <c r="IIP1762" s="143"/>
      <c r="IIQ1762" s="143"/>
      <c r="IIR1762" s="143"/>
      <c r="IIS1762" s="143"/>
      <c r="IIT1762" s="143"/>
      <c r="IIU1762" s="143"/>
      <c r="IIV1762" s="143"/>
      <c r="IIW1762" s="143"/>
      <c r="IIX1762" s="143"/>
      <c r="IIY1762" s="143"/>
      <c r="IIZ1762" s="143"/>
      <c r="IJA1762" s="143"/>
      <c r="IJB1762" s="143"/>
      <c r="IJC1762" s="143"/>
      <c r="IJD1762" s="143"/>
      <c r="IJE1762" s="143"/>
      <c r="IJF1762" s="143"/>
      <c r="IJG1762" s="143"/>
      <c r="IJH1762" s="143"/>
      <c r="IJI1762" s="143"/>
      <c r="IJJ1762" s="143"/>
      <c r="IJK1762" s="143"/>
      <c r="IJL1762" s="143"/>
      <c r="IJM1762" s="143"/>
      <c r="IJN1762" s="143"/>
      <c r="IJO1762" s="143"/>
      <c r="IJP1762" s="143"/>
      <c r="IJQ1762" s="143"/>
      <c r="IJR1762" s="143"/>
      <c r="IJS1762" s="143"/>
      <c r="IJT1762" s="143"/>
      <c r="IJU1762" s="143"/>
      <c r="IJV1762" s="143"/>
      <c r="IJW1762" s="143"/>
      <c r="IJX1762" s="143"/>
      <c r="IJY1762" s="143"/>
      <c r="IJZ1762" s="143"/>
      <c r="IKA1762" s="143"/>
      <c r="IKB1762" s="143"/>
      <c r="IKC1762" s="143"/>
      <c r="IKD1762" s="143"/>
      <c r="IKE1762" s="143"/>
      <c r="IKF1762" s="143"/>
      <c r="IKG1762" s="143"/>
      <c r="IKH1762" s="143"/>
      <c r="IKI1762" s="143"/>
      <c r="IKJ1762" s="143"/>
      <c r="IKK1762" s="143"/>
      <c r="IKL1762" s="143"/>
      <c r="IKM1762" s="143"/>
      <c r="IKN1762" s="143"/>
      <c r="IKO1762" s="143"/>
      <c r="IKP1762" s="143"/>
      <c r="IKQ1762" s="143"/>
      <c r="IKR1762" s="143"/>
      <c r="IKS1762" s="143"/>
      <c r="IKT1762" s="143"/>
      <c r="IKU1762" s="143"/>
      <c r="IKV1762" s="143"/>
      <c r="IKW1762" s="143"/>
      <c r="IKX1762" s="143"/>
      <c r="IKY1762" s="143"/>
      <c r="IKZ1762" s="143"/>
      <c r="ILA1762" s="143"/>
      <c r="ILB1762" s="143"/>
      <c r="ILC1762" s="143"/>
      <c r="ILD1762" s="143"/>
      <c r="ILE1762" s="143"/>
      <c r="ILF1762" s="143"/>
      <c r="ILG1762" s="143"/>
      <c r="ILH1762" s="143"/>
      <c r="ILI1762" s="143"/>
      <c r="ILJ1762" s="143"/>
      <c r="ILK1762" s="143"/>
      <c r="ILL1762" s="143"/>
      <c r="ILM1762" s="143"/>
      <c r="ILN1762" s="143"/>
      <c r="ILO1762" s="143"/>
      <c r="ILP1762" s="143"/>
      <c r="ILQ1762" s="143"/>
      <c r="ILR1762" s="143"/>
      <c r="ILS1762" s="143"/>
      <c r="ILT1762" s="143"/>
      <c r="ILU1762" s="143"/>
      <c r="ILV1762" s="143"/>
      <c r="ILW1762" s="143"/>
      <c r="ILX1762" s="143"/>
      <c r="ILY1762" s="143"/>
      <c r="ILZ1762" s="143"/>
      <c r="IMA1762" s="143"/>
      <c r="IMB1762" s="143"/>
      <c r="IMC1762" s="143"/>
      <c r="IMD1762" s="143"/>
      <c r="IME1762" s="143"/>
      <c r="IMF1762" s="143"/>
      <c r="IMG1762" s="143"/>
      <c r="IMH1762" s="143"/>
      <c r="IMI1762" s="143"/>
      <c r="IMJ1762" s="143"/>
      <c r="IMK1762" s="143"/>
      <c r="IML1762" s="143"/>
      <c r="IMM1762" s="143"/>
      <c r="IMN1762" s="143"/>
      <c r="IMO1762" s="143"/>
      <c r="IMP1762" s="143"/>
      <c r="IMQ1762" s="143"/>
      <c r="IMR1762" s="143"/>
      <c r="IMS1762" s="143"/>
      <c r="IMT1762" s="143"/>
      <c r="IMU1762" s="143"/>
      <c r="IMV1762" s="143"/>
      <c r="IMW1762" s="143"/>
      <c r="IMX1762" s="143"/>
      <c r="IMY1762" s="143"/>
      <c r="IMZ1762" s="143"/>
      <c r="INA1762" s="143"/>
      <c r="INB1762" s="143"/>
      <c r="INC1762" s="143"/>
      <c r="IND1762" s="143"/>
      <c r="INE1762" s="143"/>
      <c r="INF1762" s="143"/>
      <c r="ING1762" s="143"/>
      <c r="INH1762" s="143"/>
      <c r="INI1762" s="143"/>
      <c r="INJ1762" s="143"/>
      <c r="INK1762" s="143"/>
      <c r="INL1762" s="143"/>
      <c r="INM1762" s="143"/>
      <c r="INN1762" s="143"/>
      <c r="INO1762" s="143"/>
      <c r="INP1762" s="143"/>
      <c r="INQ1762" s="143"/>
      <c r="INR1762" s="143"/>
      <c r="INS1762" s="143"/>
      <c r="INT1762" s="143"/>
      <c r="INU1762" s="143"/>
      <c r="INV1762" s="143"/>
      <c r="INW1762" s="143"/>
      <c r="INX1762" s="143"/>
      <c r="INY1762" s="143"/>
      <c r="INZ1762" s="143"/>
      <c r="IOA1762" s="143"/>
      <c r="IOB1762" s="143"/>
      <c r="IOC1762" s="143"/>
      <c r="IOD1762" s="143"/>
      <c r="IOE1762" s="143"/>
      <c r="IOF1762" s="143"/>
      <c r="IOG1762" s="143"/>
      <c r="IOH1762" s="143"/>
      <c r="IOI1762" s="143"/>
      <c r="IOJ1762" s="143"/>
      <c r="IOK1762" s="143"/>
      <c r="IOL1762" s="143"/>
      <c r="IOM1762" s="143"/>
      <c r="ION1762" s="143"/>
      <c r="IOO1762" s="143"/>
      <c r="IOP1762" s="143"/>
      <c r="IOQ1762" s="143"/>
      <c r="IOR1762" s="143"/>
      <c r="IOS1762" s="143"/>
      <c r="IOT1762" s="143"/>
      <c r="IOU1762" s="143"/>
      <c r="IOV1762" s="143"/>
      <c r="IOW1762" s="143"/>
      <c r="IOX1762" s="143"/>
      <c r="IOY1762" s="143"/>
      <c r="IOZ1762" s="143"/>
      <c r="IPA1762" s="143"/>
      <c r="IPB1762" s="143"/>
      <c r="IPC1762" s="143"/>
      <c r="IPD1762" s="143"/>
      <c r="IPE1762" s="143"/>
      <c r="IPF1762" s="143"/>
      <c r="IPG1762" s="143"/>
      <c r="IPH1762" s="143"/>
      <c r="IPI1762" s="143"/>
      <c r="IPJ1762" s="143"/>
      <c r="IPK1762" s="143"/>
      <c r="IPL1762" s="143"/>
      <c r="IPM1762" s="143"/>
      <c r="IPN1762" s="143"/>
      <c r="IPO1762" s="143"/>
      <c r="IPP1762" s="143"/>
      <c r="IPQ1762" s="143"/>
      <c r="IPR1762" s="143"/>
      <c r="IPS1762" s="143"/>
      <c r="IPT1762" s="143"/>
      <c r="IPU1762" s="143"/>
      <c r="IPV1762" s="143"/>
      <c r="IPW1762" s="143"/>
      <c r="IPX1762" s="143"/>
      <c r="IPY1762" s="143"/>
      <c r="IPZ1762" s="143"/>
      <c r="IQA1762" s="143"/>
      <c r="IQB1762" s="143"/>
      <c r="IQC1762" s="143"/>
      <c r="IQD1762" s="143"/>
      <c r="IQE1762" s="143"/>
      <c r="IQF1762" s="143"/>
      <c r="IQG1762" s="143"/>
      <c r="IQH1762" s="143"/>
      <c r="IQI1762" s="143"/>
      <c r="IQJ1762" s="143"/>
      <c r="IQK1762" s="143"/>
      <c r="IQL1762" s="143"/>
      <c r="IQM1762" s="143"/>
      <c r="IQN1762" s="143"/>
      <c r="IQO1762" s="143"/>
      <c r="IQP1762" s="143"/>
      <c r="IQQ1762" s="143"/>
      <c r="IQR1762" s="143"/>
      <c r="IQS1762" s="143"/>
      <c r="IQT1762" s="143"/>
      <c r="IQU1762" s="143"/>
      <c r="IQV1762" s="143"/>
      <c r="IQW1762" s="143"/>
      <c r="IQX1762" s="143"/>
      <c r="IQY1762" s="143"/>
      <c r="IQZ1762" s="143"/>
      <c r="IRA1762" s="143"/>
      <c r="IRB1762" s="143"/>
      <c r="IRC1762" s="143"/>
      <c r="IRD1762" s="143"/>
      <c r="IRE1762" s="143"/>
      <c r="IRF1762" s="143"/>
      <c r="IRG1762" s="143"/>
      <c r="IRH1762" s="143"/>
      <c r="IRI1762" s="143"/>
      <c r="IRJ1762" s="143"/>
      <c r="IRK1762" s="143"/>
      <c r="IRL1762" s="143"/>
      <c r="IRM1762" s="143"/>
      <c r="IRN1762" s="143"/>
      <c r="IRO1762" s="143"/>
      <c r="IRP1762" s="143"/>
      <c r="IRQ1762" s="143"/>
      <c r="IRR1762" s="143"/>
      <c r="IRS1762" s="143"/>
      <c r="IRT1762" s="143"/>
      <c r="IRU1762" s="143"/>
      <c r="IRV1762" s="143"/>
      <c r="IRW1762" s="143"/>
      <c r="IRX1762" s="143"/>
      <c r="IRY1762" s="143"/>
      <c r="IRZ1762" s="143"/>
      <c r="ISA1762" s="143"/>
      <c r="ISB1762" s="143"/>
      <c r="ISC1762" s="143"/>
      <c r="ISD1762" s="143"/>
      <c r="ISE1762" s="143"/>
      <c r="ISF1762" s="143"/>
      <c r="ISG1762" s="143"/>
      <c r="ISH1762" s="143"/>
      <c r="ISI1762" s="143"/>
      <c r="ISJ1762" s="143"/>
      <c r="ISK1762" s="143"/>
      <c r="ISL1762" s="143"/>
      <c r="ISM1762" s="143"/>
      <c r="ISN1762" s="143"/>
      <c r="ISO1762" s="143"/>
      <c r="ISP1762" s="143"/>
      <c r="ISQ1762" s="143"/>
      <c r="ISR1762" s="143"/>
      <c r="ISS1762" s="143"/>
      <c r="IST1762" s="143"/>
      <c r="ISU1762" s="143"/>
      <c r="ISV1762" s="143"/>
      <c r="ISW1762" s="143"/>
      <c r="ISX1762" s="143"/>
      <c r="ISY1762" s="143"/>
      <c r="ISZ1762" s="143"/>
      <c r="ITA1762" s="143"/>
      <c r="ITB1762" s="143"/>
      <c r="ITC1762" s="143"/>
      <c r="ITD1762" s="143"/>
      <c r="ITE1762" s="143"/>
      <c r="ITF1762" s="143"/>
      <c r="ITG1762" s="143"/>
      <c r="ITH1762" s="143"/>
      <c r="ITI1762" s="143"/>
      <c r="ITJ1762" s="143"/>
      <c r="ITK1762" s="143"/>
      <c r="ITL1762" s="143"/>
      <c r="ITM1762" s="143"/>
      <c r="ITN1762" s="143"/>
      <c r="ITO1762" s="143"/>
      <c r="ITP1762" s="143"/>
      <c r="ITQ1762" s="143"/>
      <c r="ITR1762" s="143"/>
      <c r="ITS1762" s="143"/>
      <c r="ITT1762" s="143"/>
      <c r="ITU1762" s="143"/>
      <c r="ITV1762" s="143"/>
      <c r="ITW1762" s="143"/>
      <c r="ITX1762" s="143"/>
      <c r="ITY1762" s="143"/>
      <c r="ITZ1762" s="143"/>
      <c r="IUA1762" s="143"/>
      <c r="IUB1762" s="143"/>
      <c r="IUC1762" s="143"/>
      <c r="IUD1762" s="143"/>
      <c r="IUE1762" s="143"/>
      <c r="IUF1762" s="143"/>
      <c r="IUG1762" s="143"/>
      <c r="IUH1762" s="143"/>
      <c r="IUI1762" s="143"/>
      <c r="IUJ1762" s="143"/>
      <c r="IUK1762" s="143"/>
      <c r="IUL1762" s="143"/>
      <c r="IUM1762" s="143"/>
      <c r="IUN1762" s="143"/>
      <c r="IUO1762" s="143"/>
      <c r="IUP1762" s="143"/>
      <c r="IUQ1762" s="143"/>
      <c r="IUR1762" s="143"/>
      <c r="IUS1762" s="143"/>
      <c r="IUT1762" s="143"/>
      <c r="IUU1762" s="143"/>
      <c r="IUV1762" s="143"/>
      <c r="IUW1762" s="143"/>
      <c r="IUX1762" s="143"/>
      <c r="IUY1762" s="143"/>
      <c r="IUZ1762" s="143"/>
      <c r="IVA1762" s="143"/>
      <c r="IVB1762" s="143"/>
      <c r="IVC1762" s="143"/>
      <c r="IVD1762" s="143"/>
      <c r="IVE1762" s="143"/>
      <c r="IVF1762" s="143"/>
      <c r="IVG1762" s="143"/>
      <c r="IVH1762" s="143"/>
      <c r="IVI1762" s="143"/>
      <c r="IVJ1762" s="143"/>
      <c r="IVK1762" s="143"/>
      <c r="IVL1762" s="143"/>
      <c r="IVM1762" s="143"/>
      <c r="IVN1762" s="143"/>
      <c r="IVO1762" s="143"/>
      <c r="IVP1762" s="143"/>
      <c r="IVQ1762" s="143"/>
      <c r="IVR1762" s="143"/>
      <c r="IVS1762" s="143"/>
      <c r="IVT1762" s="143"/>
      <c r="IVU1762" s="143"/>
      <c r="IVV1762" s="143"/>
      <c r="IVW1762" s="143"/>
      <c r="IVX1762" s="143"/>
      <c r="IVY1762" s="143"/>
      <c r="IVZ1762" s="143"/>
      <c r="IWA1762" s="143"/>
      <c r="IWB1762" s="143"/>
      <c r="IWC1762" s="143"/>
      <c r="IWD1762" s="143"/>
      <c r="IWE1762" s="143"/>
      <c r="IWF1762" s="143"/>
      <c r="IWG1762" s="143"/>
      <c r="IWH1762" s="143"/>
      <c r="IWI1762" s="143"/>
      <c r="IWJ1762" s="143"/>
      <c r="IWK1762" s="143"/>
      <c r="IWL1762" s="143"/>
      <c r="IWM1762" s="143"/>
      <c r="IWN1762" s="143"/>
      <c r="IWO1762" s="143"/>
      <c r="IWP1762" s="143"/>
      <c r="IWQ1762" s="143"/>
      <c r="IWR1762" s="143"/>
      <c r="IWS1762" s="143"/>
      <c r="IWT1762" s="143"/>
      <c r="IWU1762" s="143"/>
      <c r="IWV1762" s="143"/>
      <c r="IWW1762" s="143"/>
      <c r="IWX1762" s="143"/>
      <c r="IWY1762" s="143"/>
      <c r="IWZ1762" s="143"/>
      <c r="IXA1762" s="143"/>
      <c r="IXB1762" s="143"/>
      <c r="IXC1762" s="143"/>
      <c r="IXD1762" s="143"/>
      <c r="IXE1762" s="143"/>
      <c r="IXF1762" s="143"/>
      <c r="IXG1762" s="143"/>
      <c r="IXH1762" s="143"/>
      <c r="IXI1762" s="143"/>
      <c r="IXJ1762" s="143"/>
      <c r="IXK1762" s="143"/>
      <c r="IXL1762" s="143"/>
      <c r="IXM1762" s="143"/>
      <c r="IXN1762" s="143"/>
      <c r="IXO1762" s="143"/>
      <c r="IXP1762" s="143"/>
      <c r="IXQ1762" s="143"/>
      <c r="IXR1762" s="143"/>
      <c r="IXS1762" s="143"/>
      <c r="IXT1762" s="143"/>
      <c r="IXU1762" s="143"/>
      <c r="IXV1762" s="143"/>
      <c r="IXW1762" s="143"/>
      <c r="IXX1762" s="143"/>
      <c r="IXY1762" s="143"/>
      <c r="IXZ1762" s="143"/>
      <c r="IYA1762" s="143"/>
      <c r="IYB1762" s="143"/>
      <c r="IYC1762" s="143"/>
      <c r="IYD1762" s="143"/>
      <c r="IYE1762" s="143"/>
      <c r="IYF1762" s="143"/>
      <c r="IYG1762" s="143"/>
      <c r="IYH1762" s="143"/>
      <c r="IYI1762" s="143"/>
      <c r="IYJ1762" s="143"/>
      <c r="IYK1762" s="143"/>
      <c r="IYL1762" s="143"/>
      <c r="IYM1762" s="143"/>
      <c r="IYN1762" s="143"/>
      <c r="IYO1762" s="143"/>
      <c r="IYP1762" s="143"/>
      <c r="IYQ1762" s="143"/>
      <c r="IYR1762" s="143"/>
      <c r="IYS1762" s="143"/>
      <c r="IYT1762" s="143"/>
      <c r="IYU1762" s="143"/>
      <c r="IYV1762" s="143"/>
      <c r="IYW1762" s="143"/>
      <c r="IYX1762" s="143"/>
      <c r="IYY1762" s="143"/>
      <c r="IYZ1762" s="143"/>
      <c r="IZA1762" s="143"/>
      <c r="IZB1762" s="143"/>
      <c r="IZC1762" s="143"/>
      <c r="IZD1762" s="143"/>
      <c r="IZE1762" s="143"/>
      <c r="IZF1762" s="143"/>
      <c r="IZG1762" s="143"/>
      <c r="IZH1762" s="143"/>
      <c r="IZI1762" s="143"/>
      <c r="IZJ1762" s="143"/>
      <c r="IZK1762" s="143"/>
      <c r="IZL1762" s="143"/>
      <c r="IZM1762" s="143"/>
      <c r="IZN1762" s="143"/>
      <c r="IZO1762" s="143"/>
      <c r="IZP1762" s="143"/>
      <c r="IZQ1762" s="143"/>
      <c r="IZR1762" s="143"/>
      <c r="IZS1762" s="143"/>
      <c r="IZT1762" s="143"/>
      <c r="IZU1762" s="143"/>
      <c r="IZV1762" s="143"/>
      <c r="IZW1762" s="143"/>
      <c r="IZX1762" s="143"/>
      <c r="IZY1762" s="143"/>
      <c r="IZZ1762" s="143"/>
      <c r="JAA1762" s="143"/>
      <c r="JAB1762" s="143"/>
      <c r="JAC1762" s="143"/>
      <c r="JAD1762" s="143"/>
      <c r="JAE1762" s="143"/>
      <c r="JAF1762" s="143"/>
      <c r="JAG1762" s="143"/>
      <c r="JAH1762" s="143"/>
      <c r="JAI1762" s="143"/>
      <c r="JAJ1762" s="143"/>
      <c r="JAK1762" s="143"/>
      <c r="JAL1762" s="143"/>
      <c r="JAM1762" s="143"/>
      <c r="JAN1762" s="143"/>
      <c r="JAO1762" s="143"/>
      <c r="JAP1762" s="143"/>
      <c r="JAQ1762" s="143"/>
      <c r="JAR1762" s="143"/>
      <c r="JAS1762" s="143"/>
      <c r="JAT1762" s="143"/>
      <c r="JAU1762" s="143"/>
      <c r="JAV1762" s="143"/>
      <c r="JAW1762" s="143"/>
      <c r="JAX1762" s="143"/>
      <c r="JAY1762" s="143"/>
      <c r="JAZ1762" s="143"/>
      <c r="JBA1762" s="143"/>
      <c r="JBB1762" s="143"/>
      <c r="JBC1762" s="143"/>
      <c r="JBD1762" s="143"/>
      <c r="JBE1762" s="143"/>
      <c r="JBF1762" s="143"/>
      <c r="JBG1762" s="143"/>
      <c r="JBH1762" s="143"/>
      <c r="JBI1762" s="143"/>
      <c r="JBJ1762" s="143"/>
      <c r="JBK1762" s="143"/>
      <c r="JBL1762" s="143"/>
      <c r="JBM1762" s="143"/>
      <c r="JBN1762" s="143"/>
      <c r="JBO1762" s="143"/>
      <c r="JBP1762" s="143"/>
      <c r="JBQ1762" s="143"/>
      <c r="JBR1762" s="143"/>
      <c r="JBS1762" s="143"/>
      <c r="JBT1762" s="143"/>
      <c r="JBU1762" s="143"/>
      <c r="JBV1762" s="143"/>
      <c r="JBW1762" s="143"/>
      <c r="JBX1762" s="143"/>
      <c r="JBY1762" s="143"/>
      <c r="JBZ1762" s="143"/>
      <c r="JCA1762" s="143"/>
      <c r="JCB1762" s="143"/>
      <c r="JCC1762" s="143"/>
      <c r="JCD1762" s="143"/>
      <c r="JCE1762" s="143"/>
      <c r="JCF1762" s="143"/>
      <c r="JCG1762" s="143"/>
      <c r="JCH1762" s="143"/>
      <c r="JCI1762" s="143"/>
      <c r="JCJ1762" s="143"/>
      <c r="JCK1762" s="143"/>
      <c r="JCL1762" s="143"/>
      <c r="JCM1762" s="143"/>
      <c r="JCN1762" s="143"/>
      <c r="JCO1762" s="143"/>
      <c r="JCP1762" s="143"/>
      <c r="JCQ1762" s="143"/>
      <c r="JCR1762" s="143"/>
      <c r="JCS1762" s="143"/>
      <c r="JCT1762" s="143"/>
      <c r="JCU1762" s="143"/>
      <c r="JCV1762" s="143"/>
      <c r="JCW1762" s="143"/>
      <c r="JCX1762" s="143"/>
      <c r="JCY1762" s="143"/>
      <c r="JCZ1762" s="143"/>
      <c r="JDA1762" s="143"/>
      <c r="JDB1762" s="143"/>
      <c r="JDC1762" s="143"/>
      <c r="JDD1762" s="143"/>
      <c r="JDE1762" s="143"/>
      <c r="JDF1762" s="143"/>
      <c r="JDG1762" s="143"/>
      <c r="JDH1762" s="143"/>
      <c r="JDI1762" s="143"/>
      <c r="JDJ1762" s="143"/>
      <c r="JDK1762" s="143"/>
      <c r="JDL1762" s="143"/>
      <c r="JDM1762" s="143"/>
      <c r="JDN1762" s="143"/>
      <c r="JDO1762" s="143"/>
      <c r="JDP1762" s="143"/>
      <c r="JDQ1762" s="143"/>
      <c r="JDR1762" s="143"/>
      <c r="JDS1762" s="143"/>
      <c r="JDT1762" s="143"/>
      <c r="JDU1762" s="143"/>
      <c r="JDV1762" s="143"/>
      <c r="JDW1762" s="143"/>
      <c r="JDX1762" s="143"/>
      <c r="JDY1762" s="143"/>
      <c r="JDZ1762" s="143"/>
      <c r="JEA1762" s="143"/>
      <c r="JEB1762" s="143"/>
      <c r="JEC1762" s="143"/>
      <c r="JED1762" s="143"/>
      <c r="JEE1762" s="143"/>
      <c r="JEF1762" s="143"/>
      <c r="JEG1762" s="143"/>
      <c r="JEH1762" s="143"/>
      <c r="JEI1762" s="143"/>
      <c r="JEJ1762" s="143"/>
      <c r="JEK1762" s="143"/>
      <c r="JEL1762" s="143"/>
      <c r="JEM1762" s="143"/>
      <c r="JEN1762" s="143"/>
      <c r="JEO1762" s="143"/>
      <c r="JEP1762" s="143"/>
      <c r="JEQ1762" s="143"/>
      <c r="JER1762" s="143"/>
      <c r="JES1762" s="143"/>
      <c r="JET1762" s="143"/>
      <c r="JEU1762" s="143"/>
      <c r="JEV1762" s="143"/>
      <c r="JEW1762" s="143"/>
      <c r="JEX1762" s="143"/>
      <c r="JEY1762" s="143"/>
      <c r="JEZ1762" s="143"/>
      <c r="JFA1762" s="143"/>
      <c r="JFB1762" s="143"/>
      <c r="JFC1762" s="143"/>
      <c r="JFD1762" s="143"/>
      <c r="JFE1762" s="143"/>
      <c r="JFF1762" s="143"/>
      <c r="JFG1762" s="143"/>
      <c r="JFH1762" s="143"/>
      <c r="JFI1762" s="143"/>
      <c r="JFJ1762" s="143"/>
      <c r="JFK1762" s="143"/>
      <c r="JFL1762" s="143"/>
      <c r="JFM1762" s="143"/>
      <c r="JFN1762" s="143"/>
      <c r="JFO1762" s="143"/>
      <c r="JFP1762" s="143"/>
      <c r="JFQ1762" s="143"/>
      <c r="JFR1762" s="143"/>
      <c r="JFS1762" s="143"/>
      <c r="JFT1762" s="143"/>
      <c r="JFU1762" s="143"/>
      <c r="JFV1762" s="143"/>
      <c r="JFW1762" s="143"/>
      <c r="JFX1762" s="143"/>
      <c r="JFY1762" s="143"/>
      <c r="JFZ1762" s="143"/>
      <c r="JGA1762" s="143"/>
      <c r="JGB1762" s="143"/>
      <c r="JGC1762" s="143"/>
      <c r="JGD1762" s="143"/>
      <c r="JGE1762" s="143"/>
      <c r="JGF1762" s="143"/>
      <c r="JGG1762" s="143"/>
      <c r="JGH1762" s="143"/>
      <c r="JGI1762" s="143"/>
      <c r="JGJ1762" s="143"/>
      <c r="JGK1762" s="143"/>
      <c r="JGL1762" s="143"/>
      <c r="JGM1762" s="143"/>
      <c r="JGN1762" s="143"/>
      <c r="JGO1762" s="143"/>
      <c r="JGP1762" s="143"/>
      <c r="JGQ1762" s="143"/>
      <c r="JGR1762" s="143"/>
      <c r="JGS1762" s="143"/>
      <c r="JGT1762" s="143"/>
      <c r="JGU1762" s="143"/>
      <c r="JGV1762" s="143"/>
      <c r="JGW1762" s="143"/>
      <c r="JGX1762" s="143"/>
      <c r="JGY1762" s="143"/>
      <c r="JGZ1762" s="143"/>
      <c r="JHA1762" s="143"/>
      <c r="JHB1762" s="143"/>
      <c r="JHC1762" s="143"/>
      <c r="JHD1762" s="143"/>
      <c r="JHE1762" s="143"/>
      <c r="JHF1762" s="143"/>
      <c r="JHG1762" s="143"/>
      <c r="JHH1762" s="143"/>
      <c r="JHI1762" s="143"/>
      <c r="JHJ1762" s="143"/>
      <c r="JHK1762" s="143"/>
      <c r="JHL1762" s="143"/>
      <c r="JHM1762" s="143"/>
      <c r="JHN1762" s="143"/>
      <c r="JHO1762" s="143"/>
      <c r="JHP1762" s="143"/>
      <c r="JHQ1762" s="143"/>
      <c r="JHR1762" s="143"/>
      <c r="JHS1762" s="143"/>
      <c r="JHT1762" s="143"/>
      <c r="JHU1762" s="143"/>
      <c r="JHV1762" s="143"/>
      <c r="JHW1762" s="143"/>
      <c r="JHX1762" s="143"/>
      <c r="JHY1762" s="143"/>
      <c r="JHZ1762" s="143"/>
      <c r="JIA1762" s="143"/>
      <c r="JIB1762" s="143"/>
      <c r="JIC1762" s="143"/>
      <c r="JID1762" s="143"/>
      <c r="JIE1762" s="143"/>
      <c r="JIF1762" s="143"/>
      <c r="JIG1762" s="143"/>
      <c r="JIH1762" s="143"/>
      <c r="JII1762" s="143"/>
      <c r="JIJ1762" s="143"/>
      <c r="JIK1762" s="143"/>
      <c r="JIL1762" s="143"/>
      <c r="JIM1762" s="143"/>
      <c r="JIN1762" s="143"/>
      <c r="JIO1762" s="143"/>
      <c r="JIP1762" s="143"/>
      <c r="JIQ1762" s="143"/>
      <c r="JIR1762" s="143"/>
      <c r="JIS1762" s="143"/>
      <c r="JIT1762" s="143"/>
      <c r="JIU1762" s="143"/>
      <c r="JIV1762" s="143"/>
      <c r="JIW1762" s="143"/>
      <c r="JIX1762" s="143"/>
      <c r="JIY1762" s="143"/>
      <c r="JIZ1762" s="143"/>
      <c r="JJA1762" s="143"/>
      <c r="JJB1762" s="143"/>
      <c r="JJC1762" s="143"/>
      <c r="JJD1762" s="143"/>
      <c r="JJE1762" s="143"/>
      <c r="JJF1762" s="143"/>
      <c r="JJG1762" s="143"/>
      <c r="JJH1762" s="143"/>
      <c r="JJI1762" s="143"/>
      <c r="JJJ1762" s="143"/>
      <c r="JJK1762" s="143"/>
      <c r="JJL1762" s="143"/>
      <c r="JJM1762" s="143"/>
      <c r="JJN1762" s="143"/>
      <c r="JJO1762" s="143"/>
      <c r="JJP1762" s="143"/>
      <c r="JJQ1762" s="143"/>
      <c r="JJR1762" s="143"/>
      <c r="JJS1762" s="143"/>
      <c r="JJT1762" s="143"/>
      <c r="JJU1762" s="143"/>
      <c r="JJV1762" s="143"/>
      <c r="JJW1762" s="143"/>
      <c r="JJX1762" s="143"/>
      <c r="JJY1762" s="143"/>
      <c r="JJZ1762" s="143"/>
      <c r="JKA1762" s="143"/>
      <c r="JKB1762" s="143"/>
      <c r="JKC1762" s="143"/>
      <c r="JKD1762" s="143"/>
      <c r="JKE1762" s="143"/>
      <c r="JKF1762" s="143"/>
      <c r="JKG1762" s="143"/>
      <c r="JKH1762" s="143"/>
      <c r="JKI1762" s="143"/>
      <c r="JKJ1762" s="143"/>
      <c r="JKK1762" s="143"/>
      <c r="JKL1762" s="143"/>
      <c r="JKM1762" s="143"/>
      <c r="JKN1762" s="143"/>
      <c r="JKO1762" s="143"/>
      <c r="JKP1762" s="143"/>
      <c r="JKQ1762" s="143"/>
      <c r="JKR1762" s="143"/>
      <c r="JKS1762" s="143"/>
      <c r="JKT1762" s="143"/>
      <c r="JKU1762" s="143"/>
      <c r="JKV1762" s="143"/>
      <c r="JKW1762" s="143"/>
      <c r="JKX1762" s="143"/>
      <c r="JKY1762" s="143"/>
      <c r="JKZ1762" s="143"/>
      <c r="JLA1762" s="143"/>
      <c r="JLB1762" s="143"/>
      <c r="JLC1762" s="143"/>
      <c r="JLD1762" s="143"/>
      <c r="JLE1762" s="143"/>
      <c r="JLF1762" s="143"/>
      <c r="JLG1762" s="143"/>
      <c r="JLH1762" s="143"/>
      <c r="JLI1762" s="143"/>
      <c r="JLJ1762" s="143"/>
      <c r="JLK1762" s="143"/>
      <c r="JLL1762" s="143"/>
      <c r="JLM1762" s="143"/>
      <c r="JLN1762" s="143"/>
      <c r="JLO1762" s="143"/>
      <c r="JLP1762" s="143"/>
      <c r="JLQ1762" s="143"/>
      <c r="JLR1762" s="143"/>
      <c r="JLS1762" s="143"/>
      <c r="JLT1762" s="143"/>
      <c r="JLU1762" s="143"/>
      <c r="JLV1762" s="143"/>
      <c r="JLW1762" s="143"/>
      <c r="JLX1762" s="143"/>
      <c r="JLY1762" s="143"/>
      <c r="JLZ1762" s="143"/>
      <c r="JMA1762" s="143"/>
      <c r="JMB1762" s="143"/>
      <c r="JMC1762" s="143"/>
      <c r="JMD1762" s="143"/>
      <c r="JME1762" s="143"/>
      <c r="JMF1762" s="143"/>
      <c r="JMG1762" s="143"/>
      <c r="JMH1762" s="143"/>
      <c r="JMI1762" s="143"/>
      <c r="JMJ1762" s="143"/>
      <c r="JMK1762" s="143"/>
      <c r="JML1762" s="143"/>
      <c r="JMM1762" s="143"/>
      <c r="JMN1762" s="143"/>
      <c r="JMO1762" s="143"/>
      <c r="JMP1762" s="143"/>
      <c r="JMQ1762" s="143"/>
      <c r="JMR1762" s="143"/>
      <c r="JMS1762" s="143"/>
      <c r="JMT1762" s="143"/>
      <c r="JMU1762" s="143"/>
      <c r="JMV1762" s="143"/>
      <c r="JMW1762" s="143"/>
      <c r="JMX1762" s="143"/>
      <c r="JMY1762" s="143"/>
      <c r="JMZ1762" s="143"/>
      <c r="JNA1762" s="143"/>
      <c r="JNB1762" s="143"/>
      <c r="JNC1762" s="143"/>
      <c r="JND1762" s="143"/>
      <c r="JNE1762" s="143"/>
      <c r="JNF1762" s="143"/>
      <c r="JNG1762" s="143"/>
      <c r="JNH1762" s="143"/>
      <c r="JNI1762" s="143"/>
      <c r="JNJ1762" s="143"/>
      <c r="JNK1762" s="143"/>
      <c r="JNL1762" s="143"/>
      <c r="JNM1762" s="143"/>
      <c r="JNN1762" s="143"/>
      <c r="JNO1762" s="143"/>
      <c r="JNP1762" s="143"/>
      <c r="JNQ1762" s="143"/>
      <c r="JNR1762" s="143"/>
      <c r="JNS1762" s="143"/>
      <c r="JNT1762" s="143"/>
      <c r="JNU1762" s="143"/>
      <c r="JNV1762" s="143"/>
      <c r="JNW1762" s="143"/>
      <c r="JNX1762" s="143"/>
      <c r="JNY1762" s="143"/>
      <c r="JNZ1762" s="143"/>
      <c r="JOA1762" s="143"/>
      <c r="JOB1762" s="143"/>
      <c r="JOC1762" s="143"/>
      <c r="JOD1762" s="143"/>
      <c r="JOE1762" s="143"/>
      <c r="JOF1762" s="143"/>
      <c r="JOG1762" s="143"/>
      <c r="JOH1762" s="143"/>
      <c r="JOI1762" s="143"/>
      <c r="JOJ1762" s="143"/>
      <c r="JOK1762" s="143"/>
      <c r="JOL1762" s="143"/>
      <c r="JOM1762" s="143"/>
      <c r="JON1762" s="143"/>
      <c r="JOO1762" s="143"/>
      <c r="JOP1762" s="143"/>
      <c r="JOQ1762" s="143"/>
      <c r="JOR1762" s="143"/>
      <c r="JOS1762" s="143"/>
      <c r="JOT1762" s="143"/>
      <c r="JOU1762" s="143"/>
      <c r="JOV1762" s="143"/>
      <c r="JOW1762" s="143"/>
      <c r="JOX1762" s="143"/>
      <c r="JOY1762" s="143"/>
      <c r="JOZ1762" s="143"/>
      <c r="JPA1762" s="143"/>
      <c r="JPB1762" s="143"/>
      <c r="JPC1762" s="143"/>
      <c r="JPD1762" s="143"/>
      <c r="JPE1762" s="143"/>
      <c r="JPF1762" s="143"/>
      <c r="JPG1762" s="143"/>
      <c r="JPH1762" s="143"/>
      <c r="JPI1762" s="143"/>
      <c r="JPJ1762" s="143"/>
      <c r="JPK1762" s="143"/>
      <c r="JPL1762" s="143"/>
      <c r="JPM1762" s="143"/>
      <c r="JPN1762" s="143"/>
      <c r="JPO1762" s="143"/>
      <c r="JPP1762" s="143"/>
      <c r="JPQ1762" s="143"/>
      <c r="JPR1762" s="143"/>
      <c r="JPS1762" s="143"/>
      <c r="JPT1762" s="143"/>
      <c r="JPU1762" s="143"/>
      <c r="JPV1762" s="143"/>
      <c r="JPW1762" s="143"/>
      <c r="JPX1762" s="143"/>
      <c r="JPY1762" s="143"/>
      <c r="JPZ1762" s="143"/>
      <c r="JQA1762" s="143"/>
      <c r="JQB1762" s="143"/>
      <c r="JQC1762" s="143"/>
      <c r="JQD1762" s="143"/>
      <c r="JQE1762" s="143"/>
      <c r="JQF1762" s="143"/>
      <c r="JQG1762" s="143"/>
      <c r="JQH1762" s="143"/>
      <c r="JQI1762" s="143"/>
      <c r="JQJ1762" s="143"/>
      <c r="JQK1762" s="143"/>
      <c r="JQL1762" s="143"/>
      <c r="JQM1762" s="143"/>
      <c r="JQN1762" s="143"/>
      <c r="JQO1762" s="143"/>
      <c r="JQP1762" s="143"/>
      <c r="JQQ1762" s="143"/>
      <c r="JQR1762" s="143"/>
      <c r="JQS1762" s="143"/>
      <c r="JQT1762" s="143"/>
      <c r="JQU1762" s="143"/>
      <c r="JQV1762" s="143"/>
      <c r="JQW1762" s="143"/>
      <c r="JQX1762" s="143"/>
      <c r="JQY1762" s="143"/>
      <c r="JQZ1762" s="143"/>
      <c r="JRA1762" s="143"/>
      <c r="JRB1762" s="143"/>
      <c r="JRC1762" s="143"/>
      <c r="JRD1762" s="143"/>
      <c r="JRE1762" s="143"/>
      <c r="JRF1762" s="143"/>
      <c r="JRG1762" s="143"/>
      <c r="JRH1762" s="143"/>
      <c r="JRI1762" s="143"/>
      <c r="JRJ1762" s="143"/>
      <c r="JRK1762" s="143"/>
      <c r="JRL1762" s="143"/>
      <c r="JRM1762" s="143"/>
      <c r="JRN1762" s="143"/>
      <c r="JRO1762" s="143"/>
      <c r="JRP1762" s="143"/>
      <c r="JRQ1762" s="143"/>
      <c r="JRR1762" s="143"/>
      <c r="JRS1762" s="143"/>
      <c r="JRT1762" s="143"/>
      <c r="JRU1762" s="143"/>
      <c r="JRV1762" s="143"/>
      <c r="JRW1762" s="143"/>
      <c r="JRX1762" s="143"/>
      <c r="JRY1762" s="143"/>
      <c r="JRZ1762" s="143"/>
      <c r="JSA1762" s="143"/>
      <c r="JSB1762" s="143"/>
      <c r="JSC1762" s="143"/>
      <c r="JSD1762" s="143"/>
      <c r="JSE1762" s="143"/>
      <c r="JSF1762" s="143"/>
      <c r="JSG1762" s="143"/>
      <c r="JSH1762" s="143"/>
      <c r="JSI1762" s="143"/>
      <c r="JSJ1762" s="143"/>
      <c r="JSK1762" s="143"/>
      <c r="JSL1762" s="143"/>
      <c r="JSM1762" s="143"/>
      <c r="JSN1762" s="143"/>
      <c r="JSO1762" s="143"/>
      <c r="JSP1762" s="143"/>
      <c r="JSQ1762" s="143"/>
      <c r="JSR1762" s="143"/>
      <c r="JSS1762" s="143"/>
      <c r="JST1762" s="143"/>
      <c r="JSU1762" s="143"/>
      <c r="JSV1762" s="143"/>
      <c r="JSW1762" s="143"/>
      <c r="JSX1762" s="143"/>
      <c r="JSY1762" s="143"/>
      <c r="JSZ1762" s="143"/>
      <c r="JTA1762" s="143"/>
      <c r="JTB1762" s="143"/>
      <c r="JTC1762" s="143"/>
      <c r="JTD1762" s="143"/>
      <c r="JTE1762" s="143"/>
      <c r="JTF1762" s="143"/>
      <c r="JTG1762" s="143"/>
      <c r="JTH1762" s="143"/>
      <c r="JTI1762" s="143"/>
      <c r="JTJ1762" s="143"/>
      <c r="JTK1762" s="143"/>
      <c r="JTL1762" s="143"/>
      <c r="JTM1762" s="143"/>
      <c r="JTN1762" s="143"/>
      <c r="JTO1762" s="143"/>
      <c r="JTP1762" s="143"/>
      <c r="JTQ1762" s="143"/>
      <c r="JTR1762" s="143"/>
      <c r="JTS1762" s="143"/>
      <c r="JTT1762" s="143"/>
      <c r="JTU1762" s="143"/>
      <c r="JTV1762" s="143"/>
      <c r="JTW1762" s="143"/>
      <c r="JTX1762" s="143"/>
      <c r="JTY1762" s="143"/>
      <c r="JTZ1762" s="143"/>
      <c r="JUA1762" s="143"/>
      <c r="JUB1762" s="143"/>
      <c r="JUC1762" s="143"/>
      <c r="JUD1762" s="143"/>
      <c r="JUE1762" s="143"/>
      <c r="JUF1762" s="143"/>
      <c r="JUG1762" s="143"/>
      <c r="JUH1762" s="143"/>
      <c r="JUI1762" s="143"/>
      <c r="JUJ1762" s="143"/>
      <c r="JUK1762" s="143"/>
      <c r="JUL1762" s="143"/>
      <c r="JUM1762" s="143"/>
      <c r="JUN1762" s="143"/>
      <c r="JUO1762" s="143"/>
      <c r="JUP1762" s="143"/>
      <c r="JUQ1762" s="143"/>
      <c r="JUR1762" s="143"/>
      <c r="JUS1762" s="143"/>
      <c r="JUT1762" s="143"/>
      <c r="JUU1762" s="143"/>
      <c r="JUV1762" s="143"/>
      <c r="JUW1762" s="143"/>
      <c r="JUX1762" s="143"/>
      <c r="JUY1762" s="143"/>
      <c r="JUZ1762" s="143"/>
      <c r="JVA1762" s="143"/>
      <c r="JVB1762" s="143"/>
      <c r="JVC1762" s="143"/>
      <c r="JVD1762" s="143"/>
      <c r="JVE1762" s="143"/>
      <c r="JVF1762" s="143"/>
      <c r="JVG1762" s="143"/>
      <c r="JVH1762" s="143"/>
      <c r="JVI1762" s="143"/>
      <c r="JVJ1762" s="143"/>
      <c r="JVK1762" s="143"/>
      <c r="JVL1762" s="143"/>
      <c r="JVM1762" s="143"/>
      <c r="JVN1762" s="143"/>
      <c r="JVO1762" s="143"/>
      <c r="JVP1762" s="143"/>
      <c r="JVQ1762" s="143"/>
      <c r="JVR1762" s="143"/>
      <c r="JVS1762" s="143"/>
      <c r="JVT1762" s="143"/>
      <c r="JVU1762" s="143"/>
      <c r="JVV1762" s="143"/>
      <c r="JVW1762" s="143"/>
      <c r="JVX1762" s="143"/>
      <c r="JVY1762" s="143"/>
      <c r="JVZ1762" s="143"/>
      <c r="JWA1762" s="143"/>
      <c r="JWB1762" s="143"/>
      <c r="JWC1762" s="143"/>
      <c r="JWD1762" s="143"/>
      <c r="JWE1762" s="143"/>
      <c r="JWF1762" s="143"/>
      <c r="JWG1762" s="143"/>
      <c r="JWH1762" s="143"/>
      <c r="JWI1762" s="143"/>
      <c r="JWJ1762" s="143"/>
      <c r="JWK1762" s="143"/>
      <c r="JWL1762" s="143"/>
      <c r="JWM1762" s="143"/>
      <c r="JWN1762" s="143"/>
      <c r="JWO1762" s="143"/>
      <c r="JWP1762" s="143"/>
      <c r="JWQ1762" s="143"/>
      <c r="JWR1762" s="143"/>
      <c r="JWS1762" s="143"/>
      <c r="JWT1762" s="143"/>
      <c r="JWU1762" s="143"/>
      <c r="JWV1762" s="143"/>
      <c r="JWW1762" s="143"/>
      <c r="JWX1762" s="143"/>
      <c r="JWY1762" s="143"/>
      <c r="JWZ1762" s="143"/>
      <c r="JXA1762" s="143"/>
      <c r="JXB1762" s="143"/>
      <c r="JXC1762" s="143"/>
      <c r="JXD1762" s="143"/>
      <c r="JXE1762" s="143"/>
      <c r="JXF1762" s="143"/>
      <c r="JXG1762" s="143"/>
      <c r="JXH1762" s="143"/>
      <c r="JXI1762" s="143"/>
      <c r="JXJ1762" s="143"/>
      <c r="JXK1762" s="143"/>
      <c r="JXL1762" s="143"/>
      <c r="JXM1762" s="143"/>
      <c r="JXN1762" s="143"/>
      <c r="JXO1762" s="143"/>
      <c r="JXP1762" s="143"/>
      <c r="JXQ1762" s="143"/>
      <c r="JXR1762" s="143"/>
      <c r="JXS1762" s="143"/>
      <c r="JXT1762" s="143"/>
      <c r="JXU1762" s="143"/>
      <c r="JXV1762" s="143"/>
      <c r="JXW1762" s="143"/>
      <c r="JXX1762" s="143"/>
      <c r="JXY1762" s="143"/>
      <c r="JXZ1762" s="143"/>
      <c r="JYA1762" s="143"/>
      <c r="JYB1762" s="143"/>
      <c r="JYC1762" s="143"/>
      <c r="JYD1762" s="143"/>
      <c r="JYE1762" s="143"/>
      <c r="JYF1762" s="143"/>
      <c r="JYG1762" s="143"/>
      <c r="JYH1762" s="143"/>
      <c r="JYI1762" s="143"/>
      <c r="JYJ1762" s="143"/>
      <c r="JYK1762" s="143"/>
      <c r="JYL1762" s="143"/>
      <c r="JYM1762" s="143"/>
      <c r="JYN1762" s="143"/>
      <c r="JYO1762" s="143"/>
      <c r="JYP1762" s="143"/>
      <c r="JYQ1762" s="143"/>
      <c r="JYR1762" s="143"/>
      <c r="JYS1762" s="143"/>
      <c r="JYT1762" s="143"/>
      <c r="JYU1762" s="143"/>
      <c r="JYV1762" s="143"/>
      <c r="JYW1762" s="143"/>
      <c r="JYX1762" s="143"/>
      <c r="JYY1762" s="143"/>
      <c r="JYZ1762" s="143"/>
      <c r="JZA1762" s="143"/>
      <c r="JZB1762" s="143"/>
      <c r="JZC1762" s="143"/>
      <c r="JZD1762" s="143"/>
      <c r="JZE1762" s="143"/>
      <c r="JZF1762" s="143"/>
      <c r="JZG1762" s="143"/>
      <c r="JZH1762" s="143"/>
      <c r="JZI1762" s="143"/>
      <c r="JZJ1762" s="143"/>
      <c r="JZK1762" s="143"/>
      <c r="JZL1762" s="143"/>
      <c r="JZM1762" s="143"/>
      <c r="JZN1762" s="143"/>
      <c r="JZO1762" s="143"/>
      <c r="JZP1762" s="143"/>
      <c r="JZQ1762" s="143"/>
      <c r="JZR1762" s="143"/>
      <c r="JZS1762" s="143"/>
      <c r="JZT1762" s="143"/>
      <c r="JZU1762" s="143"/>
      <c r="JZV1762" s="143"/>
      <c r="JZW1762" s="143"/>
      <c r="JZX1762" s="143"/>
      <c r="JZY1762" s="143"/>
      <c r="JZZ1762" s="143"/>
      <c r="KAA1762" s="143"/>
      <c r="KAB1762" s="143"/>
      <c r="KAC1762" s="143"/>
      <c r="KAD1762" s="143"/>
      <c r="KAE1762" s="143"/>
      <c r="KAF1762" s="143"/>
      <c r="KAG1762" s="143"/>
      <c r="KAH1762" s="143"/>
      <c r="KAI1762" s="143"/>
      <c r="KAJ1762" s="143"/>
      <c r="KAK1762" s="143"/>
      <c r="KAL1762" s="143"/>
      <c r="KAM1762" s="143"/>
      <c r="KAN1762" s="143"/>
      <c r="KAO1762" s="143"/>
      <c r="KAP1762" s="143"/>
      <c r="KAQ1762" s="143"/>
      <c r="KAR1762" s="143"/>
      <c r="KAS1762" s="143"/>
      <c r="KAT1762" s="143"/>
      <c r="KAU1762" s="143"/>
      <c r="KAV1762" s="143"/>
      <c r="KAW1762" s="143"/>
      <c r="KAX1762" s="143"/>
      <c r="KAY1762" s="143"/>
      <c r="KAZ1762" s="143"/>
      <c r="KBA1762" s="143"/>
      <c r="KBB1762" s="143"/>
      <c r="KBC1762" s="143"/>
      <c r="KBD1762" s="143"/>
      <c r="KBE1762" s="143"/>
      <c r="KBF1762" s="143"/>
      <c r="KBG1762" s="143"/>
      <c r="KBH1762" s="143"/>
      <c r="KBI1762" s="143"/>
      <c r="KBJ1762" s="143"/>
      <c r="KBK1762" s="143"/>
      <c r="KBL1762" s="143"/>
      <c r="KBM1762" s="143"/>
      <c r="KBN1762" s="143"/>
      <c r="KBO1762" s="143"/>
      <c r="KBP1762" s="143"/>
      <c r="KBQ1762" s="143"/>
      <c r="KBR1762" s="143"/>
      <c r="KBS1762" s="143"/>
      <c r="KBT1762" s="143"/>
      <c r="KBU1762" s="143"/>
      <c r="KBV1762" s="143"/>
      <c r="KBW1762" s="143"/>
      <c r="KBX1762" s="143"/>
      <c r="KBY1762" s="143"/>
      <c r="KBZ1762" s="143"/>
      <c r="KCA1762" s="143"/>
      <c r="KCB1762" s="143"/>
      <c r="KCC1762" s="143"/>
      <c r="KCD1762" s="143"/>
      <c r="KCE1762" s="143"/>
      <c r="KCF1762" s="143"/>
      <c r="KCG1762" s="143"/>
      <c r="KCH1762" s="143"/>
      <c r="KCI1762" s="143"/>
      <c r="KCJ1762" s="143"/>
      <c r="KCK1762" s="143"/>
      <c r="KCL1762" s="143"/>
      <c r="KCM1762" s="143"/>
      <c r="KCN1762" s="143"/>
      <c r="KCO1762" s="143"/>
      <c r="KCP1762" s="143"/>
      <c r="KCQ1762" s="143"/>
      <c r="KCR1762" s="143"/>
      <c r="KCS1762" s="143"/>
      <c r="KCT1762" s="143"/>
      <c r="KCU1762" s="143"/>
      <c r="KCV1762" s="143"/>
      <c r="KCW1762" s="143"/>
      <c r="KCX1762" s="143"/>
      <c r="KCY1762" s="143"/>
      <c r="KCZ1762" s="143"/>
      <c r="KDA1762" s="143"/>
      <c r="KDB1762" s="143"/>
      <c r="KDC1762" s="143"/>
      <c r="KDD1762" s="143"/>
      <c r="KDE1762" s="143"/>
      <c r="KDF1762" s="143"/>
      <c r="KDG1762" s="143"/>
      <c r="KDH1762" s="143"/>
      <c r="KDI1762" s="143"/>
      <c r="KDJ1762" s="143"/>
      <c r="KDK1762" s="143"/>
      <c r="KDL1762" s="143"/>
      <c r="KDM1762" s="143"/>
      <c r="KDN1762" s="143"/>
      <c r="KDO1762" s="143"/>
      <c r="KDP1762" s="143"/>
      <c r="KDQ1762" s="143"/>
      <c r="KDR1762" s="143"/>
      <c r="KDS1762" s="143"/>
      <c r="KDT1762" s="143"/>
      <c r="KDU1762" s="143"/>
      <c r="KDV1762" s="143"/>
      <c r="KDW1762" s="143"/>
      <c r="KDX1762" s="143"/>
      <c r="KDY1762" s="143"/>
      <c r="KDZ1762" s="143"/>
      <c r="KEA1762" s="143"/>
      <c r="KEB1762" s="143"/>
      <c r="KEC1762" s="143"/>
      <c r="KED1762" s="143"/>
      <c r="KEE1762" s="143"/>
      <c r="KEF1762" s="143"/>
      <c r="KEG1762" s="143"/>
      <c r="KEH1762" s="143"/>
      <c r="KEI1762" s="143"/>
      <c r="KEJ1762" s="143"/>
      <c r="KEK1762" s="143"/>
      <c r="KEL1762" s="143"/>
      <c r="KEM1762" s="143"/>
      <c r="KEN1762" s="143"/>
      <c r="KEO1762" s="143"/>
      <c r="KEP1762" s="143"/>
      <c r="KEQ1762" s="143"/>
      <c r="KER1762" s="143"/>
      <c r="KES1762" s="143"/>
      <c r="KET1762" s="143"/>
      <c r="KEU1762" s="143"/>
      <c r="KEV1762" s="143"/>
      <c r="KEW1762" s="143"/>
      <c r="KEX1762" s="143"/>
      <c r="KEY1762" s="143"/>
      <c r="KEZ1762" s="143"/>
      <c r="KFA1762" s="143"/>
      <c r="KFB1762" s="143"/>
      <c r="KFC1762" s="143"/>
      <c r="KFD1762" s="143"/>
      <c r="KFE1762" s="143"/>
      <c r="KFF1762" s="143"/>
      <c r="KFG1762" s="143"/>
      <c r="KFH1762" s="143"/>
      <c r="KFI1762" s="143"/>
      <c r="KFJ1762" s="143"/>
      <c r="KFK1762" s="143"/>
      <c r="KFL1762" s="143"/>
      <c r="KFM1762" s="143"/>
      <c r="KFN1762" s="143"/>
      <c r="KFO1762" s="143"/>
      <c r="KFP1762" s="143"/>
      <c r="KFQ1762" s="143"/>
      <c r="KFR1762" s="143"/>
      <c r="KFS1762" s="143"/>
      <c r="KFT1762" s="143"/>
      <c r="KFU1762" s="143"/>
      <c r="KFV1762" s="143"/>
      <c r="KFW1762" s="143"/>
      <c r="KFX1762" s="143"/>
      <c r="KFY1762" s="143"/>
      <c r="KFZ1762" s="143"/>
      <c r="KGA1762" s="143"/>
      <c r="KGB1762" s="143"/>
      <c r="KGC1762" s="143"/>
      <c r="KGD1762" s="143"/>
      <c r="KGE1762" s="143"/>
      <c r="KGF1762" s="143"/>
      <c r="KGG1762" s="143"/>
      <c r="KGH1762" s="143"/>
      <c r="KGI1762" s="143"/>
      <c r="KGJ1762" s="143"/>
      <c r="KGK1762" s="143"/>
      <c r="KGL1762" s="143"/>
      <c r="KGM1762" s="143"/>
      <c r="KGN1762" s="143"/>
      <c r="KGO1762" s="143"/>
      <c r="KGP1762" s="143"/>
      <c r="KGQ1762" s="143"/>
      <c r="KGR1762" s="143"/>
      <c r="KGS1762" s="143"/>
      <c r="KGT1762" s="143"/>
      <c r="KGU1762" s="143"/>
      <c r="KGV1762" s="143"/>
      <c r="KGW1762" s="143"/>
      <c r="KGX1762" s="143"/>
      <c r="KGY1762" s="143"/>
      <c r="KGZ1762" s="143"/>
      <c r="KHA1762" s="143"/>
      <c r="KHB1762" s="143"/>
      <c r="KHC1762" s="143"/>
      <c r="KHD1762" s="143"/>
      <c r="KHE1762" s="143"/>
      <c r="KHF1762" s="143"/>
      <c r="KHG1762" s="143"/>
      <c r="KHH1762" s="143"/>
      <c r="KHI1762" s="143"/>
      <c r="KHJ1762" s="143"/>
      <c r="KHK1762" s="143"/>
      <c r="KHL1762" s="143"/>
      <c r="KHM1762" s="143"/>
      <c r="KHN1762" s="143"/>
      <c r="KHO1762" s="143"/>
      <c r="KHP1762" s="143"/>
      <c r="KHQ1762" s="143"/>
      <c r="KHR1762" s="143"/>
      <c r="KHS1762" s="143"/>
      <c r="KHT1762" s="143"/>
      <c r="KHU1762" s="143"/>
      <c r="KHV1762" s="143"/>
      <c r="KHW1762" s="143"/>
      <c r="KHX1762" s="143"/>
      <c r="KHY1762" s="143"/>
      <c r="KHZ1762" s="143"/>
      <c r="KIA1762" s="143"/>
      <c r="KIB1762" s="143"/>
      <c r="KIC1762" s="143"/>
      <c r="KID1762" s="143"/>
      <c r="KIE1762" s="143"/>
      <c r="KIF1762" s="143"/>
      <c r="KIG1762" s="143"/>
      <c r="KIH1762" s="143"/>
      <c r="KII1762" s="143"/>
      <c r="KIJ1762" s="143"/>
      <c r="KIK1762" s="143"/>
      <c r="KIL1762" s="143"/>
      <c r="KIM1762" s="143"/>
      <c r="KIN1762" s="143"/>
      <c r="KIO1762" s="143"/>
      <c r="KIP1762" s="143"/>
      <c r="KIQ1762" s="143"/>
      <c r="KIR1762" s="143"/>
      <c r="KIS1762" s="143"/>
      <c r="KIT1762" s="143"/>
      <c r="KIU1762" s="143"/>
      <c r="KIV1762" s="143"/>
      <c r="KIW1762" s="143"/>
      <c r="KIX1762" s="143"/>
      <c r="KIY1762" s="143"/>
      <c r="KIZ1762" s="143"/>
      <c r="KJA1762" s="143"/>
      <c r="KJB1762" s="143"/>
      <c r="KJC1762" s="143"/>
      <c r="KJD1762" s="143"/>
      <c r="KJE1762" s="143"/>
      <c r="KJF1762" s="143"/>
      <c r="KJG1762" s="143"/>
      <c r="KJH1762" s="143"/>
      <c r="KJI1762" s="143"/>
      <c r="KJJ1762" s="143"/>
      <c r="KJK1762" s="143"/>
      <c r="KJL1762" s="143"/>
      <c r="KJM1762" s="143"/>
      <c r="KJN1762" s="143"/>
      <c r="KJO1762" s="143"/>
      <c r="KJP1762" s="143"/>
      <c r="KJQ1762" s="143"/>
      <c r="KJR1762" s="143"/>
      <c r="KJS1762" s="143"/>
      <c r="KJT1762" s="143"/>
      <c r="KJU1762" s="143"/>
      <c r="KJV1762" s="143"/>
      <c r="KJW1762" s="143"/>
      <c r="KJX1762" s="143"/>
      <c r="KJY1762" s="143"/>
      <c r="KJZ1762" s="143"/>
      <c r="KKA1762" s="143"/>
      <c r="KKB1762" s="143"/>
      <c r="KKC1762" s="143"/>
      <c r="KKD1762" s="143"/>
      <c r="KKE1762" s="143"/>
      <c r="KKF1762" s="143"/>
      <c r="KKG1762" s="143"/>
      <c r="KKH1762" s="143"/>
      <c r="KKI1762" s="143"/>
      <c r="KKJ1762" s="143"/>
      <c r="KKK1762" s="143"/>
      <c r="KKL1762" s="143"/>
      <c r="KKM1762" s="143"/>
      <c r="KKN1762" s="143"/>
      <c r="KKO1762" s="143"/>
      <c r="KKP1762" s="143"/>
      <c r="KKQ1762" s="143"/>
      <c r="KKR1762" s="143"/>
      <c r="KKS1762" s="143"/>
      <c r="KKT1762" s="143"/>
      <c r="KKU1762" s="143"/>
      <c r="KKV1762" s="143"/>
      <c r="KKW1762" s="143"/>
      <c r="KKX1762" s="143"/>
      <c r="KKY1762" s="143"/>
      <c r="KKZ1762" s="143"/>
      <c r="KLA1762" s="143"/>
      <c r="KLB1762" s="143"/>
      <c r="KLC1762" s="143"/>
      <c r="KLD1762" s="143"/>
      <c r="KLE1762" s="143"/>
      <c r="KLF1762" s="143"/>
      <c r="KLG1762" s="143"/>
      <c r="KLH1762" s="143"/>
      <c r="KLI1762" s="143"/>
      <c r="KLJ1762" s="143"/>
      <c r="KLK1762" s="143"/>
      <c r="KLL1762" s="143"/>
      <c r="KLM1762" s="143"/>
      <c r="KLN1762" s="143"/>
      <c r="KLO1762" s="143"/>
      <c r="KLP1762" s="143"/>
      <c r="KLQ1762" s="143"/>
      <c r="KLR1762" s="143"/>
      <c r="KLS1762" s="143"/>
      <c r="KLT1762" s="143"/>
      <c r="KLU1762" s="143"/>
      <c r="KLV1762" s="143"/>
      <c r="KLW1762" s="143"/>
      <c r="KLX1762" s="143"/>
      <c r="KLY1762" s="143"/>
      <c r="KLZ1762" s="143"/>
      <c r="KMA1762" s="143"/>
      <c r="KMB1762" s="143"/>
      <c r="KMC1762" s="143"/>
      <c r="KMD1762" s="143"/>
      <c r="KME1762" s="143"/>
      <c r="KMF1762" s="143"/>
      <c r="KMG1762" s="143"/>
      <c r="KMH1762" s="143"/>
      <c r="KMI1762" s="143"/>
      <c r="KMJ1762" s="143"/>
      <c r="KMK1762" s="143"/>
      <c r="KML1762" s="143"/>
      <c r="KMM1762" s="143"/>
      <c r="KMN1762" s="143"/>
      <c r="KMO1762" s="143"/>
      <c r="KMP1762" s="143"/>
      <c r="KMQ1762" s="143"/>
      <c r="KMR1762" s="143"/>
      <c r="KMS1762" s="143"/>
      <c r="KMT1762" s="143"/>
      <c r="KMU1762" s="143"/>
      <c r="KMV1762" s="143"/>
      <c r="KMW1762" s="143"/>
      <c r="KMX1762" s="143"/>
      <c r="KMY1762" s="143"/>
      <c r="KMZ1762" s="143"/>
      <c r="KNA1762" s="143"/>
      <c r="KNB1762" s="143"/>
      <c r="KNC1762" s="143"/>
      <c r="KND1762" s="143"/>
      <c r="KNE1762" s="143"/>
      <c r="KNF1762" s="143"/>
      <c r="KNG1762" s="143"/>
      <c r="KNH1762" s="143"/>
      <c r="KNI1762" s="143"/>
      <c r="KNJ1762" s="143"/>
      <c r="KNK1762" s="143"/>
      <c r="KNL1762" s="143"/>
      <c r="KNM1762" s="143"/>
      <c r="KNN1762" s="143"/>
      <c r="KNO1762" s="143"/>
      <c r="KNP1762" s="143"/>
      <c r="KNQ1762" s="143"/>
      <c r="KNR1762" s="143"/>
      <c r="KNS1762" s="143"/>
      <c r="KNT1762" s="143"/>
      <c r="KNU1762" s="143"/>
      <c r="KNV1762" s="143"/>
      <c r="KNW1762" s="143"/>
      <c r="KNX1762" s="143"/>
      <c r="KNY1762" s="143"/>
      <c r="KNZ1762" s="143"/>
      <c r="KOA1762" s="143"/>
      <c r="KOB1762" s="143"/>
      <c r="KOC1762" s="143"/>
      <c r="KOD1762" s="143"/>
      <c r="KOE1762" s="143"/>
      <c r="KOF1762" s="143"/>
      <c r="KOG1762" s="143"/>
      <c r="KOH1762" s="143"/>
      <c r="KOI1762" s="143"/>
      <c r="KOJ1762" s="143"/>
      <c r="KOK1762" s="143"/>
      <c r="KOL1762" s="143"/>
      <c r="KOM1762" s="143"/>
      <c r="KON1762" s="143"/>
      <c r="KOO1762" s="143"/>
      <c r="KOP1762" s="143"/>
      <c r="KOQ1762" s="143"/>
      <c r="KOR1762" s="143"/>
      <c r="KOS1762" s="143"/>
      <c r="KOT1762" s="143"/>
      <c r="KOU1762" s="143"/>
      <c r="KOV1762" s="143"/>
      <c r="KOW1762" s="143"/>
      <c r="KOX1762" s="143"/>
      <c r="KOY1762" s="143"/>
      <c r="KOZ1762" s="143"/>
      <c r="KPA1762" s="143"/>
      <c r="KPB1762" s="143"/>
      <c r="KPC1762" s="143"/>
      <c r="KPD1762" s="143"/>
      <c r="KPE1762" s="143"/>
      <c r="KPF1762" s="143"/>
      <c r="KPG1762" s="143"/>
      <c r="KPH1762" s="143"/>
      <c r="KPI1762" s="143"/>
      <c r="KPJ1762" s="143"/>
      <c r="KPK1762" s="143"/>
      <c r="KPL1762" s="143"/>
      <c r="KPM1762" s="143"/>
      <c r="KPN1762" s="143"/>
      <c r="KPO1762" s="143"/>
      <c r="KPP1762" s="143"/>
      <c r="KPQ1762" s="143"/>
      <c r="KPR1762" s="143"/>
      <c r="KPS1762" s="143"/>
      <c r="KPT1762" s="143"/>
      <c r="KPU1762" s="143"/>
      <c r="KPV1762" s="143"/>
      <c r="KPW1762" s="143"/>
      <c r="KPX1762" s="143"/>
      <c r="KPY1762" s="143"/>
      <c r="KPZ1762" s="143"/>
      <c r="KQA1762" s="143"/>
      <c r="KQB1762" s="143"/>
      <c r="KQC1762" s="143"/>
      <c r="KQD1762" s="143"/>
      <c r="KQE1762" s="143"/>
      <c r="KQF1762" s="143"/>
      <c r="KQG1762" s="143"/>
      <c r="KQH1762" s="143"/>
      <c r="KQI1762" s="143"/>
      <c r="KQJ1762" s="143"/>
      <c r="KQK1762" s="143"/>
      <c r="KQL1762" s="143"/>
      <c r="KQM1762" s="143"/>
      <c r="KQN1762" s="143"/>
      <c r="KQO1762" s="143"/>
      <c r="KQP1762" s="143"/>
      <c r="KQQ1762" s="143"/>
      <c r="KQR1762" s="143"/>
      <c r="KQS1762" s="143"/>
      <c r="KQT1762" s="143"/>
      <c r="KQU1762" s="143"/>
      <c r="KQV1762" s="143"/>
      <c r="KQW1762" s="143"/>
      <c r="KQX1762" s="143"/>
      <c r="KQY1762" s="143"/>
      <c r="KQZ1762" s="143"/>
      <c r="KRA1762" s="143"/>
      <c r="KRB1762" s="143"/>
      <c r="KRC1762" s="143"/>
      <c r="KRD1762" s="143"/>
      <c r="KRE1762" s="143"/>
      <c r="KRF1762" s="143"/>
      <c r="KRG1762" s="143"/>
      <c r="KRH1762" s="143"/>
      <c r="KRI1762" s="143"/>
      <c r="KRJ1762" s="143"/>
      <c r="KRK1762" s="143"/>
      <c r="KRL1762" s="143"/>
      <c r="KRM1762" s="143"/>
      <c r="KRN1762" s="143"/>
      <c r="KRO1762" s="143"/>
      <c r="KRP1762" s="143"/>
      <c r="KRQ1762" s="143"/>
      <c r="KRR1762" s="143"/>
      <c r="KRS1762" s="143"/>
      <c r="KRT1762" s="143"/>
      <c r="KRU1762" s="143"/>
      <c r="KRV1762" s="143"/>
      <c r="KRW1762" s="143"/>
      <c r="KRX1762" s="143"/>
      <c r="KRY1762" s="143"/>
      <c r="KRZ1762" s="143"/>
      <c r="KSA1762" s="143"/>
      <c r="KSB1762" s="143"/>
      <c r="KSC1762" s="143"/>
      <c r="KSD1762" s="143"/>
      <c r="KSE1762" s="143"/>
      <c r="KSF1762" s="143"/>
      <c r="KSG1762" s="143"/>
      <c r="KSH1762" s="143"/>
      <c r="KSI1762" s="143"/>
      <c r="KSJ1762" s="143"/>
      <c r="KSK1762" s="143"/>
      <c r="KSL1762" s="143"/>
      <c r="KSM1762" s="143"/>
      <c r="KSN1762" s="143"/>
      <c r="KSO1762" s="143"/>
      <c r="KSP1762" s="143"/>
      <c r="KSQ1762" s="143"/>
      <c r="KSR1762" s="143"/>
      <c r="KSS1762" s="143"/>
      <c r="KST1762" s="143"/>
      <c r="KSU1762" s="143"/>
      <c r="KSV1762" s="143"/>
      <c r="KSW1762" s="143"/>
      <c r="KSX1762" s="143"/>
      <c r="KSY1762" s="143"/>
      <c r="KSZ1762" s="143"/>
      <c r="KTA1762" s="143"/>
      <c r="KTB1762" s="143"/>
      <c r="KTC1762" s="143"/>
      <c r="KTD1762" s="143"/>
      <c r="KTE1762" s="143"/>
      <c r="KTF1762" s="143"/>
      <c r="KTG1762" s="143"/>
      <c r="KTH1762" s="143"/>
      <c r="KTI1762" s="143"/>
      <c r="KTJ1762" s="143"/>
      <c r="KTK1762" s="143"/>
      <c r="KTL1762" s="143"/>
      <c r="KTM1762" s="143"/>
      <c r="KTN1762" s="143"/>
      <c r="KTO1762" s="143"/>
      <c r="KTP1762" s="143"/>
      <c r="KTQ1762" s="143"/>
      <c r="KTR1762" s="143"/>
      <c r="KTS1762" s="143"/>
      <c r="KTT1762" s="143"/>
      <c r="KTU1762" s="143"/>
      <c r="KTV1762" s="143"/>
      <c r="KTW1762" s="143"/>
      <c r="KTX1762" s="143"/>
      <c r="KTY1762" s="143"/>
      <c r="KTZ1762" s="143"/>
      <c r="KUA1762" s="143"/>
      <c r="KUB1762" s="143"/>
      <c r="KUC1762" s="143"/>
      <c r="KUD1762" s="143"/>
      <c r="KUE1762" s="143"/>
      <c r="KUF1762" s="143"/>
      <c r="KUG1762" s="143"/>
      <c r="KUH1762" s="143"/>
      <c r="KUI1762" s="143"/>
      <c r="KUJ1762" s="143"/>
      <c r="KUK1762" s="143"/>
      <c r="KUL1762" s="143"/>
      <c r="KUM1762" s="143"/>
      <c r="KUN1762" s="143"/>
      <c r="KUO1762" s="143"/>
      <c r="KUP1762" s="143"/>
      <c r="KUQ1762" s="143"/>
      <c r="KUR1762" s="143"/>
      <c r="KUS1762" s="143"/>
      <c r="KUT1762" s="143"/>
      <c r="KUU1762" s="143"/>
      <c r="KUV1762" s="143"/>
      <c r="KUW1762" s="143"/>
      <c r="KUX1762" s="143"/>
      <c r="KUY1762" s="143"/>
      <c r="KUZ1762" s="143"/>
      <c r="KVA1762" s="143"/>
      <c r="KVB1762" s="143"/>
      <c r="KVC1762" s="143"/>
      <c r="KVD1762" s="143"/>
      <c r="KVE1762" s="143"/>
      <c r="KVF1762" s="143"/>
      <c r="KVG1762" s="143"/>
      <c r="KVH1762" s="143"/>
      <c r="KVI1762" s="143"/>
      <c r="KVJ1762" s="143"/>
      <c r="KVK1762" s="143"/>
      <c r="KVL1762" s="143"/>
      <c r="KVM1762" s="143"/>
      <c r="KVN1762" s="143"/>
      <c r="KVO1762" s="143"/>
      <c r="KVP1762" s="143"/>
      <c r="KVQ1762" s="143"/>
      <c r="KVR1762" s="143"/>
      <c r="KVS1762" s="143"/>
      <c r="KVT1762" s="143"/>
      <c r="KVU1762" s="143"/>
      <c r="KVV1762" s="143"/>
      <c r="KVW1762" s="143"/>
      <c r="KVX1762" s="143"/>
      <c r="KVY1762" s="143"/>
      <c r="KVZ1762" s="143"/>
      <c r="KWA1762" s="143"/>
      <c r="KWB1762" s="143"/>
      <c r="KWC1762" s="143"/>
      <c r="KWD1762" s="143"/>
      <c r="KWE1762" s="143"/>
      <c r="KWF1762" s="143"/>
      <c r="KWG1762" s="143"/>
      <c r="KWH1762" s="143"/>
      <c r="KWI1762" s="143"/>
      <c r="KWJ1762" s="143"/>
      <c r="KWK1762" s="143"/>
      <c r="KWL1762" s="143"/>
      <c r="KWM1762" s="143"/>
      <c r="KWN1762" s="143"/>
      <c r="KWO1762" s="143"/>
      <c r="KWP1762" s="143"/>
      <c r="KWQ1762" s="143"/>
      <c r="KWR1762" s="143"/>
      <c r="KWS1762" s="143"/>
      <c r="KWT1762" s="143"/>
      <c r="KWU1762" s="143"/>
      <c r="KWV1762" s="143"/>
      <c r="KWW1762" s="143"/>
      <c r="KWX1762" s="143"/>
      <c r="KWY1762" s="143"/>
      <c r="KWZ1762" s="143"/>
      <c r="KXA1762" s="143"/>
      <c r="KXB1762" s="143"/>
      <c r="KXC1762" s="143"/>
      <c r="KXD1762" s="143"/>
      <c r="KXE1762" s="143"/>
      <c r="KXF1762" s="143"/>
      <c r="KXG1762" s="143"/>
      <c r="KXH1762" s="143"/>
      <c r="KXI1762" s="143"/>
      <c r="KXJ1762" s="143"/>
      <c r="KXK1762" s="143"/>
      <c r="KXL1762" s="143"/>
      <c r="KXM1762" s="143"/>
      <c r="KXN1762" s="143"/>
      <c r="KXO1762" s="143"/>
      <c r="KXP1762" s="143"/>
      <c r="KXQ1762" s="143"/>
      <c r="KXR1762" s="143"/>
      <c r="KXS1762" s="143"/>
      <c r="KXT1762" s="143"/>
      <c r="KXU1762" s="143"/>
      <c r="KXV1762" s="143"/>
      <c r="KXW1762" s="143"/>
      <c r="KXX1762" s="143"/>
      <c r="KXY1762" s="143"/>
      <c r="KXZ1762" s="143"/>
      <c r="KYA1762" s="143"/>
      <c r="KYB1762" s="143"/>
      <c r="KYC1762" s="143"/>
      <c r="KYD1762" s="143"/>
      <c r="KYE1762" s="143"/>
      <c r="KYF1762" s="143"/>
      <c r="KYG1762" s="143"/>
      <c r="KYH1762" s="143"/>
      <c r="KYI1762" s="143"/>
      <c r="KYJ1762" s="143"/>
      <c r="KYK1762" s="143"/>
      <c r="KYL1762" s="143"/>
      <c r="KYM1762" s="143"/>
      <c r="KYN1762" s="143"/>
      <c r="KYO1762" s="143"/>
      <c r="KYP1762" s="143"/>
      <c r="KYQ1762" s="143"/>
      <c r="KYR1762" s="143"/>
      <c r="KYS1762" s="143"/>
      <c r="KYT1762" s="143"/>
      <c r="KYU1762" s="143"/>
      <c r="KYV1762" s="143"/>
      <c r="KYW1762" s="143"/>
      <c r="KYX1762" s="143"/>
      <c r="KYY1762" s="143"/>
      <c r="KYZ1762" s="143"/>
      <c r="KZA1762" s="143"/>
      <c r="KZB1762" s="143"/>
      <c r="KZC1762" s="143"/>
      <c r="KZD1762" s="143"/>
      <c r="KZE1762" s="143"/>
      <c r="KZF1762" s="143"/>
      <c r="KZG1762" s="143"/>
      <c r="KZH1762" s="143"/>
      <c r="KZI1762" s="143"/>
      <c r="KZJ1762" s="143"/>
      <c r="KZK1762" s="143"/>
      <c r="KZL1762" s="143"/>
      <c r="KZM1762" s="143"/>
      <c r="KZN1762" s="143"/>
      <c r="KZO1762" s="143"/>
      <c r="KZP1762" s="143"/>
      <c r="KZQ1762" s="143"/>
      <c r="KZR1762" s="143"/>
      <c r="KZS1762" s="143"/>
      <c r="KZT1762" s="143"/>
      <c r="KZU1762" s="143"/>
      <c r="KZV1762" s="143"/>
      <c r="KZW1762" s="143"/>
      <c r="KZX1762" s="143"/>
      <c r="KZY1762" s="143"/>
      <c r="KZZ1762" s="143"/>
      <c r="LAA1762" s="143"/>
      <c r="LAB1762" s="143"/>
      <c r="LAC1762" s="143"/>
      <c r="LAD1762" s="143"/>
      <c r="LAE1762" s="143"/>
      <c r="LAF1762" s="143"/>
      <c r="LAG1762" s="143"/>
      <c r="LAH1762" s="143"/>
      <c r="LAI1762" s="143"/>
      <c r="LAJ1762" s="143"/>
      <c r="LAK1762" s="143"/>
      <c r="LAL1762" s="143"/>
      <c r="LAM1762" s="143"/>
      <c r="LAN1762" s="143"/>
      <c r="LAO1762" s="143"/>
      <c r="LAP1762" s="143"/>
      <c r="LAQ1762" s="143"/>
      <c r="LAR1762" s="143"/>
      <c r="LAS1762" s="143"/>
      <c r="LAT1762" s="143"/>
      <c r="LAU1762" s="143"/>
      <c r="LAV1762" s="143"/>
      <c r="LAW1762" s="143"/>
      <c r="LAX1762" s="143"/>
      <c r="LAY1762" s="143"/>
      <c r="LAZ1762" s="143"/>
      <c r="LBA1762" s="143"/>
      <c r="LBB1762" s="143"/>
      <c r="LBC1762" s="143"/>
      <c r="LBD1762" s="143"/>
      <c r="LBE1762" s="143"/>
      <c r="LBF1762" s="143"/>
      <c r="LBG1762" s="143"/>
      <c r="LBH1762" s="143"/>
      <c r="LBI1762" s="143"/>
      <c r="LBJ1762" s="143"/>
      <c r="LBK1762" s="143"/>
      <c r="LBL1762" s="143"/>
      <c r="LBM1762" s="143"/>
      <c r="LBN1762" s="143"/>
      <c r="LBO1762" s="143"/>
      <c r="LBP1762" s="143"/>
      <c r="LBQ1762" s="143"/>
      <c r="LBR1762" s="143"/>
      <c r="LBS1762" s="143"/>
      <c r="LBT1762" s="143"/>
      <c r="LBU1762" s="143"/>
      <c r="LBV1762" s="143"/>
      <c r="LBW1762" s="143"/>
      <c r="LBX1762" s="143"/>
      <c r="LBY1762" s="143"/>
      <c r="LBZ1762" s="143"/>
      <c r="LCA1762" s="143"/>
      <c r="LCB1762" s="143"/>
      <c r="LCC1762" s="143"/>
      <c r="LCD1762" s="143"/>
      <c r="LCE1762" s="143"/>
      <c r="LCF1762" s="143"/>
      <c r="LCG1762" s="143"/>
      <c r="LCH1762" s="143"/>
      <c r="LCI1762" s="143"/>
      <c r="LCJ1762" s="143"/>
      <c r="LCK1762" s="143"/>
      <c r="LCL1762" s="143"/>
      <c r="LCM1762" s="143"/>
      <c r="LCN1762" s="143"/>
      <c r="LCO1762" s="143"/>
      <c r="LCP1762" s="143"/>
      <c r="LCQ1762" s="143"/>
      <c r="LCR1762" s="143"/>
      <c r="LCS1762" s="143"/>
      <c r="LCT1762" s="143"/>
      <c r="LCU1762" s="143"/>
      <c r="LCV1762" s="143"/>
      <c r="LCW1762" s="143"/>
      <c r="LCX1762" s="143"/>
      <c r="LCY1762" s="143"/>
      <c r="LCZ1762" s="143"/>
      <c r="LDA1762" s="143"/>
      <c r="LDB1762" s="143"/>
      <c r="LDC1762" s="143"/>
      <c r="LDD1762" s="143"/>
      <c r="LDE1762" s="143"/>
      <c r="LDF1762" s="143"/>
      <c r="LDG1762" s="143"/>
      <c r="LDH1762" s="143"/>
      <c r="LDI1762" s="143"/>
      <c r="LDJ1762" s="143"/>
      <c r="LDK1762" s="143"/>
      <c r="LDL1762" s="143"/>
      <c r="LDM1762" s="143"/>
      <c r="LDN1762" s="143"/>
      <c r="LDO1762" s="143"/>
      <c r="LDP1762" s="143"/>
      <c r="LDQ1762" s="143"/>
      <c r="LDR1762" s="143"/>
      <c r="LDS1762" s="143"/>
      <c r="LDT1762" s="143"/>
      <c r="LDU1762" s="143"/>
      <c r="LDV1762" s="143"/>
      <c r="LDW1762" s="143"/>
      <c r="LDX1762" s="143"/>
      <c r="LDY1762" s="143"/>
      <c r="LDZ1762" s="143"/>
      <c r="LEA1762" s="143"/>
      <c r="LEB1762" s="143"/>
      <c r="LEC1762" s="143"/>
      <c r="LED1762" s="143"/>
      <c r="LEE1762" s="143"/>
      <c r="LEF1762" s="143"/>
      <c r="LEG1762" s="143"/>
      <c r="LEH1762" s="143"/>
      <c r="LEI1762" s="143"/>
      <c r="LEJ1762" s="143"/>
      <c r="LEK1762" s="143"/>
      <c r="LEL1762" s="143"/>
      <c r="LEM1762" s="143"/>
      <c r="LEN1762" s="143"/>
      <c r="LEO1762" s="143"/>
      <c r="LEP1762" s="143"/>
      <c r="LEQ1762" s="143"/>
      <c r="LER1762" s="143"/>
      <c r="LES1762" s="143"/>
      <c r="LET1762" s="143"/>
      <c r="LEU1762" s="143"/>
      <c r="LEV1762" s="143"/>
      <c r="LEW1762" s="143"/>
      <c r="LEX1762" s="143"/>
      <c r="LEY1762" s="143"/>
      <c r="LEZ1762" s="143"/>
      <c r="LFA1762" s="143"/>
      <c r="LFB1762" s="143"/>
      <c r="LFC1762" s="143"/>
      <c r="LFD1762" s="143"/>
      <c r="LFE1762" s="143"/>
      <c r="LFF1762" s="143"/>
      <c r="LFG1762" s="143"/>
      <c r="LFH1762" s="143"/>
      <c r="LFI1762" s="143"/>
      <c r="LFJ1762" s="143"/>
      <c r="LFK1762" s="143"/>
      <c r="LFL1762" s="143"/>
      <c r="LFM1762" s="143"/>
      <c r="LFN1762" s="143"/>
      <c r="LFO1762" s="143"/>
      <c r="LFP1762" s="143"/>
      <c r="LFQ1762" s="143"/>
      <c r="LFR1762" s="143"/>
      <c r="LFS1762" s="143"/>
      <c r="LFT1762" s="143"/>
      <c r="LFU1762" s="143"/>
      <c r="LFV1762" s="143"/>
      <c r="LFW1762" s="143"/>
      <c r="LFX1762" s="143"/>
      <c r="LFY1762" s="143"/>
      <c r="LFZ1762" s="143"/>
      <c r="LGA1762" s="143"/>
      <c r="LGB1762" s="143"/>
      <c r="LGC1762" s="143"/>
      <c r="LGD1762" s="143"/>
      <c r="LGE1762" s="143"/>
      <c r="LGF1762" s="143"/>
      <c r="LGG1762" s="143"/>
      <c r="LGH1762" s="143"/>
      <c r="LGI1762" s="143"/>
      <c r="LGJ1762" s="143"/>
      <c r="LGK1762" s="143"/>
      <c r="LGL1762" s="143"/>
      <c r="LGM1762" s="143"/>
      <c r="LGN1762" s="143"/>
      <c r="LGO1762" s="143"/>
      <c r="LGP1762" s="143"/>
      <c r="LGQ1762" s="143"/>
      <c r="LGR1762" s="143"/>
      <c r="LGS1762" s="143"/>
      <c r="LGT1762" s="143"/>
      <c r="LGU1762" s="143"/>
      <c r="LGV1762" s="143"/>
      <c r="LGW1762" s="143"/>
      <c r="LGX1762" s="143"/>
      <c r="LGY1762" s="143"/>
      <c r="LGZ1762" s="143"/>
      <c r="LHA1762" s="143"/>
      <c r="LHB1762" s="143"/>
      <c r="LHC1762" s="143"/>
      <c r="LHD1762" s="143"/>
      <c r="LHE1762" s="143"/>
      <c r="LHF1762" s="143"/>
      <c r="LHG1762" s="143"/>
      <c r="LHH1762" s="143"/>
      <c r="LHI1762" s="143"/>
      <c r="LHJ1762" s="143"/>
      <c r="LHK1762" s="143"/>
      <c r="LHL1762" s="143"/>
      <c r="LHM1762" s="143"/>
      <c r="LHN1762" s="143"/>
      <c r="LHO1762" s="143"/>
      <c r="LHP1762" s="143"/>
      <c r="LHQ1762" s="143"/>
      <c r="LHR1762" s="143"/>
      <c r="LHS1762" s="143"/>
      <c r="LHT1762" s="143"/>
      <c r="LHU1762" s="143"/>
      <c r="LHV1762" s="143"/>
      <c r="LHW1762" s="143"/>
      <c r="LHX1762" s="143"/>
      <c r="LHY1762" s="143"/>
      <c r="LHZ1762" s="143"/>
      <c r="LIA1762" s="143"/>
      <c r="LIB1762" s="143"/>
      <c r="LIC1762" s="143"/>
      <c r="LID1762" s="143"/>
      <c r="LIE1762" s="143"/>
      <c r="LIF1762" s="143"/>
      <c r="LIG1762" s="143"/>
      <c r="LIH1762" s="143"/>
      <c r="LII1762" s="143"/>
      <c r="LIJ1762" s="143"/>
      <c r="LIK1762" s="143"/>
      <c r="LIL1762" s="143"/>
      <c r="LIM1762" s="143"/>
      <c r="LIN1762" s="143"/>
      <c r="LIO1762" s="143"/>
      <c r="LIP1762" s="143"/>
      <c r="LIQ1762" s="143"/>
      <c r="LIR1762" s="143"/>
      <c r="LIS1762" s="143"/>
      <c r="LIT1762" s="143"/>
      <c r="LIU1762" s="143"/>
      <c r="LIV1762" s="143"/>
      <c r="LIW1762" s="143"/>
      <c r="LIX1762" s="143"/>
      <c r="LIY1762" s="143"/>
      <c r="LIZ1762" s="143"/>
      <c r="LJA1762" s="143"/>
      <c r="LJB1762" s="143"/>
      <c r="LJC1762" s="143"/>
      <c r="LJD1762" s="143"/>
      <c r="LJE1762" s="143"/>
      <c r="LJF1762" s="143"/>
      <c r="LJG1762" s="143"/>
      <c r="LJH1762" s="143"/>
      <c r="LJI1762" s="143"/>
      <c r="LJJ1762" s="143"/>
      <c r="LJK1762" s="143"/>
      <c r="LJL1762" s="143"/>
      <c r="LJM1762" s="143"/>
      <c r="LJN1762" s="143"/>
      <c r="LJO1762" s="143"/>
      <c r="LJP1762" s="143"/>
      <c r="LJQ1762" s="143"/>
      <c r="LJR1762" s="143"/>
      <c r="LJS1762" s="143"/>
      <c r="LJT1762" s="143"/>
      <c r="LJU1762" s="143"/>
      <c r="LJV1762" s="143"/>
      <c r="LJW1762" s="143"/>
      <c r="LJX1762" s="143"/>
      <c r="LJY1762" s="143"/>
      <c r="LJZ1762" s="143"/>
      <c r="LKA1762" s="143"/>
      <c r="LKB1762" s="143"/>
      <c r="LKC1762" s="143"/>
      <c r="LKD1762" s="143"/>
      <c r="LKE1762" s="143"/>
      <c r="LKF1762" s="143"/>
      <c r="LKG1762" s="143"/>
      <c r="LKH1762" s="143"/>
      <c r="LKI1762" s="143"/>
      <c r="LKJ1762" s="143"/>
      <c r="LKK1762" s="143"/>
      <c r="LKL1762" s="143"/>
      <c r="LKM1762" s="143"/>
      <c r="LKN1762" s="143"/>
      <c r="LKO1762" s="143"/>
      <c r="LKP1762" s="143"/>
      <c r="LKQ1762" s="143"/>
      <c r="LKR1762" s="143"/>
      <c r="LKS1762" s="143"/>
      <c r="LKT1762" s="143"/>
      <c r="LKU1762" s="143"/>
      <c r="LKV1762" s="143"/>
      <c r="LKW1762" s="143"/>
      <c r="LKX1762" s="143"/>
      <c r="LKY1762" s="143"/>
      <c r="LKZ1762" s="143"/>
      <c r="LLA1762" s="143"/>
      <c r="LLB1762" s="143"/>
      <c r="LLC1762" s="143"/>
      <c r="LLD1762" s="143"/>
      <c r="LLE1762" s="143"/>
      <c r="LLF1762" s="143"/>
      <c r="LLG1762" s="143"/>
      <c r="LLH1762" s="143"/>
      <c r="LLI1762" s="143"/>
      <c r="LLJ1762" s="143"/>
      <c r="LLK1762" s="143"/>
      <c r="LLL1762" s="143"/>
      <c r="LLM1762" s="143"/>
      <c r="LLN1762" s="143"/>
      <c r="LLO1762" s="143"/>
      <c r="LLP1762" s="143"/>
      <c r="LLQ1762" s="143"/>
      <c r="LLR1762" s="143"/>
      <c r="LLS1762" s="143"/>
      <c r="LLT1762" s="143"/>
      <c r="LLU1762" s="143"/>
      <c r="LLV1762" s="143"/>
      <c r="LLW1762" s="143"/>
      <c r="LLX1762" s="143"/>
      <c r="LLY1762" s="143"/>
      <c r="LLZ1762" s="143"/>
      <c r="LMA1762" s="143"/>
      <c r="LMB1762" s="143"/>
      <c r="LMC1762" s="143"/>
      <c r="LMD1762" s="143"/>
      <c r="LME1762" s="143"/>
      <c r="LMF1762" s="143"/>
      <c r="LMG1762" s="143"/>
      <c r="LMH1762" s="143"/>
      <c r="LMI1762" s="143"/>
      <c r="LMJ1762" s="143"/>
      <c r="LMK1762" s="143"/>
      <c r="LML1762" s="143"/>
      <c r="LMM1762" s="143"/>
      <c r="LMN1762" s="143"/>
      <c r="LMO1762" s="143"/>
      <c r="LMP1762" s="143"/>
      <c r="LMQ1762" s="143"/>
      <c r="LMR1762" s="143"/>
      <c r="LMS1762" s="143"/>
      <c r="LMT1762" s="143"/>
      <c r="LMU1762" s="143"/>
      <c r="LMV1762" s="143"/>
      <c r="LMW1762" s="143"/>
      <c r="LMX1762" s="143"/>
      <c r="LMY1762" s="143"/>
      <c r="LMZ1762" s="143"/>
      <c r="LNA1762" s="143"/>
      <c r="LNB1762" s="143"/>
      <c r="LNC1762" s="143"/>
      <c r="LND1762" s="143"/>
      <c r="LNE1762" s="143"/>
      <c r="LNF1762" s="143"/>
      <c r="LNG1762" s="143"/>
      <c r="LNH1762" s="143"/>
      <c r="LNI1762" s="143"/>
      <c r="LNJ1762" s="143"/>
      <c r="LNK1762" s="143"/>
      <c r="LNL1762" s="143"/>
      <c r="LNM1762" s="143"/>
      <c r="LNN1762" s="143"/>
      <c r="LNO1762" s="143"/>
      <c r="LNP1762" s="143"/>
      <c r="LNQ1762" s="143"/>
      <c r="LNR1762" s="143"/>
      <c r="LNS1762" s="143"/>
      <c r="LNT1762" s="143"/>
      <c r="LNU1762" s="143"/>
      <c r="LNV1762" s="143"/>
      <c r="LNW1762" s="143"/>
      <c r="LNX1762" s="143"/>
      <c r="LNY1762" s="143"/>
      <c r="LNZ1762" s="143"/>
      <c r="LOA1762" s="143"/>
      <c r="LOB1762" s="143"/>
      <c r="LOC1762" s="143"/>
      <c r="LOD1762" s="143"/>
      <c r="LOE1762" s="143"/>
      <c r="LOF1762" s="143"/>
      <c r="LOG1762" s="143"/>
      <c r="LOH1762" s="143"/>
      <c r="LOI1762" s="143"/>
      <c r="LOJ1762" s="143"/>
      <c r="LOK1762" s="143"/>
      <c r="LOL1762" s="143"/>
      <c r="LOM1762" s="143"/>
      <c r="LON1762" s="143"/>
      <c r="LOO1762" s="143"/>
      <c r="LOP1762" s="143"/>
      <c r="LOQ1762" s="143"/>
      <c r="LOR1762" s="143"/>
      <c r="LOS1762" s="143"/>
      <c r="LOT1762" s="143"/>
      <c r="LOU1762" s="143"/>
      <c r="LOV1762" s="143"/>
      <c r="LOW1762" s="143"/>
      <c r="LOX1762" s="143"/>
      <c r="LOY1762" s="143"/>
      <c r="LOZ1762" s="143"/>
      <c r="LPA1762" s="143"/>
      <c r="LPB1762" s="143"/>
      <c r="LPC1762" s="143"/>
      <c r="LPD1762" s="143"/>
      <c r="LPE1762" s="143"/>
      <c r="LPF1762" s="143"/>
      <c r="LPG1762" s="143"/>
      <c r="LPH1762" s="143"/>
      <c r="LPI1762" s="143"/>
      <c r="LPJ1762" s="143"/>
      <c r="LPK1762" s="143"/>
      <c r="LPL1762" s="143"/>
      <c r="LPM1762" s="143"/>
      <c r="LPN1762" s="143"/>
      <c r="LPO1762" s="143"/>
      <c r="LPP1762" s="143"/>
      <c r="LPQ1762" s="143"/>
      <c r="LPR1762" s="143"/>
      <c r="LPS1762" s="143"/>
      <c r="LPT1762" s="143"/>
      <c r="LPU1762" s="143"/>
      <c r="LPV1762" s="143"/>
      <c r="LPW1762" s="143"/>
      <c r="LPX1762" s="143"/>
      <c r="LPY1762" s="143"/>
      <c r="LPZ1762" s="143"/>
      <c r="LQA1762" s="143"/>
      <c r="LQB1762" s="143"/>
      <c r="LQC1762" s="143"/>
      <c r="LQD1762" s="143"/>
      <c r="LQE1762" s="143"/>
      <c r="LQF1762" s="143"/>
      <c r="LQG1762" s="143"/>
      <c r="LQH1762" s="143"/>
      <c r="LQI1762" s="143"/>
      <c r="LQJ1762" s="143"/>
      <c r="LQK1762" s="143"/>
      <c r="LQL1762" s="143"/>
      <c r="LQM1762" s="143"/>
      <c r="LQN1762" s="143"/>
      <c r="LQO1762" s="143"/>
      <c r="LQP1762" s="143"/>
      <c r="LQQ1762" s="143"/>
      <c r="LQR1762" s="143"/>
      <c r="LQS1762" s="143"/>
      <c r="LQT1762" s="143"/>
      <c r="LQU1762" s="143"/>
      <c r="LQV1762" s="143"/>
      <c r="LQW1762" s="143"/>
      <c r="LQX1762" s="143"/>
      <c r="LQY1762" s="143"/>
      <c r="LQZ1762" s="143"/>
      <c r="LRA1762" s="143"/>
      <c r="LRB1762" s="143"/>
      <c r="LRC1762" s="143"/>
      <c r="LRD1762" s="143"/>
      <c r="LRE1762" s="143"/>
      <c r="LRF1762" s="143"/>
      <c r="LRG1762" s="143"/>
      <c r="LRH1762" s="143"/>
      <c r="LRI1762" s="143"/>
      <c r="LRJ1762" s="143"/>
      <c r="LRK1762" s="143"/>
      <c r="LRL1762" s="143"/>
      <c r="LRM1762" s="143"/>
      <c r="LRN1762" s="143"/>
      <c r="LRO1762" s="143"/>
      <c r="LRP1762" s="143"/>
      <c r="LRQ1762" s="143"/>
      <c r="LRR1762" s="143"/>
      <c r="LRS1762" s="143"/>
      <c r="LRT1762" s="143"/>
      <c r="LRU1762" s="143"/>
      <c r="LRV1762" s="143"/>
      <c r="LRW1762" s="143"/>
      <c r="LRX1762" s="143"/>
      <c r="LRY1762" s="143"/>
      <c r="LRZ1762" s="143"/>
      <c r="LSA1762" s="143"/>
      <c r="LSB1762" s="143"/>
      <c r="LSC1762" s="143"/>
      <c r="LSD1762" s="143"/>
      <c r="LSE1762" s="143"/>
      <c r="LSF1762" s="143"/>
      <c r="LSG1762" s="143"/>
      <c r="LSH1762" s="143"/>
      <c r="LSI1762" s="143"/>
      <c r="LSJ1762" s="143"/>
      <c r="LSK1762" s="143"/>
      <c r="LSL1762" s="143"/>
      <c r="LSM1762" s="143"/>
      <c r="LSN1762" s="143"/>
      <c r="LSO1762" s="143"/>
      <c r="LSP1762" s="143"/>
      <c r="LSQ1762" s="143"/>
      <c r="LSR1762" s="143"/>
      <c r="LSS1762" s="143"/>
      <c r="LST1762" s="143"/>
      <c r="LSU1762" s="143"/>
      <c r="LSV1762" s="143"/>
      <c r="LSW1762" s="143"/>
      <c r="LSX1762" s="143"/>
      <c r="LSY1762" s="143"/>
      <c r="LSZ1762" s="143"/>
      <c r="LTA1762" s="143"/>
      <c r="LTB1762" s="143"/>
      <c r="LTC1762" s="143"/>
      <c r="LTD1762" s="143"/>
      <c r="LTE1762" s="143"/>
      <c r="LTF1762" s="143"/>
      <c r="LTG1762" s="143"/>
      <c r="LTH1762" s="143"/>
      <c r="LTI1762" s="143"/>
      <c r="LTJ1762" s="143"/>
      <c r="LTK1762" s="143"/>
      <c r="LTL1762" s="143"/>
      <c r="LTM1762" s="143"/>
      <c r="LTN1762" s="143"/>
      <c r="LTO1762" s="143"/>
      <c r="LTP1762" s="143"/>
      <c r="LTQ1762" s="143"/>
      <c r="LTR1762" s="143"/>
      <c r="LTS1762" s="143"/>
      <c r="LTT1762" s="143"/>
      <c r="LTU1762" s="143"/>
      <c r="LTV1762" s="143"/>
      <c r="LTW1762" s="143"/>
      <c r="LTX1762" s="143"/>
      <c r="LTY1762" s="143"/>
      <c r="LTZ1762" s="143"/>
      <c r="LUA1762" s="143"/>
      <c r="LUB1762" s="143"/>
      <c r="LUC1762" s="143"/>
      <c r="LUD1762" s="143"/>
      <c r="LUE1762" s="143"/>
      <c r="LUF1762" s="143"/>
      <c r="LUG1762" s="143"/>
      <c r="LUH1762" s="143"/>
      <c r="LUI1762" s="143"/>
      <c r="LUJ1762" s="143"/>
      <c r="LUK1762" s="143"/>
      <c r="LUL1762" s="143"/>
      <c r="LUM1762" s="143"/>
      <c r="LUN1762" s="143"/>
      <c r="LUO1762" s="143"/>
      <c r="LUP1762" s="143"/>
      <c r="LUQ1762" s="143"/>
      <c r="LUR1762" s="143"/>
      <c r="LUS1762" s="143"/>
      <c r="LUT1762" s="143"/>
      <c r="LUU1762" s="143"/>
      <c r="LUV1762" s="143"/>
      <c r="LUW1762" s="143"/>
      <c r="LUX1762" s="143"/>
      <c r="LUY1762" s="143"/>
      <c r="LUZ1762" s="143"/>
      <c r="LVA1762" s="143"/>
      <c r="LVB1762" s="143"/>
      <c r="LVC1762" s="143"/>
      <c r="LVD1762" s="143"/>
      <c r="LVE1762" s="143"/>
      <c r="LVF1762" s="143"/>
      <c r="LVG1762" s="143"/>
      <c r="LVH1762" s="143"/>
      <c r="LVI1762" s="143"/>
      <c r="LVJ1762" s="143"/>
      <c r="LVK1762" s="143"/>
      <c r="LVL1762" s="143"/>
      <c r="LVM1762" s="143"/>
      <c r="LVN1762" s="143"/>
      <c r="LVO1762" s="143"/>
      <c r="LVP1762" s="143"/>
      <c r="LVQ1762" s="143"/>
      <c r="LVR1762" s="143"/>
      <c r="LVS1762" s="143"/>
      <c r="LVT1762" s="143"/>
      <c r="LVU1762" s="143"/>
      <c r="LVV1762" s="143"/>
      <c r="LVW1762" s="143"/>
      <c r="LVX1762" s="143"/>
      <c r="LVY1762" s="143"/>
      <c r="LVZ1762" s="143"/>
      <c r="LWA1762" s="143"/>
      <c r="LWB1762" s="143"/>
      <c r="LWC1762" s="143"/>
      <c r="LWD1762" s="143"/>
      <c r="LWE1762" s="143"/>
      <c r="LWF1762" s="143"/>
      <c r="LWG1762" s="143"/>
      <c r="LWH1762" s="143"/>
      <c r="LWI1762" s="143"/>
      <c r="LWJ1762" s="143"/>
      <c r="LWK1762" s="143"/>
      <c r="LWL1762" s="143"/>
      <c r="LWM1762" s="143"/>
      <c r="LWN1762" s="143"/>
      <c r="LWO1762" s="143"/>
      <c r="LWP1762" s="143"/>
      <c r="LWQ1762" s="143"/>
      <c r="LWR1762" s="143"/>
      <c r="LWS1762" s="143"/>
      <c r="LWT1762" s="143"/>
      <c r="LWU1762" s="143"/>
      <c r="LWV1762" s="143"/>
      <c r="LWW1762" s="143"/>
      <c r="LWX1762" s="143"/>
      <c r="LWY1762" s="143"/>
      <c r="LWZ1762" s="143"/>
      <c r="LXA1762" s="143"/>
      <c r="LXB1762" s="143"/>
      <c r="LXC1762" s="143"/>
      <c r="LXD1762" s="143"/>
      <c r="LXE1762" s="143"/>
      <c r="LXF1762" s="143"/>
      <c r="LXG1762" s="143"/>
      <c r="LXH1762" s="143"/>
      <c r="LXI1762" s="143"/>
      <c r="LXJ1762" s="143"/>
      <c r="LXK1762" s="143"/>
      <c r="LXL1762" s="143"/>
      <c r="LXM1762" s="143"/>
      <c r="LXN1762" s="143"/>
      <c r="LXO1762" s="143"/>
      <c r="LXP1762" s="143"/>
      <c r="LXQ1762" s="143"/>
      <c r="LXR1762" s="143"/>
      <c r="LXS1762" s="143"/>
      <c r="LXT1762" s="143"/>
      <c r="LXU1762" s="143"/>
      <c r="LXV1762" s="143"/>
      <c r="LXW1762" s="143"/>
      <c r="LXX1762" s="143"/>
      <c r="LXY1762" s="143"/>
      <c r="LXZ1762" s="143"/>
      <c r="LYA1762" s="143"/>
      <c r="LYB1762" s="143"/>
      <c r="LYC1762" s="143"/>
      <c r="LYD1762" s="143"/>
      <c r="LYE1762" s="143"/>
      <c r="LYF1762" s="143"/>
      <c r="LYG1762" s="143"/>
      <c r="LYH1762" s="143"/>
      <c r="LYI1762" s="143"/>
      <c r="LYJ1762" s="143"/>
      <c r="LYK1762" s="143"/>
      <c r="LYL1762" s="143"/>
      <c r="LYM1762" s="143"/>
      <c r="LYN1762" s="143"/>
      <c r="LYO1762" s="143"/>
      <c r="LYP1762" s="143"/>
      <c r="LYQ1762" s="143"/>
      <c r="LYR1762" s="143"/>
      <c r="LYS1762" s="143"/>
      <c r="LYT1762" s="143"/>
      <c r="LYU1762" s="143"/>
      <c r="LYV1762" s="143"/>
      <c r="LYW1762" s="143"/>
      <c r="LYX1762" s="143"/>
      <c r="LYY1762" s="143"/>
      <c r="LYZ1762" s="143"/>
      <c r="LZA1762" s="143"/>
      <c r="LZB1762" s="143"/>
      <c r="LZC1762" s="143"/>
      <c r="LZD1762" s="143"/>
      <c r="LZE1762" s="143"/>
      <c r="LZF1762" s="143"/>
      <c r="LZG1762" s="143"/>
      <c r="LZH1762" s="143"/>
      <c r="LZI1762" s="143"/>
      <c r="LZJ1762" s="143"/>
      <c r="LZK1762" s="143"/>
      <c r="LZL1762" s="143"/>
      <c r="LZM1762" s="143"/>
      <c r="LZN1762" s="143"/>
      <c r="LZO1762" s="143"/>
      <c r="LZP1762" s="143"/>
      <c r="LZQ1762" s="143"/>
      <c r="LZR1762" s="143"/>
      <c r="LZS1762" s="143"/>
      <c r="LZT1762" s="143"/>
      <c r="LZU1762" s="143"/>
      <c r="LZV1762" s="143"/>
      <c r="LZW1762" s="143"/>
      <c r="LZX1762" s="143"/>
      <c r="LZY1762" s="143"/>
      <c r="LZZ1762" s="143"/>
      <c r="MAA1762" s="143"/>
      <c r="MAB1762" s="143"/>
      <c r="MAC1762" s="143"/>
      <c r="MAD1762" s="143"/>
      <c r="MAE1762" s="143"/>
      <c r="MAF1762" s="143"/>
      <c r="MAG1762" s="143"/>
      <c r="MAH1762" s="143"/>
      <c r="MAI1762" s="143"/>
      <c r="MAJ1762" s="143"/>
      <c r="MAK1762" s="143"/>
      <c r="MAL1762" s="143"/>
      <c r="MAM1762" s="143"/>
      <c r="MAN1762" s="143"/>
      <c r="MAO1762" s="143"/>
      <c r="MAP1762" s="143"/>
      <c r="MAQ1762" s="143"/>
      <c r="MAR1762" s="143"/>
      <c r="MAS1762" s="143"/>
      <c r="MAT1762" s="143"/>
      <c r="MAU1762" s="143"/>
      <c r="MAV1762" s="143"/>
      <c r="MAW1762" s="143"/>
      <c r="MAX1762" s="143"/>
      <c r="MAY1762" s="143"/>
      <c r="MAZ1762" s="143"/>
      <c r="MBA1762" s="143"/>
      <c r="MBB1762" s="143"/>
      <c r="MBC1762" s="143"/>
      <c r="MBD1762" s="143"/>
      <c r="MBE1762" s="143"/>
      <c r="MBF1762" s="143"/>
      <c r="MBG1762" s="143"/>
      <c r="MBH1762" s="143"/>
      <c r="MBI1762" s="143"/>
      <c r="MBJ1762" s="143"/>
      <c r="MBK1762" s="143"/>
      <c r="MBL1762" s="143"/>
      <c r="MBM1762" s="143"/>
      <c r="MBN1762" s="143"/>
      <c r="MBO1762" s="143"/>
      <c r="MBP1762" s="143"/>
      <c r="MBQ1762" s="143"/>
      <c r="MBR1762" s="143"/>
      <c r="MBS1762" s="143"/>
      <c r="MBT1762" s="143"/>
      <c r="MBU1762" s="143"/>
      <c r="MBV1762" s="143"/>
      <c r="MBW1762" s="143"/>
      <c r="MBX1762" s="143"/>
      <c r="MBY1762" s="143"/>
      <c r="MBZ1762" s="143"/>
      <c r="MCA1762" s="143"/>
      <c r="MCB1762" s="143"/>
      <c r="MCC1762" s="143"/>
      <c r="MCD1762" s="143"/>
      <c r="MCE1762" s="143"/>
      <c r="MCF1762" s="143"/>
      <c r="MCG1762" s="143"/>
      <c r="MCH1762" s="143"/>
      <c r="MCI1762" s="143"/>
      <c r="MCJ1762" s="143"/>
      <c r="MCK1762" s="143"/>
      <c r="MCL1762" s="143"/>
      <c r="MCM1762" s="143"/>
      <c r="MCN1762" s="143"/>
      <c r="MCO1762" s="143"/>
      <c r="MCP1762" s="143"/>
      <c r="MCQ1762" s="143"/>
      <c r="MCR1762" s="143"/>
      <c r="MCS1762" s="143"/>
      <c r="MCT1762" s="143"/>
      <c r="MCU1762" s="143"/>
      <c r="MCV1762" s="143"/>
      <c r="MCW1762" s="143"/>
      <c r="MCX1762" s="143"/>
      <c r="MCY1762" s="143"/>
      <c r="MCZ1762" s="143"/>
      <c r="MDA1762" s="143"/>
      <c r="MDB1762" s="143"/>
      <c r="MDC1762" s="143"/>
      <c r="MDD1762" s="143"/>
      <c r="MDE1762" s="143"/>
      <c r="MDF1762" s="143"/>
      <c r="MDG1762" s="143"/>
      <c r="MDH1762" s="143"/>
      <c r="MDI1762" s="143"/>
      <c r="MDJ1762" s="143"/>
      <c r="MDK1762" s="143"/>
      <c r="MDL1762" s="143"/>
      <c r="MDM1762" s="143"/>
      <c r="MDN1762" s="143"/>
      <c r="MDO1762" s="143"/>
      <c r="MDP1762" s="143"/>
      <c r="MDQ1762" s="143"/>
      <c r="MDR1762" s="143"/>
      <c r="MDS1762" s="143"/>
      <c r="MDT1762" s="143"/>
      <c r="MDU1762" s="143"/>
      <c r="MDV1762" s="143"/>
      <c r="MDW1762" s="143"/>
      <c r="MDX1762" s="143"/>
      <c r="MDY1762" s="143"/>
      <c r="MDZ1762" s="143"/>
      <c r="MEA1762" s="143"/>
      <c r="MEB1762" s="143"/>
      <c r="MEC1762" s="143"/>
      <c r="MED1762" s="143"/>
      <c r="MEE1762" s="143"/>
      <c r="MEF1762" s="143"/>
      <c r="MEG1762" s="143"/>
      <c r="MEH1762" s="143"/>
      <c r="MEI1762" s="143"/>
      <c r="MEJ1762" s="143"/>
      <c r="MEK1762" s="143"/>
      <c r="MEL1762" s="143"/>
      <c r="MEM1762" s="143"/>
      <c r="MEN1762" s="143"/>
      <c r="MEO1762" s="143"/>
      <c r="MEP1762" s="143"/>
      <c r="MEQ1762" s="143"/>
      <c r="MER1762" s="143"/>
      <c r="MES1762" s="143"/>
      <c r="MET1762" s="143"/>
      <c r="MEU1762" s="143"/>
      <c r="MEV1762" s="143"/>
      <c r="MEW1762" s="143"/>
      <c r="MEX1762" s="143"/>
      <c r="MEY1762" s="143"/>
      <c r="MEZ1762" s="143"/>
      <c r="MFA1762" s="143"/>
      <c r="MFB1762" s="143"/>
      <c r="MFC1762" s="143"/>
      <c r="MFD1762" s="143"/>
      <c r="MFE1762" s="143"/>
      <c r="MFF1762" s="143"/>
      <c r="MFG1762" s="143"/>
      <c r="MFH1762" s="143"/>
      <c r="MFI1762" s="143"/>
      <c r="MFJ1762" s="143"/>
      <c r="MFK1762" s="143"/>
      <c r="MFL1762" s="143"/>
      <c r="MFM1762" s="143"/>
      <c r="MFN1762" s="143"/>
      <c r="MFO1762" s="143"/>
      <c r="MFP1762" s="143"/>
      <c r="MFQ1762" s="143"/>
      <c r="MFR1762" s="143"/>
      <c r="MFS1762" s="143"/>
      <c r="MFT1762" s="143"/>
      <c r="MFU1762" s="143"/>
      <c r="MFV1762" s="143"/>
      <c r="MFW1762" s="143"/>
      <c r="MFX1762" s="143"/>
      <c r="MFY1762" s="143"/>
      <c r="MFZ1762" s="143"/>
      <c r="MGA1762" s="143"/>
      <c r="MGB1762" s="143"/>
      <c r="MGC1762" s="143"/>
      <c r="MGD1762" s="143"/>
      <c r="MGE1762" s="143"/>
      <c r="MGF1762" s="143"/>
      <c r="MGG1762" s="143"/>
      <c r="MGH1762" s="143"/>
      <c r="MGI1762" s="143"/>
      <c r="MGJ1762" s="143"/>
      <c r="MGK1762" s="143"/>
      <c r="MGL1762" s="143"/>
      <c r="MGM1762" s="143"/>
      <c r="MGN1762" s="143"/>
      <c r="MGO1762" s="143"/>
      <c r="MGP1762" s="143"/>
      <c r="MGQ1762" s="143"/>
      <c r="MGR1762" s="143"/>
      <c r="MGS1762" s="143"/>
      <c r="MGT1762" s="143"/>
      <c r="MGU1762" s="143"/>
      <c r="MGV1762" s="143"/>
      <c r="MGW1762" s="143"/>
      <c r="MGX1762" s="143"/>
      <c r="MGY1762" s="143"/>
      <c r="MGZ1762" s="143"/>
      <c r="MHA1762" s="143"/>
      <c r="MHB1762" s="143"/>
      <c r="MHC1762" s="143"/>
      <c r="MHD1762" s="143"/>
      <c r="MHE1762" s="143"/>
      <c r="MHF1762" s="143"/>
      <c r="MHG1762" s="143"/>
      <c r="MHH1762" s="143"/>
      <c r="MHI1762" s="143"/>
      <c r="MHJ1762" s="143"/>
      <c r="MHK1762" s="143"/>
      <c r="MHL1762" s="143"/>
      <c r="MHM1762" s="143"/>
      <c r="MHN1762" s="143"/>
      <c r="MHO1762" s="143"/>
      <c r="MHP1762" s="143"/>
      <c r="MHQ1762" s="143"/>
      <c r="MHR1762" s="143"/>
      <c r="MHS1762" s="143"/>
      <c r="MHT1762" s="143"/>
      <c r="MHU1762" s="143"/>
      <c r="MHV1762" s="143"/>
      <c r="MHW1762" s="143"/>
      <c r="MHX1762" s="143"/>
      <c r="MHY1762" s="143"/>
      <c r="MHZ1762" s="143"/>
      <c r="MIA1762" s="143"/>
      <c r="MIB1762" s="143"/>
      <c r="MIC1762" s="143"/>
      <c r="MID1762" s="143"/>
      <c r="MIE1762" s="143"/>
      <c r="MIF1762" s="143"/>
      <c r="MIG1762" s="143"/>
      <c r="MIH1762" s="143"/>
      <c r="MII1762" s="143"/>
      <c r="MIJ1762" s="143"/>
      <c r="MIK1762" s="143"/>
      <c r="MIL1762" s="143"/>
      <c r="MIM1762" s="143"/>
      <c r="MIN1762" s="143"/>
      <c r="MIO1762" s="143"/>
      <c r="MIP1762" s="143"/>
      <c r="MIQ1762" s="143"/>
      <c r="MIR1762" s="143"/>
      <c r="MIS1762" s="143"/>
      <c r="MIT1762" s="143"/>
      <c r="MIU1762" s="143"/>
      <c r="MIV1762" s="143"/>
      <c r="MIW1762" s="143"/>
      <c r="MIX1762" s="143"/>
      <c r="MIY1762" s="143"/>
      <c r="MIZ1762" s="143"/>
      <c r="MJA1762" s="143"/>
      <c r="MJB1762" s="143"/>
      <c r="MJC1762" s="143"/>
      <c r="MJD1762" s="143"/>
      <c r="MJE1762" s="143"/>
      <c r="MJF1762" s="143"/>
      <c r="MJG1762" s="143"/>
      <c r="MJH1762" s="143"/>
      <c r="MJI1762" s="143"/>
      <c r="MJJ1762" s="143"/>
      <c r="MJK1762" s="143"/>
      <c r="MJL1762" s="143"/>
      <c r="MJM1762" s="143"/>
      <c r="MJN1762" s="143"/>
      <c r="MJO1762" s="143"/>
      <c r="MJP1762" s="143"/>
      <c r="MJQ1762" s="143"/>
      <c r="MJR1762" s="143"/>
      <c r="MJS1762" s="143"/>
      <c r="MJT1762" s="143"/>
      <c r="MJU1762" s="143"/>
      <c r="MJV1762" s="143"/>
      <c r="MJW1762" s="143"/>
      <c r="MJX1762" s="143"/>
      <c r="MJY1762" s="143"/>
      <c r="MJZ1762" s="143"/>
      <c r="MKA1762" s="143"/>
      <c r="MKB1762" s="143"/>
      <c r="MKC1762" s="143"/>
      <c r="MKD1762" s="143"/>
      <c r="MKE1762" s="143"/>
      <c r="MKF1762" s="143"/>
      <c r="MKG1762" s="143"/>
      <c r="MKH1762" s="143"/>
      <c r="MKI1762" s="143"/>
      <c r="MKJ1762" s="143"/>
      <c r="MKK1762" s="143"/>
      <c r="MKL1762" s="143"/>
      <c r="MKM1762" s="143"/>
      <c r="MKN1762" s="143"/>
      <c r="MKO1762" s="143"/>
      <c r="MKP1762" s="143"/>
      <c r="MKQ1762" s="143"/>
      <c r="MKR1762" s="143"/>
      <c r="MKS1762" s="143"/>
      <c r="MKT1762" s="143"/>
      <c r="MKU1762" s="143"/>
      <c r="MKV1762" s="143"/>
      <c r="MKW1762" s="143"/>
      <c r="MKX1762" s="143"/>
      <c r="MKY1762" s="143"/>
      <c r="MKZ1762" s="143"/>
      <c r="MLA1762" s="143"/>
      <c r="MLB1762" s="143"/>
      <c r="MLC1762" s="143"/>
      <c r="MLD1762" s="143"/>
      <c r="MLE1762" s="143"/>
      <c r="MLF1762" s="143"/>
      <c r="MLG1762" s="143"/>
      <c r="MLH1762" s="143"/>
      <c r="MLI1762" s="143"/>
      <c r="MLJ1762" s="143"/>
      <c r="MLK1762" s="143"/>
      <c r="MLL1762" s="143"/>
      <c r="MLM1762" s="143"/>
      <c r="MLN1762" s="143"/>
      <c r="MLO1762" s="143"/>
      <c r="MLP1762" s="143"/>
      <c r="MLQ1762" s="143"/>
      <c r="MLR1762" s="143"/>
      <c r="MLS1762" s="143"/>
      <c r="MLT1762" s="143"/>
      <c r="MLU1762" s="143"/>
      <c r="MLV1762" s="143"/>
      <c r="MLW1762" s="143"/>
      <c r="MLX1762" s="143"/>
      <c r="MLY1762" s="143"/>
      <c r="MLZ1762" s="143"/>
      <c r="MMA1762" s="143"/>
      <c r="MMB1762" s="143"/>
      <c r="MMC1762" s="143"/>
      <c r="MMD1762" s="143"/>
      <c r="MME1762" s="143"/>
      <c r="MMF1762" s="143"/>
      <c r="MMG1762" s="143"/>
      <c r="MMH1762" s="143"/>
      <c r="MMI1762" s="143"/>
      <c r="MMJ1762" s="143"/>
      <c r="MMK1762" s="143"/>
      <c r="MML1762" s="143"/>
      <c r="MMM1762" s="143"/>
      <c r="MMN1762" s="143"/>
      <c r="MMO1762" s="143"/>
      <c r="MMP1762" s="143"/>
      <c r="MMQ1762" s="143"/>
      <c r="MMR1762" s="143"/>
      <c r="MMS1762" s="143"/>
      <c r="MMT1762" s="143"/>
      <c r="MMU1762" s="143"/>
      <c r="MMV1762" s="143"/>
      <c r="MMW1762" s="143"/>
      <c r="MMX1762" s="143"/>
      <c r="MMY1762" s="143"/>
      <c r="MMZ1762" s="143"/>
      <c r="MNA1762" s="143"/>
      <c r="MNB1762" s="143"/>
      <c r="MNC1762" s="143"/>
      <c r="MND1762" s="143"/>
      <c r="MNE1762" s="143"/>
      <c r="MNF1762" s="143"/>
      <c r="MNG1762" s="143"/>
      <c r="MNH1762" s="143"/>
      <c r="MNI1762" s="143"/>
      <c r="MNJ1762" s="143"/>
      <c r="MNK1762" s="143"/>
      <c r="MNL1762" s="143"/>
      <c r="MNM1762" s="143"/>
      <c r="MNN1762" s="143"/>
      <c r="MNO1762" s="143"/>
      <c r="MNP1762" s="143"/>
      <c r="MNQ1762" s="143"/>
      <c r="MNR1762" s="143"/>
      <c r="MNS1762" s="143"/>
      <c r="MNT1762" s="143"/>
      <c r="MNU1762" s="143"/>
      <c r="MNV1762" s="143"/>
      <c r="MNW1762" s="143"/>
      <c r="MNX1762" s="143"/>
      <c r="MNY1762" s="143"/>
      <c r="MNZ1762" s="143"/>
      <c r="MOA1762" s="143"/>
      <c r="MOB1762" s="143"/>
      <c r="MOC1762" s="143"/>
      <c r="MOD1762" s="143"/>
      <c r="MOE1762" s="143"/>
      <c r="MOF1762" s="143"/>
      <c r="MOG1762" s="143"/>
      <c r="MOH1762" s="143"/>
      <c r="MOI1762" s="143"/>
      <c r="MOJ1762" s="143"/>
      <c r="MOK1762" s="143"/>
      <c r="MOL1762" s="143"/>
      <c r="MOM1762" s="143"/>
      <c r="MON1762" s="143"/>
      <c r="MOO1762" s="143"/>
      <c r="MOP1762" s="143"/>
      <c r="MOQ1762" s="143"/>
      <c r="MOR1762" s="143"/>
      <c r="MOS1762" s="143"/>
      <c r="MOT1762" s="143"/>
      <c r="MOU1762" s="143"/>
      <c r="MOV1762" s="143"/>
      <c r="MOW1762" s="143"/>
      <c r="MOX1762" s="143"/>
      <c r="MOY1762" s="143"/>
      <c r="MOZ1762" s="143"/>
      <c r="MPA1762" s="143"/>
      <c r="MPB1762" s="143"/>
      <c r="MPC1762" s="143"/>
      <c r="MPD1762" s="143"/>
      <c r="MPE1762" s="143"/>
      <c r="MPF1762" s="143"/>
      <c r="MPG1762" s="143"/>
      <c r="MPH1762" s="143"/>
      <c r="MPI1762" s="143"/>
      <c r="MPJ1762" s="143"/>
      <c r="MPK1762" s="143"/>
      <c r="MPL1762" s="143"/>
      <c r="MPM1762" s="143"/>
      <c r="MPN1762" s="143"/>
      <c r="MPO1762" s="143"/>
      <c r="MPP1762" s="143"/>
      <c r="MPQ1762" s="143"/>
      <c r="MPR1762" s="143"/>
      <c r="MPS1762" s="143"/>
      <c r="MPT1762" s="143"/>
      <c r="MPU1762" s="143"/>
      <c r="MPV1762" s="143"/>
      <c r="MPW1762" s="143"/>
      <c r="MPX1762" s="143"/>
      <c r="MPY1762" s="143"/>
      <c r="MPZ1762" s="143"/>
      <c r="MQA1762" s="143"/>
      <c r="MQB1762" s="143"/>
      <c r="MQC1762" s="143"/>
      <c r="MQD1762" s="143"/>
      <c r="MQE1762" s="143"/>
      <c r="MQF1762" s="143"/>
      <c r="MQG1762" s="143"/>
      <c r="MQH1762" s="143"/>
      <c r="MQI1762" s="143"/>
      <c r="MQJ1762" s="143"/>
      <c r="MQK1762" s="143"/>
      <c r="MQL1762" s="143"/>
      <c r="MQM1762" s="143"/>
      <c r="MQN1762" s="143"/>
      <c r="MQO1762" s="143"/>
      <c r="MQP1762" s="143"/>
      <c r="MQQ1762" s="143"/>
      <c r="MQR1762" s="143"/>
      <c r="MQS1762" s="143"/>
      <c r="MQT1762" s="143"/>
      <c r="MQU1762" s="143"/>
      <c r="MQV1762" s="143"/>
      <c r="MQW1762" s="143"/>
      <c r="MQX1762" s="143"/>
      <c r="MQY1762" s="143"/>
      <c r="MQZ1762" s="143"/>
      <c r="MRA1762" s="143"/>
      <c r="MRB1762" s="143"/>
      <c r="MRC1762" s="143"/>
      <c r="MRD1762" s="143"/>
      <c r="MRE1762" s="143"/>
      <c r="MRF1762" s="143"/>
      <c r="MRG1762" s="143"/>
      <c r="MRH1762" s="143"/>
      <c r="MRI1762" s="143"/>
      <c r="MRJ1762" s="143"/>
      <c r="MRK1762" s="143"/>
      <c r="MRL1762" s="143"/>
      <c r="MRM1762" s="143"/>
      <c r="MRN1762" s="143"/>
      <c r="MRO1762" s="143"/>
      <c r="MRP1762" s="143"/>
      <c r="MRQ1762" s="143"/>
      <c r="MRR1762" s="143"/>
      <c r="MRS1762" s="143"/>
      <c r="MRT1762" s="143"/>
      <c r="MRU1762" s="143"/>
      <c r="MRV1762" s="143"/>
      <c r="MRW1762" s="143"/>
      <c r="MRX1762" s="143"/>
      <c r="MRY1762" s="143"/>
      <c r="MRZ1762" s="143"/>
      <c r="MSA1762" s="143"/>
      <c r="MSB1762" s="143"/>
      <c r="MSC1762" s="143"/>
      <c r="MSD1762" s="143"/>
      <c r="MSE1762" s="143"/>
      <c r="MSF1762" s="143"/>
      <c r="MSG1762" s="143"/>
      <c r="MSH1762" s="143"/>
      <c r="MSI1762" s="143"/>
      <c r="MSJ1762" s="143"/>
      <c r="MSK1762" s="143"/>
      <c r="MSL1762" s="143"/>
      <c r="MSM1762" s="143"/>
      <c r="MSN1762" s="143"/>
      <c r="MSO1762" s="143"/>
      <c r="MSP1762" s="143"/>
      <c r="MSQ1762" s="143"/>
      <c r="MSR1762" s="143"/>
      <c r="MSS1762" s="143"/>
      <c r="MST1762" s="143"/>
      <c r="MSU1762" s="143"/>
      <c r="MSV1762" s="143"/>
      <c r="MSW1762" s="143"/>
      <c r="MSX1762" s="143"/>
      <c r="MSY1762" s="143"/>
      <c r="MSZ1762" s="143"/>
      <c r="MTA1762" s="143"/>
      <c r="MTB1762" s="143"/>
      <c r="MTC1762" s="143"/>
      <c r="MTD1762" s="143"/>
      <c r="MTE1762" s="143"/>
      <c r="MTF1762" s="143"/>
      <c r="MTG1762" s="143"/>
      <c r="MTH1762" s="143"/>
      <c r="MTI1762" s="143"/>
      <c r="MTJ1762" s="143"/>
      <c r="MTK1762" s="143"/>
      <c r="MTL1762" s="143"/>
      <c r="MTM1762" s="143"/>
      <c r="MTN1762" s="143"/>
      <c r="MTO1762" s="143"/>
      <c r="MTP1762" s="143"/>
      <c r="MTQ1762" s="143"/>
      <c r="MTR1762" s="143"/>
      <c r="MTS1762" s="143"/>
      <c r="MTT1762" s="143"/>
      <c r="MTU1762" s="143"/>
      <c r="MTV1762" s="143"/>
      <c r="MTW1762" s="143"/>
      <c r="MTX1762" s="143"/>
      <c r="MTY1762" s="143"/>
      <c r="MTZ1762" s="143"/>
      <c r="MUA1762" s="143"/>
      <c r="MUB1762" s="143"/>
      <c r="MUC1762" s="143"/>
      <c r="MUD1762" s="143"/>
      <c r="MUE1762" s="143"/>
      <c r="MUF1762" s="143"/>
      <c r="MUG1762" s="143"/>
      <c r="MUH1762" s="143"/>
      <c r="MUI1762" s="143"/>
      <c r="MUJ1762" s="143"/>
      <c r="MUK1762" s="143"/>
      <c r="MUL1762" s="143"/>
      <c r="MUM1762" s="143"/>
      <c r="MUN1762" s="143"/>
      <c r="MUO1762" s="143"/>
      <c r="MUP1762" s="143"/>
      <c r="MUQ1762" s="143"/>
      <c r="MUR1762" s="143"/>
      <c r="MUS1762" s="143"/>
      <c r="MUT1762" s="143"/>
      <c r="MUU1762" s="143"/>
      <c r="MUV1762" s="143"/>
      <c r="MUW1762" s="143"/>
      <c r="MUX1762" s="143"/>
      <c r="MUY1762" s="143"/>
      <c r="MUZ1762" s="143"/>
      <c r="MVA1762" s="143"/>
      <c r="MVB1762" s="143"/>
      <c r="MVC1762" s="143"/>
      <c r="MVD1762" s="143"/>
      <c r="MVE1762" s="143"/>
      <c r="MVF1762" s="143"/>
      <c r="MVG1762" s="143"/>
      <c r="MVH1762" s="143"/>
      <c r="MVI1762" s="143"/>
      <c r="MVJ1762" s="143"/>
      <c r="MVK1762" s="143"/>
      <c r="MVL1762" s="143"/>
      <c r="MVM1762" s="143"/>
      <c r="MVN1762" s="143"/>
      <c r="MVO1762" s="143"/>
      <c r="MVP1762" s="143"/>
      <c r="MVQ1762" s="143"/>
      <c r="MVR1762" s="143"/>
      <c r="MVS1762" s="143"/>
      <c r="MVT1762" s="143"/>
      <c r="MVU1762" s="143"/>
      <c r="MVV1762" s="143"/>
      <c r="MVW1762" s="143"/>
      <c r="MVX1762" s="143"/>
      <c r="MVY1762" s="143"/>
      <c r="MVZ1762" s="143"/>
      <c r="MWA1762" s="143"/>
      <c r="MWB1762" s="143"/>
      <c r="MWC1762" s="143"/>
      <c r="MWD1762" s="143"/>
      <c r="MWE1762" s="143"/>
      <c r="MWF1762" s="143"/>
      <c r="MWG1762" s="143"/>
      <c r="MWH1762" s="143"/>
      <c r="MWI1762" s="143"/>
      <c r="MWJ1762" s="143"/>
      <c r="MWK1762" s="143"/>
      <c r="MWL1762" s="143"/>
      <c r="MWM1762" s="143"/>
      <c r="MWN1762" s="143"/>
      <c r="MWO1762" s="143"/>
      <c r="MWP1762" s="143"/>
      <c r="MWQ1762" s="143"/>
      <c r="MWR1762" s="143"/>
      <c r="MWS1762" s="143"/>
      <c r="MWT1762" s="143"/>
      <c r="MWU1762" s="143"/>
      <c r="MWV1762" s="143"/>
      <c r="MWW1762" s="143"/>
      <c r="MWX1762" s="143"/>
      <c r="MWY1762" s="143"/>
      <c r="MWZ1762" s="143"/>
      <c r="MXA1762" s="143"/>
      <c r="MXB1762" s="143"/>
      <c r="MXC1762" s="143"/>
      <c r="MXD1762" s="143"/>
      <c r="MXE1762" s="143"/>
      <c r="MXF1762" s="143"/>
      <c r="MXG1762" s="143"/>
      <c r="MXH1762" s="143"/>
      <c r="MXI1762" s="143"/>
      <c r="MXJ1762" s="143"/>
      <c r="MXK1762" s="143"/>
      <c r="MXL1762" s="143"/>
      <c r="MXM1762" s="143"/>
      <c r="MXN1762" s="143"/>
      <c r="MXO1762" s="143"/>
      <c r="MXP1762" s="143"/>
      <c r="MXQ1762" s="143"/>
      <c r="MXR1762" s="143"/>
      <c r="MXS1762" s="143"/>
      <c r="MXT1762" s="143"/>
      <c r="MXU1762" s="143"/>
      <c r="MXV1762" s="143"/>
      <c r="MXW1762" s="143"/>
      <c r="MXX1762" s="143"/>
      <c r="MXY1762" s="143"/>
      <c r="MXZ1762" s="143"/>
      <c r="MYA1762" s="143"/>
      <c r="MYB1762" s="143"/>
      <c r="MYC1762" s="143"/>
      <c r="MYD1762" s="143"/>
      <c r="MYE1762" s="143"/>
      <c r="MYF1762" s="143"/>
      <c r="MYG1762" s="143"/>
      <c r="MYH1762" s="143"/>
      <c r="MYI1762" s="143"/>
      <c r="MYJ1762" s="143"/>
      <c r="MYK1762" s="143"/>
      <c r="MYL1762" s="143"/>
      <c r="MYM1762" s="143"/>
      <c r="MYN1762" s="143"/>
      <c r="MYO1762" s="143"/>
      <c r="MYP1762" s="143"/>
      <c r="MYQ1762" s="143"/>
      <c r="MYR1762" s="143"/>
      <c r="MYS1762" s="143"/>
      <c r="MYT1762" s="143"/>
      <c r="MYU1762" s="143"/>
      <c r="MYV1762" s="143"/>
      <c r="MYW1762" s="143"/>
      <c r="MYX1762" s="143"/>
      <c r="MYY1762" s="143"/>
      <c r="MYZ1762" s="143"/>
      <c r="MZA1762" s="143"/>
      <c r="MZB1762" s="143"/>
      <c r="MZC1762" s="143"/>
      <c r="MZD1762" s="143"/>
      <c r="MZE1762" s="143"/>
      <c r="MZF1762" s="143"/>
      <c r="MZG1762" s="143"/>
      <c r="MZH1762" s="143"/>
      <c r="MZI1762" s="143"/>
      <c r="MZJ1762" s="143"/>
      <c r="MZK1762" s="143"/>
      <c r="MZL1762" s="143"/>
      <c r="MZM1762" s="143"/>
      <c r="MZN1762" s="143"/>
      <c r="MZO1762" s="143"/>
      <c r="MZP1762" s="143"/>
      <c r="MZQ1762" s="143"/>
      <c r="MZR1762" s="143"/>
      <c r="MZS1762" s="143"/>
      <c r="MZT1762" s="143"/>
      <c r="MZU1762" s="143"/>
      <c r="MZV1762" s="143"/>
      <c r="MZW1762" s="143"/>
      <c r="MZX1762" s="143"/>
      <c r="MZY1762" s="143"/>
      <c r="MZZ1762" s="143"/>
      <c r="NAA1762" s="143"/>
      <c r="NAB1762" s="143"/>
      <c r="NAC1762" s="143"/>
      <c r="NAD1762" s="143"/>
      <c r="NAE1762" s="143"/>
      <c r="NAF1762" s="143"/>
      <c r="NAG1762" s="143"/>
      <c r="NAH1762" s="143"/>
      <c r="NAI1762" s="143"/>
      <c r="NAJ1762" s="143"/>
      <c r="NAK1762" s="143"/>
      <c r="NAL1762" s="143"/>
      <c r="NAM1762" s="143"/>
      <c r="NAN1762" s="143"/>
      <c r="NAO1762" s="143"/>
      <c r="NAP1762" s="143"/>
      <c r="NAQ1762" s="143"/>
      <c r="NAR1762" s="143"/>
      <c r="NAS1762" s="143"/>
      <c r="NAT1762" s="143"/>
      <c r="NAU1762" s="143"/>
      <c r="NAV1762" s="143"/>
      <c r="NAW1762" s="143"/>
      <c r="NAX1762" s="143"/>
      <c r="NAY1762" s="143"/>
      <c r="NAZ1762" s="143"/>
      <c r="NBA1762" s="143"/>
      <c r="NBB1762" s="143"/>
      <c r="NBC1762" s="143"/>
      <c r="NBD1762" s="143"/>
      <c r="NBE1762" s="143"/>
      <c r="NBF1762" s="143"/>
      <c r="NBG1762" s="143"/>
      <c r="NBH1762" s="143"/>
      <c r="NBI1762" s="143"/>
      <c r="NBJ1762" s="143"/>
      <c r="NBK1762" s="143"/>
      <c r="NBL1762" s="143"/>
      <c r="NBM1762" s="143"/>
      <c r="NBN1762" s="143"/>
      <c r="NBO1762" s="143"/>
      <c r="NBP1762" s="143"/>
      <c r="NBQ1762" s="143"/>
      <c r="NBR1762" s="143"/>
      <c r="NBS1762" s="143"/>
      <c r="NBT1762" s="143"/>
      <c r="NBU1762" s="143"/>
      <c r="NBV1762" s="143"/>
      <c r="NBW1762" s="143"/>
      <c r="NBX1762" s="143"/>
      <c r="NBY1762" s="143"/>
      <c r="NBZ1762" s="143"/>
      <c r="NCA1762" s="143"/>
      <c r="NCB1762" s="143"/>
      <c r="NCC1762" s="143"/>
      <c r="NCD1762" s="143"/>
      <c r="NCE1762" s="143"/>
      <c r="NCF1762" s="143"/>
      <c r="NCG1762" s="143"/>
      <c r="NCH1762" s="143"/>
      <c r="NCI1762" s="143"/>
      <c r="NCJ1762" s="143"/>
      <c r="NCK1762" s="143"/>
      <c r="NCL1762" s="143"/>
      <c r="NCM1762" s="143"/>
      <c r="NCN1762" s="143"/>
      <c r="NCO1762" s="143"/>
      <c r="NCP1762" s="143"/>
      <c r="NCQ1762" s="143"/>
      <c r="NCR1762" s="143"/>
      <c r="NCS1762" s="143"/>
      <c r="NCT1762" s="143"/>
      <c r="NCU1762" s="143"/>
      <c r="NCV1762" s="143"/>
      <c r="NCW1762" s="143"/>
      <c r="NCX1762" s="143"/>
      <c r="NCY1762" s="143"/>
      <c r="NCZ1762" s="143"/>
      <c r="NDA1762" s="143"/>
      <c r="NDB1762" s="143"/>
      <c r="NDC1762" s="143"/>
      <c r="NDD1762" s="143"/>
      <c r="NDE1762" s="143"/>
      <c r="NDF1762" s="143"/>
      <c r="NDG1762" s="143"/>
      <c r="NDH1762" s="143"/>
      <c r="NDI1762" s="143"/>
      <c r="NDJ1762" s="143"/>
      <c r="NDK1762" s="143"/>
      <c r="NDL1762" s="143"/>
      <c r="NDM1762" s="143"/>
      <c r="NDN1762" s="143"/>
      <c r="NDO1762" s="143"/>
      <c r="NDP1762" s="143"/>
      <c r="NDQ1762" s="143"/>
      <c r="NDR1762" s="143"/>
      <c r="NDS1762" s="143"/>
      <c r="NDT1762" s="143"/>
      <c r="NDU1762" s="143"/>
      <c r="NDV1762" s="143"/>
      <c r="NDW1762" s="143"/>
      <c r="NDX1762" s="143"/>
      <c r="NDY1762" s="143"/>
      <c r="NDZ1762" s="143"/>
      <c r="NEA1762" s="143"/>
      <c r="NEB1762" s="143"/>
      <c r="NEC1762" s="143"/>
      <c r="NED1762" s="143"/>
      <c r="NEE1762" s="143"/>
      <c r="NEF1762" s="143"/>
      <c r="NEG1762" s="143"/>
      <c r="NEH1762" s="143"/>
      <c r="NEI1762" s="143"/>
      <c r="NEJ1762" s="143"/>
      <c r="NEK1762" s="143"/>
      <c r="NEL1762" s="143"/>
      <c r="NEM1762" s="143"/>
      <c r="NEN1762" s="143"/>
      <c r="NEO1762" s="143"/>
      <c r="NEP1762" s="143"/>
      <c r="NEQ1762" s="143"/>
      <c r="NER1762" s="143"/>
      <c r="NES1762" s="143"/>
      <c r="NET1762" s="143"/>
      <c r="NEU1762" s="143"/>
      <c r="NEV1762" s="143"/>
      <c r="NEW1762" s="143"/>
      <c r="NEX1762" s="143"/>
      <c r="NEY1762" s="143"/>
      <c r="NEZ1762" s="143"/>
      <c r="NFA1762" s="143"/>
      <c r="NFB1762" s="143"/>
      <c r="NFC1762" s="143"/>
      <c r="NFD1762" s="143"/>
      <c r="NFE1762" s="143"/>
      <c r="NFF1762" s="143"/>
      <c r="NFG1762" s="143"/>
      <c r="NFH1762" s="143"/>
      <c r="NFI1762" s="143"/>
      <c r="NFJ1762" s="143"/>
      <c r="NFK1762" s="143"/>
      <c r="NFL1762" s="143"/>
      <c r="NFM1762" s="143"/>
      <c r="NFN1762" s="143"/>
      <c r="NFO1762" s="143"/>
      <c r="NFP1762" s="143"/>
      <c r="NFQ1762" s="143"/>
      <c r="NFR1762" s="143"/>
      <c r="NFS1762" s="143"/>
      <c r="NFT1762" s="143"/>
      <c r="NFU1762" s="143"/>
      <c r="NFV1762" s="143"/>
      <c r="NFW1762" s="143"/>
      <c r="NFX1762" s="143"/>
      <c r="NFY1762" s="143"/>
      <c r="NFZ1762" s="143"/>
      <c r="NGA1762" s="143"/>
      <c r="NGB1762" s="143"/>
      <c r="NGC1762" s="143"/>
      <c r="NGD1762" s="143"/>
      <c r="NGE1762" s="143"/>
      <c r="NGF1762" s="143"/>
      <c r="NGG1762" s="143"/>
      <c r="NGH1762" s="143"/>
      <c r="NGI1762" s="143"/>
      <c r="NGJ1762" s="143"/>
      <c r="NGK1762" s="143"/>
      <c r="NGL1762" s="143"/>
      <c r="NGM1762" s="143"/>
      <c r="NGN1762" s="143"/>
      <c r="NGO1762" s="143"/>
      <c r="NGP1762" s="143"/>
      <c r="NGQ1762" s="143"/>
      <c r="NGR1762" s="143"/>
      <c r="NGS1762" s="143"/>
      <c r="NGT1762" s="143"/>
      <c r="NGU1762" s="143"/>
      <c r="NGV1762" s="143"/>
      <c r="NGW1762" s="143"/>
      <c r="NGX1762" s="143"/>
      <c r="NGY1762" s="143"/>
      <c r="NGZ1762" s="143"/>
      <c r="NHA1762" s="143"/>
      <c r="NHB1762" s="143"/>
      <c r="NHC1762" s="143"/>
      <c r="NHD1762" s="143"/>
      <c r="NHE1762" s="143"/>
      <c r="NHF1762" s="143"/>
      <c r="NHG1762" s="143"/>
      <c r="NHH1762" s="143"/>
      <c r="NHI1762" s="143"/>
      <c r="NHJ1762" s="143"/>
      <c r="NHK1762" s="143"/>
      <c r="NHL1762" s="143"/>
      <c r="NHM1762" s="143"/>
      <c r="NHN1762" s="143"/>
      <c r="NHO1762" s="143"/>
      <c r="NHP1762" s="143"/>
      <c r="NHQ1762" s="143"/>
      <c r="NHR1762" s="143"/>
      <c r="NHS1762" s="143"/>
      <c r="NHT1762" s="143"/>
      <c r="NHU1762" s="143"/>
      <c r="NHV1762" s="143"/>
      <c r="NHW1762" s="143"/>
      <c r="NHX1762" s="143"/>
      <c r="NHY1762" s="143"/>
      <c r="NHZ1762" s="143"/>
      <c r="NIA1762" s="143"/>
      <c r="NIB1762" s="143"/>
      <c r="NIC1762" s="143"/>
      <c r="NID1762" s="143"/>
      <c r="NIE1762" s="143"/>
      <c r="NIF1762" s="143"/>
      <c r="NIG1762" s="143"/>
      <c r="NIH1762" s="143"/>
      <c r="NII1762" s="143"/>
      <c r="NIJ1762" s="143"/>
      <c r="NIK1762" s="143"/>
      <c r="NIL1762" s="143"/>
      <c r="NIM1762" s="143"/>
      <c r="NIN1762" s="143"/>
      <c r="NIO1762" s="143"/>
      <c r="NIP1762" s="143"/>
      <c r="NIQ1762" s="143"/>
      <c r="NIR1762" s="143"/>
      <c r="NIS1762" s="143"/>
      <c r="NIT1762" s="143"/>
      <c r="NIU1762" s="143"/>
      <c r="NIV1762" s="143"/>
      <c r="NIW1762" s="143"/>
      <c r="NIX1762" s="143"/>
      <c r="NIY1762" s="143"/>
      <c r="NIZ1762" s="143"/>
      <c r="NJA1762" s="143"/>
      <c r="NJB1762" s="143"/>
      <c r="NJC1762" s="143"/>
      <c r="NJD1762" s="143"/>
      <c r="NJE1762" s="143"/>
      <c r="NJF1762" s="143"/>
      <c r="NJG1762" s="143"/>
      <c r="NJH1762" s="143"/>
      <c r="NJI1762" s="143"/>
      <c r="NJJ1762" s="143"/>
      <c r="NJK1762" s="143"/>
      <c r="NJL1762" s="143"/>
      <c r="NJM1762" s="143"/>
      <c r="NJN1762" s="143"/>
      <c r="NJO1762" s="143"/>
      <c r="NJP1762" s="143"/>
      <c r="NJQ1762" s="143"/>
      <c r="NJR1762" s="143"/>
      <c r="NJS1762" s="143"/>
      <c r="NJT1762" s="143"/>
      <c r="NJU1762" s="143"/>
      <c r="NJV1762" s="143"/>
      <c r="NJW1762" s="143"/>
      <c r="NJX1762" s="143"/>
      <c r="NJY1762" s="143"/>
      <c r="NJZ1762" s="143"/>
      <c r="NKA1762" s="143"/>
      <c r="NKB1762" s="143"/>
      <c r="NKC1762" s="143"/>
      <c r="NKD1762" s="143"/>
      <c r="NKE1762" s="143"/>
      <c r="NKF1762" s="143"/>
      <c r="NKG1762" s="143"/>
      <c r="NKH1762" s="143"/>
      <c r="NKI1762" s="143"/>
      <c r="NKJ1762" s="143"/>
      <c r="NKK1762" s="143"/>
      <c r="NKL1762" s="143"/>
      <c r="NKM1762" s="143"/>
      <c r="NKN1762" s="143"/>
      <c r="NKO1762" s="143"/>
      <c r="NKP1762" s="143"/>
      <c r="NKQ1762" s="143"/>
      <c r="NKR1762" s="143"/>
      <c r="NKS1762" s="143"/>
      <c r="NKT1762" s="143"/>
      <c r="NKU1762" s="143"/>
      <c r="NKV1762" s="143"/>
      <c r="NKW1762" s="143"/>
      <c r="NKX1762" s="143"/>
      <c r="NKY1762" s="143"/>
      <c r="NKZ1762" s="143"/>
      <c r="NLA1762" s="143"/>
      <c r="NLB1762" s="143"/>
      <c r="NLC1762" s="143"/>
      <c r="NLD1762" s="143"/>
      <c r="NLE1762" s="143"/>
      <c r="NLF1762" s="143"/>
      <c r="NLG1762" s="143"/>
      <c r="NLH1762" s="143"/>
      <c r="NLI1762" s="143"/>
      <c r="NLJ1762" s="143"/>
      <c r="NLK1762" s="143"/>
      <c r="NLL1762" s="143"/>
      <c r="NLM1762" s="143"/>
      <c r="NLN1762" s="143"/>
      <c r="NLO1762" s="143"/>
      <c r="NLP1762" s="143"/>
      <c r="NLQ1762" s="143"/>
      <c r="NLR1762" s="143"/>
      <c r="NLS1762" s="143"/>
      <c r="NLT1762" s="143"/>
      <c r="NLU1762" s="143"/>
      <c r="NLV1762" s="143"/>
      <c r="NLW1762" s="143"/>
      <c r="NLX1762" s="143"/>
      <c r="NLY1762" s="143"/>
      <c r="NLZ1762" s="143"/>
      <c r="NMA1762" s="143"/>
      <c r="NMB1762" s="143"/>
      <c r="NMC1762" s="143"/>
      <c r="NMD1762" s="143"/>
      <c r="NME1762" s="143"/>
      <c r="NMF1762" s="143"/>
      <c r="NMG1762" s="143"/>
      <c r="NMH1762" s="143"/>
      <c r="NMI1762" s="143"/>
      <c r="NMJ1762" s="143"/>
      <c r="NMK1762" s="143"/>
      <c r="NML1762" s="143"/>
      <c r="NMM1762" s="143"/>
      <c r="NMN1762" s="143"/>
      <c r="NMO1762" s="143"/>
      <c r="NMP1762" s="143"/>
      <c r="NMQ1762" s="143"/>
      <c r="NMR1762" s="143"/>
      <c r="NMS1762" s="143"/>
      <c r="NMT1762" s="143"/>
      <c r="NMU1762" s="143"/>
      <c r="NMV1762" s="143"/>
      <c r="NMW1762" s="143"/>
      <c r="NMX1762" s="143"/>
      <c r="NMY1762" s="143"/>
      <c r="NMZ1762" s="143"/>
      <c r="NNA1762" s="143"/>
      <c r="NNB1762" s="143"/>
      <c r="NNC1762" s="143"/>
      <c r="NND1762" s="143"/>
      <c r="NNE1762" s="143"/>
      <c r="NNF1762" s="143"/>
      <c r="NNG1762" s="143"/>
      <c r="NNH1762" s="143"/>
      <c r="NNI1762" s="143"/>
      <c r="NNJ1762" s="143"/>
      <c r="NNK1762" s="143"/>
      <c r="NNL1762" s="143"/>
      <c r="NNM1762" s="143"/>
      <c r="NNN1762" s="143"/>
      <c r="NNO1762" s="143"/>
      <c r="NNP1762" s="143"/>
      <c r="NNQ1762" s="143"/>
      <c r="NNR1762" s="143"/>
      <c r="NNS1762" s="143"/>
      <c r="NNT1762" s="143"/>
      <c r="NNU1762" s="143"/>
      <c r="NNV1762" s="143"/>
      <c r="NNW1762" s="143"/>
      <c r="NNX1762" s="143"/>
      <c r="NNY1762" s="143"/>
      <c r="NNZ1762" s="143"/>
      <c r="NOA1762" s="143"/>
      <c r="NOB1762" s="143"/>
      <c r="NOC1762" s="143"/>
      <c r="NOD1762" s="143"/>
      <c r="NOE1762" s="143"/>
      <c r="NOF1762" s="143"/>
      <c r="NOG1762" s="143"/>
      <c r="NOH1762" s="143"/>
      <c r="NOI1762" s="143"/>
      <c r="NOJ1762" s="143"/>
      <c r="NOK1762" s="143"/>
      <c r="NOL1762" s="143"/>
      <c r="NOM1762" s="143"/>
      <c r="NON1762" s="143"/>
      <c r="NOO1762" s="143"/>
      <c r="NOP1762" s="143"/>
      <c r="NOQ1762" s="143"/>
      <c r="NOR1762" s="143"/>
      <c r="NOS1762" s="143"/>
      <c r="NOT1762" s="143"/>
      <c r="NOU1762" s="143"/>
      <c r="NOV1762" s="143"/>
      <c r="NOW1762" s="143"/>
      <c r="NOX1762" s="143"/>
      <c r="NOY1762" s="143"/>
      <c r="NOZ1762" s="143"/>
      <c r="NPA1762" s="143"/>
      <c r="NPB1762" s="143"/>
      <c r="NPC1762" s="143"/>
      <c r="NPD1762" s="143"/>
      <c r="NPE1762" s="143"/>
      <c r="NPF1762" s="143"/>
      <c r="NPG1762" s="143"/>
      <c r="NPH1762" s="143"/>
      <c r="NPI1762" s="143"/>
      <c r="NPJ1762" s="143"/>
      <c r="NPK1762" s="143"/>
      <c r="NPL1762" s="143"/>
      <c r="NPM1762" s="143"/>
      <c r="NPN1762" s="143"/>
      <c r="NPO1762" s="143"/>
      <c r="NPP1762" s="143"/>
      <c r="NPQ1762" s="143"/>
      <c r="NPR1762" s="143"/>
      <c r="NPS1762" s="143"/>
      <c r="NPT1762" s="143"/>
      <c r="NPU1762" s="143"/>
      <c r="NPV1762" s="143"/>
      <c r="NPW1762" s="143"/>
      <c r="NPX1762" s="143"/>
      <c r="NPY1762" s="143"/>
      <c r="NPZ1762" s="143"/>
      <c r="NQA1762" s="143"/>
      <c r="NQB1762" s="143"/>
      <c r="NQC1762" s="143"/>
      <c r="NQD1762" s="143"/>
      <c r="NQE1762" s="143"/>
      <c r="NQF1762" s="143"/>
      <c r="NQG1762" s="143"/>
      <c r="NQH1762" s="143"/>
      <c r="NQI1762" s="143"/>
      <c r="NQJ1762" s="143"/>
      <c r="NQK1762" s="143"/>
      <c r="NQL1762" s="143"/>
      <c r="NQM1762" s="143"/>
      <c r="NQN1762" s="143"/>
      <c r="NQO1762" s="143"/>
      <c r="NQP1762" s="143"/>
      <c r="NQQ1762" s="143"/>
      <c r="NQR1762" s="143"/>
      <c r="NQS1762" s="143"/>
      <c r="NQT1762" s="143"/>
      <c r="NQU1762" s="143"/>
      <c r="NQV1762" s="143"/>
      <c r="NQW1762" s="143"/>
      <c r="NQX1762" s="143"/>
      <c r="NQY1762" s="143"/>
      <c r="NQZ1762" s="143"/>
      <c r="NRA1762" s="143"/>
      <c r="NRB1762" s="143"/>
      <c r="NRC1762" s="143"/>
      <c r="NRD1762" s="143"/>
      <c r="NRE1762" s="143"/>
      <c r="NRF1762" s="143"/>
      <c r="NRG1762" s="143"/>
      <c r="NRH1762" s="143"/>
      <c r="NRI1762" s="143"/>
      <c r="NRJ1762" s="143"/>
      <c r="NRK1762" s="143"/>
      <c r="NRL1762" s="143"/>
      <c r="NRM1762" s="143"/>
      <c r="NRN1762" s="143"/>
      <c r="NRO1762" s="143"/>
      <c r="NRP1762" s="143"/>
      <c r="NRQ1762" s="143"/>
      <c r="NRR1762" s="143"/>
      <c r="NRS1762" s="143"/>
      <c r="NRT1762" s="143"/>
      <c r="NRU1762" s="143"/>
      <c r="NRV1762" s="143"/>
      <c r="NRW1762" s="143"/>
      <c r="NRX1762" s="143"/>
      <c r="NRY1762" s="143"/>
      <c r="NRZ1762" s="143"/>
      <c r="NSA1762" s="143"/>
      <c r="NSB1762" s="143"/>
      <c r="NSC1762" s="143"/>
      <c r="NSD1762" s="143"/>
      <c r="NSE1762" s="143"/>
      <c r="NSF1762" s="143"/>
      <c r="NSG1762" s="143"/>
      <c r="NSH1762" s="143"/>
      <c r="NSI1762" s="143"/>
      <c r="NSJ1762" s="143"/>
      <c r="NSK1762" s="143"/>
      <c r="NSL1762" s="143"/>
      <c r="NSM1762" s="143"/>
      <c r="NSN1762" s="143"/>
      <c r="NSO1762" s="143"/>
      <c r="NSP1762" s="143"/>
      <c r="NSQ1762" s="143"/>
      <c r="NSR1762" s="143"/>
      <c r="NSS1762" s="143"/>
      <c r="NST1762" s="143"/>
      <c r="NSU1762" s="143"/>
      <c r="NSV1762" s="143"/>
      <c r="NSW1762" s="143"/>
      <c r="NSX1762" s="143"/>
      <c r="NSY1762" s="143"/>
      <c r="NSZ1762" s="143"/>
      <c r="NTA1762" s="143"/>
      <c r="NTB1762" s="143"/>
      <c r="NTC1762" s="143"/>
      <c r="NTD1762" s="143"/>
      <c r="NTE1762" s="143"/>
      <c r="NTF1762" s="143"/>
      <c r="NTG1762" s="143"/>
      <c r="NTH1762" s="143"/>
      <c r="NTI1762" s="143"/>
      <c r="NTJ1762" s="143"/>
      <c r="NTK1762" s="143"/>
      <c r="NTL1762" s="143"/>
      <c r="NTM1762" s="143"/>
      <c r="NTN1762" s="143"/>
      <c r="NTO1762" s="143"/>
      <c r="NTP1762" s="143"/>
      <c r="NTQ1762" s="143"/>
      <c r="NTR1762" s="143"/>
      <c r="NTS1762" s="143"/>
      <c r="NTT1762" s="143"/>
      <c r="NTU1762" s="143"/>
      <c r="NTV1762" s="143"/>
      <c r="NTW1762" s="143"/>
      <c r="NTX1762" s="143"/>
      <c r="NTY1762" s="143"/>
      <c r="NTZ1762" s="143"/>
      <c r="NUA1762" s="143"/>
      <c r="NUB1762" s="143"/>
      <c r="NUC1762" s="143"/>
      <c r="NUD1762" s="143"/>
      <c r="NUE1762" s="143"/>
      <c r="NUF1762" s="143"/>
      <c r="NUG1762" s="143"/>
      <c r="NUH1762" s="143"/>
      <c r="NUI1762" s="143"/>
      <c r="NUJ1762" s="143"/>
      <c r="NUK1762" s="143"/>
      <c r="NUL1762" s="143"/>
      <c r="NUM1762" s="143"/>
      <c r="NUN1762" s="143"/>
      <c r="NUO1762" s="143"/>
      <c r="NUP1762" s="143"/>
      <c r="NUQ1762" s="143"/>
      <c r="NUR1762" s="143"/>
      <c r="NUS1762" s="143"/>
      <c r="NUT1762" s="143"/>
      <c r="NUU1762" s="143"/>
      <c r="NUV1762" s="143"/>
      <c r="NUW1762" s="143"/>
      <c r="NUX1762" s="143"/>
      <c r="NUY1762" s="143"/>
      <c r="NUZ1762" s="143"/>
      <c r="NVA1762" s="143"/>
      <c r="NVB1762" s="143"/>
      <c r="NVC1762" s="143"/>
      <c r="NVD1762" s="143"/>
      <c r="NVE1762" s="143"/>
      <c r="NVF1762" s="143"/>
      <c r="NVG1762" s="143"/>
      <c r="NVH1762" s="143"/>
      <c r="NVI1762" s="143"/>
      <c r="NVJ1762" s="143"/>
      <c r="NVK1762" s="143"/>
      <c r="NVL1762" s="143"/>
      <c r="NVM1762" s="143"/>
      <c r="NVN1762" s="143"/>
      <c r="NVO1762" s="143"/>
      <c r="NVP1762" s="143"/>
      <c r="NVQ1762" s="143"/>
      <c r="NVR1762" s="143"/>
      <c r="NVS1762" s="143"/>
      <c r="NVT1762" s="143"/>
      <c r="NVU1762" s="143"/>
      <c r="NVV1762" s="143"/>
      <c r="NVW1762" s="143"/>
      <c r="NVX1762" s="143"/>
      <c r="NVY1762" s="143"/>
      <c r="NVZ1762" s="143"/>
      <c r="NWA1762" s="143"/>
      <c r="NWB1762" s="143"/>
      <c r="NWC1762" s="143"/>
      <c r="NWD1762" s="143"/>
      <c r="NWE1762" s="143"/>
      <c r="NWF1762" s="143"/>
      <c r="NWG1762" s="143"/>
      <c r="NWH1762" s="143"/>
      <c r="NWI1762" s="143"/>
      <c r="NWJ1762" s="143"/>
      <c r="NWK1762" s="143"/>
      <c r="NWL1762" s="143"/>
      <c r="NWM1762" s="143"/>
      <c r="NWN1762" s="143"/>
      <c r="NWO1762" s="143"/>
      <c r="NWP1762" s="143"/>
      <c r="NWQ1762" s="143"/>
      <c r="NWR1762" s="143"/>
      <c r="NWS1762" s="143"/>
      <c r="NWT1762" s="143"/>
      <c r="NWU1762" s="143"/>
      <c r="NWV1762" s="143"/>
      <c r="NWW1762" s="143"/>
      <c r="NWX1762" s="143"/>
      <c r="NWY1762" s="143"/>
      <c r="NWZ1762" s="143"/>
      <c r="NXA1762" s="143"/>
      <c r="NXB1762" s="143"/>
      <c r="NXC1762" s="143"/>
      <c r="NXD1762" s="143"/>
      <c r="NXE1762" s="143"/>
      <c r="NXF1762" s="143"/>
      <c r="NXG1762" s="143"/>
      <c r="NXH1762" s="143"/>
      <c r="NXI1762" s="143"/>
      <c r="NXJ1762" s="143"/>
      <c r="NXK1762" s="143"/>
      <c r="NXL1762" s="143"/>
      <c r="NXM1762" s="143"/>
      <c r="NXN1762" s="143"/>
      <c r="NXO1762" s="143"/>
      <c r="NXP1762" s="143"/>
      <c r="NXQ1762" s="143"/>
      <c r="NXR1762" s="143"/>
      <c r="NXS1762" s="143"/>
      <c r="NXT1762" s="143"/>
      <c r="NXU1762" s="143"/>
      <c r="NXV1762" s="143"/>
      <c r="NXW1762" s="143"/>
      <c r="NXX1762" s="143"/>
      <c r="NXY1762" s="143"/>
      <c r="NXZ1762" s="143"/>
      <c r="NYA1762" s="143"/>
      <c r="NYB1762" s="143"/>
      <c r="NYC1762" s="143"/>
      <c r="NYD1762" s="143"/>
      <c r="NYE1762" s="143"/>
      <c r="NYF1762" s="143"/>
      <c r="NYG1762" s="143"/>
      <c r="NYH1762" s="143"/>
      <c r="NYI1762" s="143"/>
      <c r="NYJ1762" s="143"/>
      <c r="NYK1762" s="143"/>
      <c r="NYL1762" s="143"/>
      <c r="NYM1762" s="143"/>
      <c r="NYN1762" s="143"/>
      <c r="NYO1762" s="143"/>
      <c r="NYP1762" s="143"/>
      <c r="NYQ1762" s="143"/>
      <c r="NYR1762" s="143"/>
      <c r="NYS1762" s="143"/>
      <c r="NYT1762" s="143"/>
      <c r="NYU1762" s="143"/>
      <c r="NYV1762" s="143"/>
      <c r="NYW1762" s="143"/>
      <c r="NYX1762" s="143"/>
      <c r="NYY1762" s="143"/>
      <c r="NYZ1762" s="143"/>
      <c r="NZA1762" s="143"/>
      <c r="NZB1762" s="143"/>
      <c r="NZC1762" s="143"/>
      <c r="NZD1762" s="143"/>
      <c r="NZE1762" s="143"/>
      <c r="NZF1762" s="143"/>
      <c r="NZG1762" s="143"/>
      <c r="NZH1762" s="143"/>
      <c r="NZI1762" s="143"/>
      <c r="NZJ1762" s="143"/>
      <c r="NZK1762" s="143"/>
      <c r="NZL1762" s="143"/>
      <c r="NZM1762" s="143"/>
      <c r="NZN1762" s="143"/>
      <c r="NZO1762" s="143"/>
      <c r="NZP1762" s="143"/>
      <c r="NZQ1762" s="143"/>
      <c r="NZR1762" s="143"/>
      <c r="NZS1762" s="143"/>
      <c r="NZT1762" s="143"/>
      <c r="NZU1762" s="143"/>
      <c r="NZV1762" s="143"/>
      <c r="NZW1762" s="143"/>
      <c r="NZX1762" s="143"/>
      <c r="NZY1762" s="143"/>
      <c r="NZZ1762" s="143"/>
      <c r="OAA1762" s="143"/>
      <c r="OAB1762" s="143"/>
      <c r="OAC1762" s="143"/>
      <c r="OAD1762" s="143"/>
      <c r="OAE1762" s="143"/>
      <c r="OAF1762" s="143"/>
      <c r="OAG1762" s="143"/>
      <c r="OAH1762" s="143"/>
      <c r="OAI1762" s="143"/>
      <c r="OAJ1762" s="143"/>
      <c r="OAK1762" s="143"/>
      <c r="OAL1762" s="143"/>
      <c r="OAM1762" s="143"/>
      <c r="OAN1762" s="143"/>
      <c r="OAO1762" s="143"/>
      <c r="OAP1762" s="143"/>
      <c r="OAQ1762" s="143"/>
      <c r="OAR1762" s="143"/>
      <c r="OAS1762" s="143"/>
      <c r="OAT1762" s="143"/>
      <c r="OAU1762" s="143"/>
      <c r="OAV1762" s="143"/>
      <c r="OAW1762" s="143"/>
      <c r="OAX1762" s="143"/>
      <c r="OAY1762" s="143"/>
      <c r="OAZ1762" s="143"/>
      <c r="OBA1762" s="143"/>
      <c r="OBB1762" s="143"/>
      <c r="OBC1762" s="143"/>
      <c r="OBD1762" s="143"/>
      <c r="OBE1762" s="143"/>
      <c r="OBF1762" s="143"/>
      <c r="OBG1762" s="143"/>
      <c r="OBH1762" s="143"/>
      <c r="OBI1762" s="143"/>
      <c r="OBJ1762" s="143"/>
      <c r="OBK1762" s="143"/>
      <c r="OBL1762" s="143"/>
      <c r="OBM1762" s="143"/>
      <c r="OBN1762" s="143"/>
      <c r="OBO1762" s="143"/>
      <c r="OBP1762" s="143"/>
      <c r="OBQ1762" s="143"/>
      <c r="OBR1762" s="143"/>
      <c r="OBS1762" s="143"/>
      <c r="OBT1762" s="143"/>
      <c r="OBU1762" s="143"/>
      <c r="OBV1762" s="143"/>
      <c r="OBW1762" s="143"/>
      <c r="OBX1762" s="143"/>
      <c r="OBY1762" s="143"/>
      <c r="OBZ1762" s="143"/>
      <c r="OCA1762" s="143"/>
      <c r="OCB1762" s="143"/>
      <c r="OCC1762" s="143"/>
      <c r="OCD1762" s="143"/>
      <c r="OCE1762" s="143"/>
      <c r="OCF1762" s="143"/>
      <c r="OCG1762" s="143"/>
      <c r="OCH1762" s="143"/>
      <c r="OCI1762" s="143"/>
      <c r="OCJ1762" s="143"/>
      <c r="OCK1762" s="143"/>
      <c r="OCL1762" s="143"/>
      <c r="OCM1762" s="143"/>
      <c r="OCN1762" s="143"/>
      <c r="OCO1762" s="143"/>
      <c r="OCP1762" s="143"/>
      <c r="OCQ1762" s="143"/>
      <c r="OCR1762" s="143"/>
      <c r="OCS1762" s="143"/>
      <c r="OCT1762" s="143"/>
      <c r="OCU1762" s="143"/>
      <c r="OCV1762" s="143"/>
      <c r="OCW1762" s="143"/>
      <c r="OCX1762" s="143"/>
      <c r="OCY1762" s="143"/>
      <c r="OCZ1762" s="143"/>
      <c r="ODA1762" s="143"/>
      <c r="ODB1762" s="143"/>
      <c r="ODC1762" s="143"/>
      <c r="ODD1762" s="143"/>
      <c r="ODE1762" s="143"/>
      <c r="ODF1762" s="143"/>
      <c r="ODG1762" s="143"/>
      <c r="ODH1762" s="143"/>
      <c r="ODI1762" s="143"/>
      <c r="ODJ1762" s="143"/>
      <c r="ODK1762" s="143"/>
      <c r="ODL1762" s="143"/>
      <c r="ODM1762" s="143"/>
      <c r="ODN1762" s="143"/>
      <c r="ODO1762" s="143"/>
      <c r="ODP1762" s="143"/>
      <c r="ODQ1762" s="143"/>
      <c r="ODR1762" s="143"/>
      <c r="ODS1762" s="143"/>
      <c r="ODT1762" s="143"/>
      <c r="ODU1762" s="143"/>
      <c r="ODV1762" s="143"/>
      <c r="ODW1762" s="143"/>
      <c r="ODX1762" s="143"/>
      <c r="ODY1762" s="143"/>
      <c r="ODZ1762" s="143"/>
      <c r="OEA1762" s="143"/>
      <c r="OEB1762" s="143"/>
      <c r="OEC1762" s="143"/>
      <c r="OED1762" s="143"/>
      <c r="OEE1762" s="143"/>
      <c r="OEF1762" s="143"/>
      <c r="OEG1762" s="143"/>
      <c r="OEH1762" s="143"/>
      <c r="OEI1762" s="143"/>
      <c r="OEJ1762" s="143"/>
      <c r="OEK1762" s="143"/>
      <c r="OEL1762" s="143"/>
      <c r="OEM1762" s="143"/>
      <c r="OEN1762" s="143"/>
      <c r="OEO1762" s="143"/>
      <c r="OEP1762" s="143"/>
      <c r="OEQ1762" s="143"/>
      <c r="OER1762" s="143"/>
      <c r="OES1762" s="143"/>
      <c r="OET1762" s="143"/>
      <c r="OEU1762" s="143"/>
      <c r="OEV1762" s="143"/>
      <c r="OEW1762" s="143"/>
      <c r="OEX1762" s="143"/>
      <c r="OEY1762" s="143"/>
      <c r="OEZ1762" s="143"/>
      <c r="OFA1762" s="143"/>
      <c r="OFB1762" s="143"/>
      <c r="OFC1762" s="143"/>
      <c r="OFD1762" s="143"/>
      <c r="OFE1762" s="143"/>
      <c r="OFF1762" s="143"/>
      <c r="OFG1762" s="143"/>
      <c r="OFH1762" s="143"/>
      <c r="OFI1762" s="143"/>
      <c r="OFJ1762" s="143"/>
      <c r="OFK1762" s="143"/>
      <c r="OFL1762" s="143"/>
      <c r="OFM1762" s="143"/>
      <c r="OFN1762" s="143"/>
      <c r="OFO1762" s="143"/>
      <c r="OFP1762" s="143"/>
      <c r="OFQ1762" s="143"/>
      <c r="OFR1762" s="143"/>
      <c r="OFS1762" s="143"/>
      <c r="OFT1762" s="143"/>
      <c r="OFU1762" s="143"/>
      <c r="OFV1762" s="143"/>
      <c r="OFW1762" s="143"/>
      <c r="OFX1762" s="143"/>
      <c r="OFY1762" s="143"/>
      <c r="OFZ1762" s="143"/>
      <c r="OGA1762" s="143"/>
      <c r="OGB1762" s="143"/>
      <c r="OGC1762" s="143"/>
      <c r="OGD1762" s="143"/>
      <c r="OGE1762" s="143"/>
      <c r="OGF1762" s="143"/>
      <c r="OGG1762" s="143"/>
      <c r="OGH1762" s="143"/>
      <c r="OGI1762" s="143"/>
      <c r="OGJ1762" s="143"/>
      <c r="OGK1762" s="143"/>
      <c r="OGL1762" s="143"/>
      <c r="OGM1762" s="143"/>
      <c r="OGN1762" s="143"/>
      <c r="OGO1762" s="143"/>
      <c r="OGP1762" s="143"/>
      <c r="OGQ1762" s="143"/>
      <c r="OGR1762" s="143"/>
      <c r="OGS1762" s="143"/>
      <c r="OGT1762" s="143"/>
      <c r="OGU1762" s="143"/>
      <c r="OGV1762" s="143"/>
      <c r="OGW1762" s="143"/>
      <c r="OGX1762" s="143"/>
      <c r="OGY1762" s="143"/>
      <c r="OGZ1762" s="143"/>
      <c r="OHA1762" s="143"/>
      <c r="OHB1762" s="143"/>
      <c r="OHC1762" s="143"/>
      <c r="OHD1762" s="143"/>
      <c r="OHE1762" s="143"/>
      <c r="OHF1762" s="143"/>
      <c r="OHG1762" s="143"/>
      <c r="OHH1762" s="143"/>
      <c r="OHI1762" s="143"/>
      <c r="OHJ1762" s="143"/>
      <c r="OHK1762" s="143"/>
      <c r="OHL1762" s="143"/>
      <c r="OHM1762" s="143"/>
      <c r="OHN1762" s="143"/>
      <c r="OHO1762" s="143"/>
      <c r="OHP1762" s="143"/>
      <c r="OHQ1762" s="143"/>
      <c r="OHR1762" s="143"/>
      <c r="OHS1762" s="143"/>
      <c r="OHT1762" s="143"/>
      <c r="OHU1762" s="143"/>
      <c r="OHV1762" s="143"/>
      <c r="OHW1762" s="143"/>
      <c r="OHX1762" s="143"/>
      <c r="OHY1762" s="143"/>
      <c r="OHZ1762" s="143"/>
      <c r="OIA1762" s="143"/>
      <c r="OIB1762" s="143"/>
      <c r="OIC1762" s="143"/>
      <c r="OID1762" s="143"/>
      <c r="OIE1762" s="143"/>
      <c r="OIF1762" s="143"/>
      <c r="OIG1762" s="143"/>
      <c r="OIH1762" s="143"/>
      <c r="OII1762" s="143"/>
      <c r="OIJ1762" s="143"/>
      <c r="OIK1762" s="143"/>
      <c r="OIL1762" s="143"/>
      <c r="OIM1762" s="143"/>
      <c r="OIN1762" s="143"/>
      <c r="OIO1762" s="143"/>
      <c r="OIP1762" s="143"/>
      <c r="OIQ1762" s="143"/>
      <c r="OIR1762" s="143"/>
      <c r="OIS1762" s="143"/>
      <c r="OIT1762" s="143"/>
      <c r="OIU1762" s="143"/>
      <c r="OIV1762" s="143"/>
      <c r="OIW1762" s="143"/>
      <c r="OIX1762" s="143"/>
      <c r="OIY1762" s="143"/>
      <c r="OIZ1762" s="143"/>
      <c r="OJA1762" s="143"/>
      <c r="OJB1762" s="143"/>
      <c r="OJC1762" s="143"/>
      <c r="OJD1762" s="143"/>
      <c r="OJE1762" s="143"/>
      <c r="OJF1762" s="143"/>
      <c r="OJG1762" s="143"/>
      <c r="OJH1762" s="143"/>
      <c r="OJI1762" s="143"/>
      <c r="OJJ1762" s="143"/>
      <c r="OJK1762" s="143"/>
      <c r="OJL1762" s="143"/>
      <c r="OJM1762" s="143"/>
      <c r="OJN1762" s="143"/>
      <c r="OJO1762" s="143"/>
      <c r="OJP1762" s="143"/>
      <c r="OJQ1762" s="143"/>
      <c r="OJR1762" s="143"/>
      <c r="OJS1762" s="143"/>
      <c r="OJT1762" s="143"/>
      <c r="OJU1762" s="143"/>
      <c r="OJV1762" s="143"/>
      <c r="OJW1762" s="143"/>
      <c r="OJX1762" s="143"/>
      <c r="OJY1762" s="143"/>
      <c r="OJZ1762" s="143"/>
      <c r="OKA1762" s="143"/>
      <c r="OKB1762" s="143"/>
      <c r="OKC1762" s="143"/>
      <c r="OKD1762" s="143"/>
      <c r="OKE1762" s="143"/>
      <c r="OKF1762" s="143"/>
      <c r="OKG1762" s="143"/>
      <c r="OKH1762" s="143"/>
      <c r="OKI1762" s="143"/>
      <c r="OKJ1762" s="143"/>
      <c r="OKK1762" s="143"/>
      <c r="OKL1762" s="143"/>
      <c r="OKM1762" s="143"/>
      <c r="OKN1762" s="143"/>
      <c r="OKO1762" s="143"/>
      <c r="OKP1762" s="143"/>
      <c r="OKQ1762" s="143"/>
      <c r="OKR1762" s="143"/>
      <c r="OKS1762" s="143"/>
      <c r="OKT1762" s="143"/>
      <c r="OKU1762" s="143"/>
      <c r="OKV1762" s="143"/>
      <c r="OKW1762" s="143"/>
      <c r="OKX1762" s="143"/>
      <c r="OKY1762" s="143"/>
      <c r="OKZ1762" s="143"/>
      <c r="OLA1762" s="143"/>
      <c r="OLB1762" s="143"/>
      <c r="OLC1762" s="143"/>
      <c r="OLD1762" s="143"/>
      <c r="OLE1762" s="143"/>
      <c r="OLF1762" s="143"/>
      <c r="OLG1762" s="143"/>
      <c r="OLH1762" s="143"/>
      <c r="OLI1762" s="143"/>
      <c r="OLJ1762" s="143"/>
      <c r="OLK1762" s="143"/>
      <c r="OLL1762" s="143"/>
      <c r="OLM1762" s="143"/>
      <c r="OLN1762" s="143"/>
      <c r="OLO1762" s="143"/>
      <c r="OLP1762" s="143"/>
      <c r="OLQ1762" s="143"/>
      <c r="OLR1762" s="143"/>
      <c r="OLS1762" s="143"/>
      <c r="OLT1762" s="143"/>
      <c r="OLU1762" s="143"/>
      <c r="OLV1762" s="143"/>
      <c r="OLW1762" s="143"/>
      <c r="OLX1762" s="143"/>
      <c r="OLY1762" s="143"/>
      <c r="OLZ1762" s="143"/>
      <c r="OMA1762" s="143"/>
      <c r="OMB1762" s="143"/>
      <c r="OMC1762" s="143"/>
      <c r="OMD1762" s="143"/>
      <c r="OME1762" s="143"/>
      <c r="OMF1762" s="143"/>
      <c r="OMG1762" s="143"/>
      <c r="OMH1762" s="143"/>
      <c r="OMI1762" s="143"/>
      <c r="OMJ1762" s="143"/>
      <c r="OMK1762" s="143"/>
      <c r="OML1762" s="143"/>
      <c r="OMM1762" s="143"/>
      <c r="OMN1762" s="143"/>
      <c r="OMO1762" s="143"/>
      <c r="OMP1762" s="143"/>
      <c r="OMQ1762" s="143"/>
      <c r="OMR1762" s="143"/>
      <c r="OMS1762" s="143"/>
      <c r="OMT1762" s="143"/>
      <c r="OMU1762" s="143"/>
      <c r="OMV1762" s="143"/>
      <c r="OMW1762" s="143"/>
      <c r="OMX1762" s="143"/>
      <c r="OMY1762" s="143"/>
      <c r="OMZ1762" s="143"/>
      <c r="ONA1762" s="143"/>
      <c r="ONB1762" s="143"/>
      <c r="ONC1762" s="143"/>
      <c r="OND1762" s="143"/>
      <c r="ONE1762" s="143"/>
      <c r="ONF1762" s="143"/>
      <c r="ONG1762" s="143"/>
      <c r="ONH1762" s="143"/>
      <c r="ONI1762" s="143"/>
      <c r="ONJ1762" s="143"/>
      <c r="ONK1762" s="143"/>
      <c r="ONL1762" s="143"/>
      <c r="ONM1762" s="143"/>
      <c r="ONN1762" s="143"/>
      <c r="ONO1762" s="143"/>
      <c r="ONP1762" s="143"/>
      <c r="ONQ1762" s="143"/>
      <c r="ONR1762" s="143"/>
      <c r="ONS1762" s="143"/>
      <c r="ONT1762" s="143"/>
      <c r="ONU1762" s="143"/>
      <c r="ONV1762" s="143"/>
      <c r="ONW1762" s="143"/>
      <c r="ONX1762" s="143"/>
      <c r="ONY1762" s="143"/>
      <c r="ONZ1762" s="143"/>
      <c r="OOA1762" s="143"/>
      <c r="OOB1762" s="143"/>
      <c r="OOC1762" s="143"/>
      <c r="OOD1762" s="143"/>
      <c r="OOE1762" s="143"/>
      <c r="OOF1762" s="143"/>
      <c r="OOG1762" s="143"/>
      <c r="OOH1762" s="143"/>
      <c r="OOI1762" s="143"/>
      <c r="OOJ1762" s="143"/>
      <c r="OOK1762" s="143"/>
      <c r="OOL1762" s="143"/>
      <c r="OOM1762" s="143"/>
      <c r="OON1762" s="143"/>
      <c r="OOO1762" s="143"/>
      <c r="OOP1762" s="143"/>
      <c r="OOQ1762" s="143"/>
      <c r="OOR1762" s="143"/>
      <c r="OOS1762" s="143"/>
      <c r="OOT1762" s="143"/>
      <c r="OOU1762" s="143"/>
      <c r="OOV1762" s="143"/>
      <c r="OOW1762" s="143"/>
      <c r="OOX1762" s="143"/>
      <c r="OOY1762" s="143"/>
      <c r="OOZ1762" s="143"/>
      <c r="OPA1762" s="143"/>
      <c r="OPB1762" s="143"/>
      <c r="OPC1762" s="143"/>
      <c r="OPD1762" s="143"/>
      <c r="OPE1762" s="143"/>
      <c r="OPF1762" s="143"/>
      <c r="OPG1762" s="143"/>
      <c r="OPH1762" s="143"/>
      <c r="OPI1762" s="143"/>
      <c r="OPJ1762" s="143"/>
      <c r="OPK1762" s="143"/>
      <c r="OPL1762" s="143"/>
      <c r="OPM1762" s="143"/>
      <c r="OPN1762" s="143"/>
      <c r="OPO1762" s="143"/>
      <c r="OPP1762" s="143"/>
      <c r="OPQ1762" s="143"/>
      <c r="OPR1762" s="143"/>
      <c r="OPS1762" s="143"/>
      <c r="OPT1762" s="143"/>
      <c r="OPU1762" s="143"/>
      <c r="OPV1762" s="143"/>
      <c r="OPW1762" s="143"/>
      <c r="OPX1762" s="143"/>
      <c r="OPY1762" s="143"/>
      <c r="OPZ1762" s="143"/>
      <c r="OQA1762" s="143"/>
      <c r="OQB1762" s="143"/>
      <c r="OQC1762" s="143"/>
      <c r="OQD1762" s="143"/>
      <c r="OQE1762" s="143"/>
      <c r="OQF1762" s="143"/>
      <c r="OQG1762" s="143"/>
      <c r="OQH1762" s="143"/>
      <c r="OQI1762" s="143"/>
      <c r="OQJ1762" s="143"/>
      <c r="OQK1762" s="143"/>
      <c r="OQL1762" s="143"/>
      <c r="OQM1762" s="143"/>
      <c r="OQN1762" s="143"/>
      <c r="OQO1762" s="143"/>
      <c r="OQP1762" s="143"/>
      <c r="OQQ1762" s="143"/>
      <c r="OQR1762" s="143"/>
      <c r="OQS1762" s="143"/>
      <c r="OQT1762" s="143"/>
      <c r="OQU1762" s="143"/>
      <c r="OQV1762" s="143"/>
      <c r="OQW1762" s="143"/>
      <c r="OQX1762" s="143"/>
      <c r="OQY1762" s="143"/>
      <c r="OQZ1762" s="143"/>
      <c r="ORA1762" s="143"/>
      <c r="ORB1762" s="143"/>
      <c r="ORC1762" s="143"/>
      <c r="ORD1762" s="143"/>
      <c r="ORE1762" s="143"/>
      <c r="ORF1762" s="143"/>
      <c r="ORG1762" s="143"/>
      <c r="ORH1762" s="143"/>
      <c r="ORI1762" s="143"/>
      <c r="ORJ1762" s="143"/>
      <c r="ORK1762" s="143"/>
      <c r="ORL1762" s="143"/>
      <c r="ORM1762" s="143"/>
      <c r="ORN1762" s="143"/>
      <c r="ORO1762" s="143"/>
      <c r="ORP1762" s="143"/>
      <c r="ORQ1762" s="143"/>
      <c r="ORR1762" s="143"/>
      <c r="ORS1762" s="143"/>
      <c r="ORT1762" s="143"/>
      <c r="ORU1762" s="143"/>
      <c r="ORV1762" s="143"/>
      <c r="ORW1762" s="143"/>
      <c r="ORX1762" s="143"/>
      <c r="ORY1762" s="143"/>
      <c r="ORZ1762" s="143"/>
      <c r="OSA1762" s="143"/>
      <c r="OSB1762" s="143"/>
      <c r="OSC1762" s="143"/>
      <c r="OSD1762" s="143"/>
      <c r="OSE1762" s="143"/>
      <c r="OSF1762" s="143"/>
      <c r="OSG1762" s="143"/>
      <c r="OSH1762" s="143"/>
      <c r="OSI1762" s="143"/>
      <c r="OSJ1762" s="143"/>
      <c r="OSK1762" s="143"/>
      <c r="OSL1762" s="143"/>
      <c r="OSM1762" s="143"/>
      <c r="OSN1762" s="143"/>
      <c r="OSO1762" s="143"/>
      <c r="OSP1762" s="143"/>
      <c r="OSQ1762" s="143"/>
      <c r="OSR1762" s="143"/>
      <c r="OSS1762" s="143"/>
      <c r="OST1762" s="143"/>
      <c r="OSU1762" s="143"/>
      <c r="OSV1762" s="143"/>
      <c r="OSW1762" s="143"/>
      <c r="OSX1762" s="143"/>
      <c r="OSY1762" s="143"/>
      <c r="OSZ1762" s="143"/>
      <c r="OTA1762" s="143"/>
      <c r="OTB1762" s="143"/>
      <c r="OTC1762" s="143"/>
      <c r="OTD1762" s="143"/>
      <c r="OTE1762" s="143"/>
      <c r="OTF1762" s="143"/>
      <c r="OTG1762" s="143"/>
      <c r="OTH1762" s="143"/>
      <c r="OTI1762" s="143"/>
      <c r="OTJ1762" s="143"/>
      <c r="OTK1762" s="143"/>
      <c r="OTL1762" s="143"/>
      <c r="OTM1762" s="143"/>
      <c r="OTN1762" s="143"/>
      <c r="OTO1762" s="143"/>
      <c r="OTP1762" s="143"/>
      <c r="OTQ1762" s="143"/>
      <c r="OTR1762" s="143"/>
      <c r="OTS1762" s="143"/>
      <c r="OTT1762" s="143"/>
      <c r="OTU1762" s="143"/>
      <c r="OTV1762" s="143"/>
      <c r="OTW1762" s="143"/>
      <c r="OTX1762" s="143"/>
      <c r="OTY1762" s="143"/>
      <c r="OTZ1762" s="143"/>
      <c r="OUA1762" s="143"/>
      <c r="OUB1762" s="143"/>
      <c r="OUC1762" s="143"/>
      <c r="OUD1762" s="143"/>
      <c r="OUE1762" s="143"/>
      <c r="OUF1762" s="143"/>
      <c r="OUG1762" s="143"/>
      <c r="OUH1762" s="143"/>
      <c r="OUI1762" s="143"/>
      <c r="OUJ1762" s="143"/>
      <c r="OUK1762" s="143"/>
      <c r="OUL1762" s="143"/>
      <c r="OUM1762" s="143"/>
      <c r="OUN1762" s="143"/>
      <c r="OUO1762" s="143"/>
      <c r="OUP1762" s="143"/>
      <c r="OUQ1762" s="143"/>
      <c r="OUR1762" s="143"/>
      <c r="OUS1762" s="143"/>
      <c r="OUT1762" s="143"/>
      <c r="OUU1762" s="143"/>
      <c r="OUV1762" s="143"/>
      <c r="OUW1762" s="143"/>
      <c r="OUX1762" s="143"/>
      <c r="OUY1762" s="143"/>
      <c r="OUZ1762" s="143"/>
      <c r="OVA1762" s="143"/>
      <c r="OVB1762" s="143"/>
      <c r="OVC1762" s="143"/>
      <c r="OVD1762" s="143"/>
      <c r="OVE1762" s="143"/>
      <c r="OVF1762" s="143"/>
      <c r="OVG1762" s="143"/>
      <c r="OVH1762" s="143"/>
      <c r="OVI1762" s="143"/>
      <c r="OVJ1762" s="143"/>
      <c r="OVK1762" s="143"/>
      <c r="OVL1762" s="143"/>
      <c r="OVM1762" s="143"/>
      <c r="OVN1762" s="143"/>
      <c r="OVO1762" s="143"/>
      <c r="OVP1762" s="143"/>
      <c r="OVQ1762" s="143"/>
      <c r="OVR1762" s="143"/>
      <c r="OVS1762" s="143"/>
      <c r="OVT1762" s="143"/>
      <c r="OVU1762" s="143"/>
      <c r="OVV1762" s="143"/>
      <c r="OVW1762" s="143"/>
      <c r="OVX1762" s="143"/>
      <c r="OVY1762" s="143"/>
      <c r="OVZ1762" s="143"/>
      <c r="OWA1762" s="143"/>
      <c r="OWB1762" s="143"/>
      <c r="OWC1762" s="143"/>
      <c r="OWD1762" s="143"/>
      <c r="OWE1762" s="143"/>
      <c r="OWF1762" s="143"/>
      <c r="OWG1762" s="143"/>
      <c r="OWH1762" s="143"/>
      <c r="OWI1762" s="143"/>
      <c r="OWJ1762" s="143"/>
      <c r="OWK1762" s="143"/>
      <c r="OWL1762" s="143"/>
      <c r="OWM1762" s="143"/>
      <c r="OWN1762" s="143"/>
      <c r="OWO1762" s="143"/>
      <c r="OWP1762" s="143"/>
      <c r="OWQ1762" s="143"/>
      <c r="OWR1762" s="143"/>
      <c r="OWS1762" s="143"/>
      <c r="OWT1762" s="143"/>
      <c r="OWU1762" s="143"/>
      <c r="OWV1762" s="143"/>
      <c r="OWW1762" s="143"/>
      <c r="OWX1762" s="143"/>
      <c r="OWY1762" s="143"/>
      <c r="OWZ1762" s="143"/>
      <c r="OXA1762" s="143"/>
      <c r="OXB1762" s="143"/>
      <c r="OXC1762" s="143"/>
      <c r="OXD1762" s="143"/>
      <c r="OXE1762" s="143"/>
      <c r="OXF1762" s="143"/>
      <c r="OXG1762" s="143"/>
      <c r="OXH1762" s="143"/>
      <c r="OXI1762" s="143"/>
      <c r="OXJ1762" s="143"/>
      <c r="OXK1762" s="143"/>
      <c r="OXL1762" s="143"/>
      <c r="OXM1762" s="143"/>
      <c r="OXN1762" s="143"/>
      <c r="OXO1762" s="143"/>
      <c r="OXP1762" s="143"/>
      <c r="OXQ1762" s="143"/>
      <c r="OXR1762" s="143"/>
      <c r="OXS1762" s="143"/>
      <c r="OXT1762" s="143"/>
      <c r="OXU1762" s="143"/>
      <c r="OXV1762" s="143"/>
      <c r="OXW1762" s="143"/>
      <c r="OXX1762" s="143"/>
      <c r="OXY1762" s="143"/>
      <c r="OXZ1762" s="143"/>
      <c r="OYA1762" s="143"/>
      <c r="OYB1762" s="143"/>
      <c r="OYC1762" s="143"/>
      <c r="OYD1762" s="143"/>
      <c r="OYE1762" s="143"/>
      <c r="OYF1762" s="143"/>
      <c r="OYG1762" s="143"/>
      <c r="OYH1762" s="143"/>
      <c r="OYI1762" s="143"/>
      <c r="OYJ1762" s="143"/>
      <c r="OYK1762" s="143"/>
      <c r="OYL1762" s="143"/>
      <c r="OYM1762" s="143"/>
      <c r="OYN1762" s="143"/>
      <c r="OYO1762" s="143"/>
      <c r="OYP1762" s="143"/>
      <c r="OYQ1762" s="143"/>
      <c r="OYR1762" s="143"/>
      <c r="OYS1762" s="143"/>
      <c r="OYT1762" s="143"/>
      <c r="OYU1762" s="143"/>
      <c r="OYV1762" s="143"/>
      <c r="OYW1762" s="143"/>
      <c r="OYX1762" s="143"/>
      <c r="OYY1762" s="143"/>
      <c r="OYZ1762" s="143"/>
      <c r="OZA1762" s="143"/>
      <c r="OZB1762" s="143"/>
      <c r="OZC1762" s="143"/>
      <c r="OZD1762" s="143"/>
      <c r="OZE1762" s="143"/>
      <c r="OZF1762" s="143"/>
      <c r="OZG1762" s="143"/>
      <c r="OZH1762" s="143"/>
      <c r="OZI1762" s="143"/>
      <c r="OZJ1762" s="143"/>
      <c r="OZK1762" s="143"/>
      <c r="OZL1762" s="143"/>
      <c r="OZM1762" s="143"/>
      <c r="OZN1762" s="143"/>
      <c r="OZO1762" s="143"/>
      <c r="OZP1762" s="143"/>
      <c r="OZQ1762" s="143"/>
      <c r="OZR1762" s="143"/>
      <c r="OZS1762" s="143"/>
      <c r="OZT1762" s="143"/>
      <c r="OZU1762" s="143"/>
      <c r="OZV1762" s="143"/>
      <c r="OZW1762" s="143"/>
      <c r="OZX1762" s="143"/>
      <c r="OZY1762" s="143"/>
      <c r="OZZ1762" s="143"/>
      <c r="PAA1762" s="143"/>
      <c r="PAB1762" s="143"/>
      <c r="PAC1762" s="143"/>
      <c r="PAD1762" s="143"/>
      <c r="PAE1762" s="143"/>
      <c r="PAF1762" s="143"/>
      <c r="PAG1762" s="143"/>
      <c r="PAH1762" s="143"/>
      <c r="PAI1762" s="143"/>
      <c r="PAJ1762" s="143"/>
      <c r="PAK1762" s="143"/>
      <c r="PAL1762" s="143"/>
      <c r="PAM1762" s="143"/>
      <c r="PAN1762" s="143"/>
      <c r="PAO1762" s="143"/>
      <c r="PAP1762" s="143"/>
      <c r="PAQ1762" s="143"/>
      <c r="PAR1762" s="143"/>
      <c r="PAS1762" s="143"/>
      <c r="PAT1762" s="143"/>
      <c r="PAU1762" s="143"/>
      <c r="PAV1762" s="143"/>
      <c r="PAW1762" s="143"/>
      <c r="PAX1762" s="143"/>
      <c r="PAY1762" s="143"/>
      <c r="PAZ1762" s="143"/>
      <c r="PBA1762" s="143"/>
      <c r="PBB1762" s="143"/>
      <c r="PBC1762" s="143"/>
      <c r="PBD1762" s="143"/>
      <c r="PBE1762" s="143"/>
      <c r="PBF1762" s="143"/>
      <c r="PBG1762" s="143"/>
      <c r="PBH1762" s="143"/>
      <c r="PBI1762" s="143"/>
      <c r="PBJ1762" s="143"/>
      <c r="PBK1762" s="143"/>
      <c r="PBL1762" s="143"/>
      <c r="PBM1762" s="143"/>
      <c r="PBN1762" s="143"/>
      <c r="PBO1762" s="143"/>
      <c r="PBP1762" s="143"/>
      <c r="PBQ1762" s="143"/>
      <c r="PBR1762" s="143"/>
      <c r="PBS1762" s="143"/>
      <c r="PBT1762" s="143"/>
      <c r="PBU1762" s="143"/>
      <c r="PBV1762" s="143"/>
      <c r="PBW1762" s="143"/>
      <c r="PBX1762" s="143"/>
      <c r="PBY1762" s="143"/>
      <c r="PBZ1762" s="143"/>
      <c r="PCA1762" s="143"/>
      <c r="PCB1762" s="143"/>
      <c r="PCC1762" s="143"/>
      <c r="PCD1762" s="143"/>
      <c r="PCE1762" s="143"/>
      <c r="PCF1762" s="143"/>
      <c r="PCG1762" s="143"/>
      <c r="PCH1762" s="143"/>
      <c r="PCI1762" s="143"/>
      <c r="PCJ1762" s="143"/>
      <c r="PCK1762" s="143"/>
      <c r="PCL1762" s="143"/>
      <c r="PCM1762" s="143"/>
      <c r="PCN1762" s="143"/>
      <c r="PCO1762" s="143"/>
      <c r="PCP1762" s="143"/>
      <c r="PCQ1762" s="143"/>
      <c r="PCR1762" s="143"/>
      <c r="PCS1762" s="143"/>
      <c r="PCT1762" s="143"/>
      <c r="PCU1762" s="143"/>
      <c r="PCV1762" s="143"/>
      <c r="PCW1762" s="143"/>
      <c r="PCX1762" s="143"/>
      <c r="PCY1762" s="143"/>
      <c r="PCZ1762" s="143"/>
      <c r="PDA1762" s="143"/>
      <c r="PDB1762" s="143"/>
      <c r="PDC1762" s="143"/>
      <c r="PDD1762" s="143"/>
      <c r="PDE1762" s="143"/>
      <c r="PDF1762" s="143"/>
      <c r="PDG1762" s="143"/>
      <c r="PDH1762" s="143"/>
      <c r="PDI1762" s="143"/>
      <c r="PDJ1762" s="143"/>
      <c r="PDK1762" s="143"/>
      <c r="PDL1762" s="143"/>
      <c r="PDM1762" s="143"/>
      <c r="PDN1762" s="143"/>
      <c r="PDO1762" s="143"/>
      <c r="PDP1762" s="143"/>
      <c r="PDQ1762" s="143"/>
      <c r="PDR1762" s="143"/>
      <c r="PDS1762" s="143"/>
      <c r="PDT1762" s="143"/>
      <c r="PDU1762" s="143"/>
      <c r="PDV1762" s="143"/>
      <c r="PDW1762" s="143"/>
      <c r="PDX1762" s="143"/>
      <c r="PDY1762" s="143"/>
      <c r="PDZ1762" s="143"/>
      <c r="PEA1762" s="143"/>
      <c r="PEB1762" s="143"/>
      <c r="PEC1762" s="143"/>
      <c r="PED1762" s="143"/>
      <c r="PEE1762" s="143"/>
      <c r="PEF1762" s="143"/>
      <c r="PEG1762" s="143"/>
      <c r="PEH1762" s="143"/>
      <c r="PEI1762" s="143"/>
      <c r="PEJ1762" s="143"/>
      <c r="PEK1762" s="143"/>
      <c r="PEL1762" s="143"/>
      <c r="PEM1762" s="143"/>
      <c r="PEN1762" s="143"/>
      <c r="PEO1762" s="143"/>
      <c r="PEP1762" s="143"/>
      <c r="PEQ1762" s="143"/>
      <c r="PER1762" s="143"/>
      <c r="PES1762" s="143"/>
      <c r="PET1762" s="143"/>
      <c r="PEU1762" s="143"/>
      <c r="PEV1762" s="143"/>
      <c r="PEW1762" s="143"/>
      <c r="PEX1762" s="143"/>
      <c r="PEY1762" s="143"/>
      <c r="PEZ1762" s="143"/>
      <c r="PFA1762" s="143"/>
      <c r="PFB1762" s="143"/>
      <c r="PFC1762" s="143"/>
      <c r="PFD1762" s="143"/>
      <c r="PFE1762" s="143"/>
      <c r="PFF1762" s="143"/>
      <c r="PFG1762" s="143"/>
      <c r="PFH1762" s="143"/>
      <c r="PFI1762" s="143"/>
      <c r="PFJ1762" s="143"/>
      <c r="PFK1762" s="143"/>
      <c r="PFL1762" s="143"/>
      <c r="PFM1762" s="143"/>
      <c r="PFN1762" s="143"/>
      <c r="PFO1762" s="143"/>
      <c r="PFP1762" s="143"/>
      <c r="PFQ1762" s="143"/>
      <c r="PFR1762" s="143"/>
      <c r="PFS1762" s="143"/>
      <c r="PFT1762" s="143"/>
      <c r="PFU1762" s="143"/>
      <c r="PFV1762" s="143"/>
      <c r="PFW1762" s="143"/>
      <c r="PFX1762" s="143"/>
      <c r="PFY1762" s="143"/>
      <c r="PFZ1762" s="143"/>
      <c r="PGA1762" s="143"/>
      <c r="PGB1762" s="143"/>
      <c r="PGC1762" s="143"/>
      <c r="PGD1762" s="143"/>
      <c r="PGE1762" s="143"/>
      <c r="PGF1762" s="143"/>
      <c r="PGG1762" s="143"/>
      <c r="PGH1762" s="143"/>
      <c r="PGI1762" s="143"/>
      <c r="PGJ1762" s="143"/>
      <c r="PGK1762" s="143"/>
      <c r="PGL1762" s="143"/>
      <c r="PGM1762" s="143"/>
      <c r="PGN1762" s="143"/>
      <c r="PGO1762" s="143"/>
      <c r="PGP1762" s="143"/>
      <c r="PGQ1762" s="143"/>
      <c r="PGR1762" s="143"/>
      <c r="PGS1762" s="143"/>
      <c r="PGT1762" s="143"/>
      <c r="PGU1762" s="143"/>
      <c r="PGV1762" s="143"/>
      <c r="PGW1762" s="143"/>
      <c r="PGX1762" s="143"/>
      <c r="PGY1762" s="143"/>
      <c r="PGZ1762" s="143"/>
      <c r="PHA1762" s="143"/>
      <c r="PHB1762" s="143"/>
      <c r="PHC1762" s="143"/>
      <c r="PHD1762" s="143"/>
      <c r="PHE1762" s="143"/>
      <c r="PHF1762" s="143"/>
      <c r="PHG1762" s="143"/>
      <c r="PHH1762" s="143"/>
      <c r="PHI1762" s="143"/>
      <c r="PHJ1762" s="143"/>
      <c r="PHK1762" s="143"/>
      <c r="PHL1762" s="143"/>
      <c r="PHM1762" s="143"/>
      <c r="PHN1762" s="143"/>
      <c r="PHO1762" s="143"/>
      <c r="PHP1762" s="143"/>
      <c r="PHQ1762" s="143"/>
      <c r="PHR1762" s="143"/>
      <c r="PHS1762" s="143"/>
      <c r="PHT1762" s="143"/>
      <c r="PHU1762" s="143"/>
      <c r="PHV1762" s="143"/>
      <c r="PHW1762" s="143"/>
      <c r="PHX1762" s="143"/>
      <c r="PHY1762" s="143"/>
      <c r="PHZ1762" s="143"/>
      <c r="PIA1762" s="143"/>
      <c r="PIB1762" s="143"/>
      <c r="PIC1762" s="143"/>
      <c r="PID1762" s="143"/>
      <c r="PIE1762" s="143"/>
      <c r="PIF1762" s="143"/>
      <c r="PIG1762" s="143"/>
      <c r="PIH1762" s="143"/>
      <c r="PII1762" s="143"/>
      <c r="PIJ1762" s="143"/>
      <c r="PIK1762" s="143"/>
      <c r="PIL1762" s="143"/>
      <c r="PIM1762" s="143"/>
      <c r="PIN1762" s="143"/>
      <c r="PIO1762" s="143"/>
      <c r="PIP1762" s="143"/>
      <c r="PIQ1762" s="143"/>
      <c r="PIR1762" s="143"/>
      <c r="PIS1762" s="143"/>
      <c r="PIT1762" s="143"/>
      <c r="PIU1762" s="143"/>
      <c r="PIV1762" s="143"/>
      <c r="PIW1762" s="143"/>
      <c r="PIX1762" s="143"/>
      <c r="PIY1762" s="143"/>
      <c r="PIZ1762" s="143"/>
      <c r="PJA1762" s="143"/>
      <c r="PJB1762" s="143"/>
      <c r="PJC1762" s="143"/>
      <c r="PJD1762" s="143"/>
      <c r="PJE1762" s="143"/>
      <c r="PJF1762" s="143"/>
      <c r="PJG1762" s="143"/>
      <c r="PJH1762" s="143"/>
      <c r="PJI1762" s="143"/>
      <c r="PJJ1762" s="143"/>
      <c r="PJK1762" s="143"/>
      <c r="PJL1762" s="143"/>
      <c r="PJM1762" s="143"/>
      <c r="PJN1762" s="143"/>
      <c r="PJO1762" s="143"/>
      <c r="PJP1762" s="143"/>
      <c r="PJQ1762" s="143"/>
      <c r="PJR1762" s="143"/>
      <c r="PJS1762" s="143"/>
      <c r="PJT1762" s="143"/>
      <c r="PJU1762" s="143"/>
      <c r="PJV1762" s="143"/>
      <c r="PJW1762" s="143"/>
      <c r="PJX1762" s="143"/>
      <c r="PJY1762" s="143"/>
      <c r="PJZ1762" s="143"/>
      <c r="PKA1762" s="143"/>
      <c r="PKB1762" s="143"/>
      <c r="PKC1762" s="143"/>
      <c r="PKD1762" s="143"/>
      <c r="PKE1762" s="143"/>
      <c r="PKF1762" s="143"/>
      <c r="PKG1762" s="143"/>
      <c r="PKH1762" s="143"/>
      <c r="PKI1762" s="143"/>
      <c r="PKJ1762" s="143"/>
      <c r="PKK1762" s="143"/>
      <c r="PKL1762" s="143"/>
      <c r="PKM1762" s="143"/>
      <c r="PKN1762" s="143"/>
      <c r="PKO1762" s="143"/>
      <c r="PKP1762" s="143"/>
      <c r="PKQ1762" s="143"/>
      <c r="PKR1762" s="143"/>
      <c r="PKS1762" s="143"/>
      <c r="PKT1762" s="143"/>
      <c r="PKU1762" s="143"/>
      <c r="PKV1762" s="143"/>
      <c r="PKW1762" s="143"/>
      <c r="PKX1762" s="143"/>
      <c r="PKY1762" s="143"/>
      <c r="PKZ1762" s="143"/>
      <c r="PLA1762" s="143"/>
      <c r="PLB1762" s="143"/>
      <c r="PLC1762" s="143"/>
      <c r="PLD1762" s="143"/>
      <c r="PLE1762" s="143"/>
      <c r="PLF1762" s="143"/>
      <c r="PLG1762" s="143"/>
      <c r="PLH1762" s="143"/>
      <c r="PLI1762" s="143"/>
      <c r="PLJ1762" s="143"/>
      <c r="PLK1762" s="143"/>
      <c r="PLL1762" s="143"/>
      <c r="PLM1762" s="143"/>
      <c r="PLN1762" s="143"/>
      <c r="PLO1762" s="143"/>
      <c r="PLP1762" s="143"/>
      <c r="PLQ1762" s="143"/>
      <c r="PLR1762" s="143"/>
      <c r="PLS1762" s="143"/>
      <c r="PLT1762" s="143"/>
      <c r="PLU1762" s="143"/>
      <c r="PLV1762" s="143"/>
      <c r="PLW1762" s="143"/>
      <c r="PLX1762" s="143"/>
      <c r="PLY1762" s="143"/>
      <c r="PLZ1762" s="143"/>
      <c r="PMA1762" s="143"/>
      <c r="PMB1762" s="143"/>
      <c r="PMC1762" s="143"/>
      <c r="PMD1762" s="143"/>
      <c r="PME1762" s="143"/>
      <c r="PMF1762" s="143"/>
      <c r="PMG1762" s="143"/>
      <c r="PMH1762" s="143"/>
      <c r="PMI1762" s="143"/>
      <c r="PMJ1762" s="143"/>
      <c r="PMK1762" s="143"/>
      <c r="PML1762" s="143"/>
      <c r="PMM1762" s="143"/>
      <c r="PMN1762" s="143"/>
      <c r="PMO1762" s="143"/>
      <c r="PMP1762" s="143"/>
      <c r="PMQ1762" s="143"/>
      <c r="PMR1762" s="143"/>
      <c r="PMS1762" s="143"/>
      <c r="PMT1762" s="143"/>
      <c r="PMU1762" s="143"/>
      <c r="PMV1762" s="143"/>
      <c r="PMW1762" s="143"/>
      <c r="PMX1762" s="143"/>
      <c r="PMY1762" s="143"/>
      <c r="PMZ1762" s="143"/>
      <c r="PNA1762" s="143"/>
      <c r="PNB1762" s="143"/>
      <c r="PNC1762" s="143"/>
      <c r="PND1762" s="143"/>
      <c r="PNE1762" s="143"/>
      <c r="PNF1762" s="143"/>
      <c r="PNG1762" s="143"/>
      <c r="PNH1762" s="143"/>
      <c r="PNI1762" s="143"/>
      <c r="PNJ1762" s="143"/>
      <c r="PNK1762" s="143"/>
      <c r="PNL1762" s="143"/>
      <c r="PNM1762" s="143"/>
      <c r="PNN1762" s="143"/>
      <c r="PNO1762" s="143"/>
      <c r="PNP1762" s="143"/>
      <c r="PNQ1762" s="143"/>
      <c r="PNR1762" s="143"/>
      <c r="PNS1762" s="143"/>
      <c r="PNT1762" s="143"/>
      <c r="PNU1762" s="143"/>
      <c r="PNV1762" s="143"/>
      <c r="PNW1762" s="143"/>
      <c r="PNX1762" s="143"/>
      <c r="PNY1762" s="143"/>
      <c r="PNZ1762" s="143"/>
      <c r="POA1762" s="143"/>
      <c r="POB1762" s="143"/>
      <c r="POC1762" s="143"/>
      <c r="POD1762" s="143"/>
      <c r="POE1762" s="143"/>
      <c r="POF1762" s="143"/>
      <c r="POG1762" s="143"/>
      <c r="POH1762" s="143"/>
      <c r="POI1762" s="143"/>
      <c r="POJ1762" s="143"/>
      <c r="POK1762" s="143"/>
      <c r="POL1762" s="143"/>
      <c r="POM1762" s="143"/>
      <c r="PON1762" s="143"/>
      <c r="POO1762" s="143"/>
      <c r="POP1762" s="143"/>
      <c r="POQ1762" s="143"/>
      <c r="POR1762" s="143"/>
      <c r="POS1762" s="143"/>
      <c r="POT1762" s="143"/>
      <c r="POU1762" s="143"/>
      <c r="POV1762" s="143"/>
      <c r="POW1762" s="143"/>
      <c r="POX1762" s="143"/>
      <c r="POY1762" s="143"/>
      <c r="POZ1762" s="143"/>
      <c r="PPA1762" s="143"/>
      <c r="PPB1762" s="143"/>
      <c r="PPC1762" s="143"/>
      <c r="PPD1762" s="143"/>
      <c r="PPE1762" s="143"/>
      <c r="PPF1762" s="143"/>
      <c r="PPG1762" s="143"/>
      <c r="PPH1762" s="143"/>
      <c r="PPI1762" s="143"/>
      <c r="PPJ1762" s="143"/>
      <c r="PPK1762" s="143"/>
      <c r="PPL1762" s="143"/>
      <c r="PPM1762" s="143"/>
      <c r="PPN1762" s="143"/>
      <c r="PPO1762" s="143"/>
      <c r="PPP1762" s="143"/>
      <c r="PPQ1762" s="143"/>
      <c r="PPR1762" s="143"/>
      <c r="PPS1762" s="143"/>
      <c r="PPT1762" s="143"/>
      <c r="PPU1762" s="143"/>
      <c r="PPV1762" s="143"/>
      <c r="PPW1762" s="143"/>
      <c r="PPX1762" s="143"/>
      <c r="PPY1762" s="143"/>
      <c r="PPZ1762" s="143"/>
      <c r="PQA1762" s="143"/>
      <c r="PQB1762" s="143"/>
      <c r="PQC1762" s="143"/>
      <c r="PQD1762" s="143"/>
      <c r="PQE1762" s="143"/>
      <c r="PQF1762" s="143"/>
      <c r="PQG1762" s="143"/>
      <c r="PQH1762" s="143"/>
      <c r="PQI1762" s="143"/>
      <c r="PQJ1762" s="143"/>
      <c r="PQK1762" s="143"/>
      <c r="PQL1762" s="143"/>
      <c r="PQM1762" s="143"/>
      <c r="PQN1762" s="143"/>
      <c r="PQO1762" s="143"/>
      <c r="PQP1762" s="143"/>
      <c r="PQQ1762" s="143"/>
      <c r="PQR1762" s="143"/>
      <c r="PQS1762" s="143"/>
      <c r="PQT1762" s="143"/>
      <c r="PQU1762" s="143"/>
      <c r="PQV1762" s="143"/>
      <c r="PQW1762" s="143"/>
      <c r="PQX1762" s="143"/>
      <c r="PQY1762" s="143"/>
      <c r="PQZ1762" s="143"/>
      <c r="PRA1762" s="143"/>
      <c r="PRB1762" s="143"/>
      <c r="PRC1762" s="143"/>
      <c r="PRD1762" s="143"/>
      <c r="PRE1762" s="143"/>
      <c r="PRF1762" s="143"/>
      <c r="PRG1762" s="143"/>
      <c r="PRH1762" s="143"/>
      <c r="PRI1762" s="143"/>
      <c r="PRJ1762" s="143"/>
      <c r="PRK1762" s="143"/>
      <c r="PRL1762" s="143"/>
      <c r="PRM1762" s="143"/>
      <c r="PRN1762" s="143"/>
      <c r="PRO1762" s="143"/>
      <c r="PRP1762" s="143"/>
      <c r="PRQ1762" s="143"/>
      <c r="PRR1762" s="143"/>
      <c r="PRS1762" s="143"/>
      <c r="PRT1762" s="143"/>
      <c r="PRU1762" s="143"/>
      <c r="PRV1762" s="143"/>
      <c r="PRW1762" s="143"/>
      <c r="PRX1762" s="143"/>
      <c r="PRY1762" s="143"/>
      <c r="PRZ1762" s="143"/>
      <c r="PSA1762" s="143"/>
      <c r="PSB1762" s="143"/>
      <c r="PSC1762" s="143"/>
      <c r="PSD1762" s="143"/>
      <c r="PSE1762" s="143"/>
      <c r="PSF1762" s="143"/>
      <c r="PSG1762" s="143"/>
      <c r="PSH1762" s="143"/>
      <c r="PSI1762" s="143"/>
      <c r="PSJ1762" s="143"/>
      <c r="PSK1762" s="143"/>
      <c r="PSL1762" s="143"/>
      <c r="PSM1762" s="143"/>
      <c r="PSN1762" s="143"/>
      <c r="PSO1762" s="143"/>
      <c r="PSP1762" s="143"/>
      <c r="PSQ1762" s="143"/>
      <c r="PSR1762" s="143"/>
      <c r="PSS1762" s="143"/>
      <c r="PST1762" s="143"/>
      <c r="PSU1762" s="143"/>
      <c r="PSV1762" s="143"/>
      <c r="PSW1762" s="143"/>
      <c r="PSX1762" s="143"/>
      <c r="PSY1762" s="143"/>
      <c r="PSZ1762" s="143"/>
      <c r="PTA1762" s="143"/>
      <c r="PTB1762" s="143"/>
      <c r="PTC1762" s="143"/>
      <c r="PTD1762" s="143"/>
      <c r="PTE1762" s="143"/>
      <c r="PTF1762" s="143"/>
      <c r="PTG1762" s="143"/>
      <c r="PTH1762" s="143"/>
      <c r="PTI1762" s="143"/>
      <c r="PTJ1762" s="143"/>
      <c r="PTK1762" s="143"/>
      <c r="PTL1762" s="143"/>
      <c r="PTM1762" s="143"/>
      <c r="PTN1762" s="143"/>
      <c r="PTO1762" s="143"/>
      <c r="PTP1762" s="143"/>
      <c r="PTQ1762" s="143"/>
      <c r="PTR1762" s="143"/>
      <c r="PTS1762" s="143"/>
      <c r="PTT1762" s="143"/>
      <c r="PTU1762" s="143"/>
      <c r="PTV1762" s="143"/>
      <c r="PTW1762" s="143"/>
      <c r="PTX1762" s="143"/>
      <c r="PTY1762" s="143"/>
      <c r="PTZ1762" s="143"/>
      <c r="PUA1762" s="143"/>
      <c r="PUB1762" s="143"/>
      <c r="PUC1762" s="143"/>
      <c r="PUD1762" s="143"/>
      <c r="PUE1762" s="143"/>
      <c r="PUF1762" s="143"/>
      <c r="PUG1762" s="143"/>
      <c r="PUH1762" s="143"/>
      <c r="PUI1762" s="143"/>
      <c r="PUJ1762" s="143"/>
      <c r="PUK1762" s="143"/>
      <c r="PUL1762" s="143"/>
      <c r="PUM1762" s="143"/>
      <c r="PUN1762" s="143"/>
      <c r="PUO1762" s="143"/>
      <c r="PUP1762" s="143"/>
      <c r="PUQ1762" s="143"/>
      <c r="PUR1762" s="143"/>
      <c r="PUS1762" s="143"/>
      <c r="PUT1762" s="143"/>
      <c r="PUU1762" s="143"/>
      <c r="PUV1762" s="143"/>
      <c r="PUW1762" s="143"/>
      <c r="PUX1762" s="143"/>
      <c r="PUY1762" s="143"/>
      <c r="PUZ1762" s="143"/>
      <c r="PVA1762" s="143"/>
      <c r="PVB1762" s="143"/>
      <c r="PVC1762" s="143"/>
      <c r="PVD1762" s="143"/>
      <c r="PVE1762" s="143"/>
      <c r="PVF1762" s="143"/>
      <c r="PVG1762" s="143"/>
      <c r="PVH1762" s="143"/>
      <c r="PVI1762" s="143"/>
      <c r="PVJ1762" s="143"/>
      <c r="PVK1762" s="143"/>
      <c r="PVL1762" s="143"/>
      <c r="PVM1762" s="143"/>
      <c r="PVN1762" s="143"/>
      <c r="PVO1762" s="143"/>
      <c r="PVP1762" s="143"/>
      <c r="PVQ1762" s="143"/>
      <c r="PVR1762" s="143"/>
      <c r="PVS1762" s="143"/>
      <c r="PVT1762" s="143"/>
      <c r="PVU1762" s="143"/>
      <c r="PVV1762" s="143"/>
      <c r="PVW1762" s="143"/>
      <c r="PVX1762" s="143"/>
      <c r="PVY1762" s="143"/>
      <c r="PVZ1762" s="143"/>
      <c r="PWA1762" s="143"/>
      <c r="PWB1762" s="143"/>
      <c r="PWC1762" s="143"/>
      <c r="PWD1762" s="143"/>
      <c r="PWE1762" s="143"/>
      <c r="PWF1762" s="143"/>
      <c r="PWG1762" s="143"/>
      <c r="PWH1762" s="143"/>
      <c r="PWI1762" s="143"/>
      <c r="PWJ1762" s="143"/>
      <c r="PWK1762" s="143"/>
      <c r="PWL1762" s="143"/>
      <c r="PWM1762" s="143"/>
      <c r="PWN1762" s="143"/>
      <c r="PWO1762" s="143"/>
      <c r="PWP1762" s="143"/>
      <c r="PWQ1762" s="143"/>
      <c r="PWR1762" s="143"/>
      <c r="PWS1762" s="143"/>
      <c r="PWT1762" s="143"/>
      <c r="PWU1762" s="143"/>
      <c r="PWV1762" s="143"/>
      <c r="PWW1762" s="143"/>
      <c r="PWX1762" s="143"/>
      <c r="PWY1762" s="143"/>
      <c r="PWZ1762" s="143"/>
      <c r="PXA1762" s="143"/>
      <c r="PXB1762" s="143"/>
      <c r="PXC1762" s="143"/>
      <c r="PXD1762" s="143"/>
      <c r="PXE1762" s="143"/>
      <c r="PXF1762" s="143"/>
      <c r="PXG1762" s="143"/>
      <c r="PXH1762" s="143"/>
      <c r="PXI1762" s="143"/>
      <c r="PXJ1762" s="143"/>
      <c r="PXK1762" s="143"/>
      <c r="PXL1762" s="143"/>
      <c r="PXM1762" s="143"/>
      <c r="PXN1762" s="143"/>
      <c r="PXO1762" s="143"/>
      <c r="PXP1762" s="143"/>
      <c r="PXQ1762" s="143"/>
      <c r="PXR1762" s="143"/>
      <c r="PXS1762" s="143"/>
      <c r="PXT1762" s="143"/>
      <c r="PXU1762" s="143"/>
      <c r="PXV1762" s="143"/>
      <c r="PXW1762" s="143"/>
      <c r="PXX1762" s="143"/>
      <c r="PXY1762" s="143"/>
      <c r="PXZ1762" s="143"/>
      <c r="PYA1762" s="143"/>
      <c r="PYB1762" s="143"/>
      <c r="PYC1762" s="143"/>
      <c r="PYD1762" s="143"/>
      <c r="PYE1762" s="143"/>
      <c r="PYF1762" s="143"/>
      <c r="PYG1762" s="143"/>
      <c r="PYH1762" s="143"/>
      <c r="PYI1762" s="143"/>
      <c r="PYJ1762" s="143"/>
      <c r="PYK1762" s="143"/>
      <c r="PYL1762" s="143"/>
      <c r="PYM1762" s="143"/>
      <c r="PYN1762" s="143"/>
      <c r="PYO1762" s="143"/>
      <c r="PYP1762" s="143"/>
      <c r="PYQ1762" s="143"/>
      <c r="PYR1762" s="143"/>
      <c r="PYS1762" s="143"/>
      <c r="PYT1762" s="143"/>
      <c r="PYU1762" s="143"/>
      <c r="PYV1762" s="143"/>
      <c r="PYW1762" s="143"/>
      <c r="PYX1762" s="143"/>
      <c r="PYY1762" s="143"/>
      <c r="PYZ1762" s="143"/>
      <c r="PZA1762" s="143"/>
      <c r="PZB1762" s="143"/>
      <c r="PZC1762" s="143"/>
      <c r="PZD1762" s="143"/>
      <c r="PZE1762" s="143"/>
      <c r="PZF1762" s="143"/>
      <c r="PZG1762" s="143"/>
      <c r="PZH1762" s="143"/>
      <c r="PZI1762" s="143"/>
      <c r="PZJ1762" s="143"/>
      <c r="PZK1762" s="143"/>
      <c r="PZL1762" s="143"/>
      <c r="PZM1762" s="143"/>
      <c r="PZN1762" s="143"/>
      <c r="PZO1762" s="143"/>
      <c r="PZP1762" s="143"/>
      <c r="PZQ1762" s="143"/>
      <c r="PZR1762" s="143"/>
      <c r="PZS1762" s="143"/>
      <c r="PZT1762" s="143"/>
      <c r="PZU1762" s="143"/>
      <c r="PZV1762" s="143"/>
      <c r="PZW1762" s="143"/>
      <c r="PZX1762" s="143"/>
      <c r="PZY1762" s="143"/>
      <c r="PZZ1762" s="143"/>
      <c r="QAA1762" s="143"/>
      <c r="QAB1762" s="143"/>
      <c r="QAC1762" s="143"/>
      <c r="QAD1762" s="143"/>
      <c r="QAE1762" s="143"/>
      <c r="QAF1762" s="143"/>
      <c r="QAG1762" s="143"/>
      <c r="QAH1762" s="143"/>
      <c r="QAI1762" s="143"/>
      <c r="QAJ1762" s="143"/>
      <c r="QAK1762" s="143"/>
      <c r="QAL1762" s="143"/>
      <c r="QAM1762" s="143"/>
      <c r="QAN1762" s="143"/>
      <c r="QAO1762" s="143"/>
      <c r="QAP1762" s="143"/>
      <c r="QAQ1762" s="143"/>
      <c r="QAR1762" s="143"/>
      <c r="QAS1762" s="143"/>
      <c r="QAT1762" s="143"/>
      <c r="QAU1762" s="143"/>
      <c r="QAV1762" s="143"/>
      <c r="QAW1762" s="143"/>
      <c r="QAX1762" s="143"/>
      <c r="QAY1762" s="143"/>
      <c r="QAZ1762" s="143"/>
      <c r="QBA1762" s="143"/>
      <c r="QBB1762" s="143"/>
      <c r="QBC1762" s="143"/>
      <c r="QBD1762" s="143"/>
      <c r="QBE1762" s="143"/>
      <c r="QBF1762" s="143"/>
      <c r="QBG1762" s="143"/>
      <c r="QBH1762" s="143"/>
      <c r="QBI1762" s="143"/>
      <c r="QBJ1762" s="143"/>
      <c r="QBK1762" s="143"/>
      <c r="QBL1762" s="143"/>
      <c r="QBM1762" s="143"/>
      <c r="QBN1762" s="143"/>
      <c r="QBO1762" s="143"/>
      <c r="QBP1762" s="143"/>
      <c r="QBQ1762" s="143"/>
      <c r="QBR1762" s="143"/>
      <c r="QBS1762" s="143"/>
      <c r="QBT1762" s="143"/>
      <c r="QBU1762" s="143"/>
      <c r="QBV1762" s="143"/>
      <c r="QBW1762" s="143"/>
      <c r="QBX1762" s="143"/>
      <c r="QBY1762" s="143"/>
      <c r="QBZ1762" s="143"/>
      <c r="QCA1762" s="143"/>
      <c r="QCB1762" s="143"/>
      <c r="QCC1762" s="143"/>
      <c r="QCD1762" s="143"/>
      <c r="QCE1762" s="143"/>
      <c r="QCF1762" s="143"/>
      <c r="QCG1762" s="143"/>
      <c r="QCH1762" s="143"/>
      <c r="QCI1762" s="143"/>
      <c r="QCJ1762" s="143"/>
      <c r="QCK1762" s="143"/>
      <c r="QCL1762" s="143"/>
      <c r="QCM1762" s="143"/>
      <c r="QCN1762" s="143"/>
      <c r="QCO1762" s="143"/>
      <c r="QCP1762" s="143"/>
      <c r="QCQ1762" s="143"/>
      <c r="QCR1762" s="143"/>
      <c r="QCS1762" s="143"/>
      <c r="QCT1762" s="143"/>
      <c r="QCU1762" s="143"/>
      <c r="QCV1762" s="143"/>
      <c r="QCW1762" s="143"/>
      <c r="QCX1762" s="143"/>
      <c r="QCY1762" s="143"/>
      <c r="QCZ1762" s="143"/>
      <c r="QDA1762" s="143"/>
      <c r="QDB1762" s="143"/>
      <c r="QDC1762" s="143"/>
      <c r="QDD1762" s="143"/>
      <c r="QDE1762" s="143"/>
      <c r="QDF1762" s="143"/>
      <c r="QDG1762" s="143"/>
      <c r="QDH1762" s="143"/>
      <c r="QDI1762" s="143"/>
      <c r="QDJ1762" s="143"/>
      <c r="QDK1762" s="143"/>
      <c r="QDL1762" s="143"/>
      <c r="QDM1762" s="143"/>
      <c r="QDN1762" s="143"/>
      <c r="QDO1762" s="143"/>
      <c r="QDP1762" s="143"/>
      <c r="QDQ1762" s="143"/>
      <c r="QDR1762" s="143"/>
      <c r="QDS1762" s="143"/>
      <c r="QDT1762" s="143"/>
      <c r="QDU1762" s="143"/>
      <c r="QDV1762" s="143"/>
      <c r="QDW1762" s="143"/>
      <c r="QDX1762" s="143"/>
      <c r="QDY1762" s="143"/>
      <c r="QDZ1762" s="143"/>
      <c r="QEA1762" s="143"/>
      <c r="QEB1762" s="143"/>
      <c r="QEC1762" s="143"/>
      <c r="QED1762" s="143"/>
      <c r="QEE1762" s="143"/>
      <c r="QEF1762" s="143"/>
      <c r="QEG1762" s="143"/>
      <c r="QEH1762" s="143"/>
      <c r="QEI1762" s="143"/>
      <c r="QEJ1762" s="143"/>
      <c r="QEK1762" s="143"/>
      <c r="QEL1762" s="143"/>
      <c r="QEM1762" s="143"/>
      <c r="QEN1762" s="143"/>
      <c r="QEO1762" s="143"/>
      <c r="QEP1762" s="143"/>
      <c r="QEQ1762" s="143"/>
      <c r="QER1762" s="143"/>
      <c r="QES1762" s="143"/>
      <c r="QET1762" s="143"/>
      <c r="QEU1762" s="143"/>
      <c r="QEV1762" s="143"/>
      <c r="QEW1762" s="143"/>
      <c r="QEX1762" s="143"/>
      <c r="QEY1762" s="143"/>
      <c r="QEZ1762" s="143"/>
      <c r="QFA1762" s="143"/>
      <c r="QFB1762" s="143"/>
      <c r="QFC1762" s="143"/>
      <c r="QFD1762" s="143"/>
      <c r="QFE1762" s="143"/>
      <c r="QFF1762" s="143"/>
      <c r="QFG1762" s="143"/>
      <c r="QFH1762" s="143"/>
      <c r="QFI1762" s="143"/>
      <c r="QFJ1762" s="143"/>
      <c r="QFK1762" s="143"/>
      <c r="QFL1762" s="143"/>
      <c r="QFM1762" s="143"/>
      <c r="QFN1762" s="143"/>
      <c r="QFO1762" s="143"/>
      <c r="QFP1762" s="143"/>
      <c r="QFQ1762" s="143"/>
      <c r="QFR1762" s="143"/>
      <c r="QFS1762" s="143"/>
      <c r="QFT1762" s="143"/>
      <c r="QFU1762" s="143"/>
      <c r="QFV1762" s="143"/>
      <c r="QFW1762" s="143"/>
      <c r="QFX1762" s="143"/>
      <c r="QFY1762" s="143"/>
      <c r="QFZ1762" s="143"/>
      <c r="QGA1762" s="143"/>
      <c r="QGB1762" s="143"/>
      <c r="QGC1762" s="143"/>
      <c r="QGD1762" s="143"/>
      <c r="QGE1762" s="143"/>
      <c r="QGF1762" s="143"/>
      <c r="QGG1762" s="143"/>
      <c r="QGH1762" s="143"/>
      <c r="QGI1762" s="143"/>
      <c r="QGJ1762" s="143"/>
      <c r="QGK1762" s="143"/>
      <c r="QGL1762" s="143"/>
      <c r="QGM1762" s="143"/>
      <c r="QGN1762" s="143"/>
      <c r="QGO1762" s="143"/>
      <c r="QGP1762" s="143"/>
      <c r="QGQ1762" s="143"/>
      <c r="QGR1762" s="143"/>
      <c r="QGS1762" s="143"/>
      <c r="QGT1762" s="143"/>
      <c r="QGU1762" s="143"/>
      <c r="QGV1762" s="143"/>
      <c r="QGW1762" s="143"/>
      <c r="QGX1762" s="143"/>
      <c r="QGY1762" s="143"/>
      <c r="QGZ1762" s="143"/>
      <c r="QHA1762" s="143"/>
      <c r="QHB1762" s="143"/>
      <c r="QHC1762" s="143"/>
      <c r="QHD1762" s="143"/>
      <c r="QHE1762" s="143"/>
      <c r="QHF1762" s="143"/>
      <c r="QHG1762" s="143"/>
      <c r="QHH1762" s="143"/>
      <c r="QHI1762" s="143"/>
      <c r="QHJ1762" s="143"/>
      <c r="QHK1762" s="143"/>
      <c r="QHL1762" s="143"/>
      <c r="QHM1762" s="143"/>
      <c r="QHN1762" s="143"/>
      <c r="QHO1762" s="143"/>
      <c r="QHP1762" s="143"/>
      <c r="QHQ1762" s="143"/>
      <c r="QHR1762" s="143"/>
      <c r="QHS1762" s="143"/>
      <c r="QHT1762" s="143"/>
      <c r="QHU1762" s="143"/>
      <c r="QHV1762" s="143"/>
      <c r="QHW1762" s="143"/>
      <c r="QHX1762" s="143"/>
      <c r="QHY1762" s="143"/>
      <c r="QHZ1762" s="143"/>
      <c r="QIA1762" s="143"/>
      <c r="QIB1762" s="143"/>
      <c r="QIC1762" s="143"/>
      <c r="QID1762" s="143"/>
      <c r="QIE1762" s="143"/>
      <c r="QIF1762" s="143"/>
      <c r="QIG1762" s="143"/>
      <c r="QIH1762" s="143"/>
      <c r="QII1762" s="143"/>
      <c r="QIJ1762" s="143"/>
      <c r="QIK1762" s="143"/>
      <c r="QIL1762" s="143"/>
      <c r="QIM1762" s="143"/>
      <c r="QIN1762" s="143"/>
      <c r="QIO1762" s="143"/>
      <c r="QIP1762" s="143"/>
      <c r="QIQ1762" s="143"/>
      <c r="QIR1762" s="143"/>
      <c r="QIS1762" s="143"/>
      <c r="QIT1762" s="143"/>
      <c r="QIU1762" s="143"/>
      <c r="QIV1762" s="143"/>
      <c r="QIW1762" s="143"/>
      <c r="QIX1762" s="143"/>
      <c r="QIY1762" s="143"/>
      <c r="QIZ1762" s="143"/>
      <c r="QJA1762" s="143"/>
      <c r="QJB1762" s="143"/>
      <c r="QJC1762" s="143"/>
      <c r="QJD1762" s="143"/>
      <c r="QJE1762" s="143"/>
      <c r="QJF1762" s="143"/>
      <c r="QJG1762" s="143"/>
      <c r="QJH1762" s="143"/>
      <c r="QJI1762" s="143"/>
      <c r="QJJ1762" s="143"/>
      <c r="QJK1762" s="143"/>
      <c r="QJL1762" s="143"/>
      <c r="QJM1762" s="143"/>
      <c r="QJN1762" s="143"/>
      <c r="QJO1762" s="143"/>
      <c r="QJP1762" s="143"/>
      <c r="QJQ1762" s="143"/>
      <c r="QJR1762" s="143"/>
      <c r="QJS1762" s="143"/>
      <c r="QJT1762" s="143"/>
      <c r="QJU1762" s="143"/>
      <c r="QJV1762" s="143"/>
      <c r="QJW1762" s="143"/>
      <c r="QJX1762" s="143"/>
      <c r="QJY1762" s="143"/>
      <c r="QJZ1762" s="143"/>
      <c r="QKA1762" s="143"/>
      <c r="QKB1762" s="143"/>
      <c r="QKC1762" s="143"/>
      <c r="QKD1762" s="143"/>
      <c r="QKE1762" s="143"/>
      <c r="QKF1762" s="143"/>
      <c r="QKG1762" s="143"/>
      <c r="QKH1762" s="143"/>
      <c r="QKI1762" s="143"/>
      <c r="QKJ1762" s="143"/>
      <c r="QKK1762" s="143"/>
      <c r="QKL1762" s="143"/>
      <c r="QKM1762" s="143"/>
      <c r="QKN1762" s="143"/>
      <c r="QKO1762" s="143"/>
      <c r="QKP1762" s="143"/>
      <c r="QKQ1762" s="143"/>
      <c r="QKR1762" s="143"/>
      <c r="QKS1762" s="143"/>
      <c r="QKT1762" s="143"/>
      <c r="QKU1762" s="143"/>
      <c r="QKV1762" s="143"/>
      <c r="QKW1762" s="143"/>
      <c r="QKX1762" s="143"/>
      <c r="QKY1762" s="143"/>
      <c r="QKZ1762" s="143"/>
      <c r="QLA1762" s="143"/>
      <c r="QLB1762" s="143"/>
      <c r="QLC1762" s="143"/>
      <c r="QLD1762" s="143"/>
      <c r="QLE1762" s="143"/>
      <c r="QLF1762" s="143"/>
      <c r="QLG1762" s="143"/>
      <c r="QLH1762" s="143"/>
      <c r="QLI1762" s="143"/>
      <c r="QLJ1762" s="143"/>
      <c r="QLK1762" s="143"/>
      <c r="QLL1762" s="143"/>
      <c r="QLM1762" s="143"/>
      <c r="QLN1762" s="143"/>
      <c r="QLO1762" s="143"/>
      <c r="QLP1762" s="143"/>
      <c r="QLQ1762" s="143"/>
      <c r="QLR1762" s="143"/>
      <c r="QLS1762" s="143"/>
      <c r="QLT1762" s="143"/>
      <c r="QLU1762" s="143"/>
      <c r="QLV1762" s="143"/>
      <c r="QLW1762" s="143"/>
      <c r="QLX1762" s="143"/>
      <c r="QLY1762" s="143"/>
      <c r="QLZ1762" s="143"/>
      <c r="QMA1762" s="143"/>
      <c r="QMB1762" s="143"/>
      <c r="QMC1762" s="143"/>
      <c r="QMD1762" s="143"/>
      <c r="QME1762" s="143"/>
      <c r="QMF1762" s="143"/>
      <c r="QMG1762" s="143"/>
      <c r="QMH1762" s="143"/>
      <c r="QMI1762" s="143"/>
      <c r="QMJ1762" s="143"/>
      <c r="QMK1762" s="143"/>
      <c r="QML1762" s="143"/>
      <c r="QMM1762" s="143"/>
      <c r="QMN1762" s="143"/>
      <c r="QMO1762" s="143"/>
      <c r="QMP1762" s="143"/>
      <c r="QMQ1762" s="143"/>
      <c r="QMR1762" s="143"/>
      <c r="QMS1762" s="143"/>
      <c r="QMT1762" s="143"/>
      <c r="QMU1762" s="143"/>
      <c r="QMV1762" s="143"/>
      <c r="QMW1762" s="143"/>
      <c r="QMX1762" s="143"/>
      <c r="QMY1762" s="143"/>
      <c r="QMZ1762" s="143"/>
      <c r="QNA1762" s="143"/>
      <c r="QNB1762" s="143"/>
      <c r="QNC1762" s="143"/>
      <c r="QND1762" s="143"/>
      <c r="QNE1762" s="143"/>
      <c r="QNF1762" s="143"/>
      <c r="QNG1762" s="143"/>
      <c r="QNH1762" s="143"/>
      <c r="QNI1762" s="143"/>
      <c r="QNJ1762" s="143"/>
      <c r="QNK1762" s="143"/>
      <c r="QNL1762" s="143"/>
      <c r="QNM1762" s="143"/>
      <c r="QNN1762" s="143"/>
      <c r="QNO1762" s="143"/>
      <c r="QNP1762" s="143"/>
      <c r="QNQ1762" s="143"/>
      <c r="QNR1762" s="143"/>
      <c r="QNS1762" s="143"/>
      <c r="QNT1762" s="143"/>
      <c r="QNU1762" s="143"/>
      <c r="QNV1762" s="143"/>
      <c r="QNW1762" s="143"/>
      <c r="QNX1762" s="143"/>
      <c r="QNY1762" s="143"/>
      <c r="QNZ1762" s="143"/>
      <c r="QOA1762" s="143"/>
      <c r="QOB1762" s="143"/>
      <c r="QOC1762" s="143"/>
      <c r="QOD1762" s="143"/>
      <c r="QOE1762" s="143"/>
      <c r="QOF1762" s="143"/>
      <c r="QOG1762" s="143"/>
      <c r="QOH1762" s="143"/>
      <c r="QOI1762" s="143"/>
      <c r="QOJ1762" s="143"/>
      <c r="QOK1762" s="143"/>
      <c r="QOL1762" s="143"/>
      <c r="QOM1762" s="143"/>
      <c r="QON1762" s="143"/>
      <c r="QOO1762" s="143"/>
      <c r="QOP1762" s="143"/>
      <c r="QOQ1762" s="143"/>
      <c r="QOR1762" s="143"/>
      <c r="QOS1762" s="143"/>
      <c r="QOT1762" s="143"/>
      <c r="QOU1762" s="143"/>
      <c r="QOV1762" s="143"/>
      <c r="QOW1762" s="143"/>
      <c r="QOX1762" s="143"/>
      <c r="QOY1762" s="143"/>
      <c r="QOZ1762" s="143"/>
      <c r="QPA1762" s="143"/>
      <c r="QPB1762" s="143"/>
      <c r="QPC1762" s="143"/>
      <c r="QPD1762" s="143"/>
      <c r="QPE1762" s="143"/>
      <c r="QPF1762" s="143"/>
      <c r="QPG1762" s="143"/>
      <c r="QPH1762" s="143"/>
      <c r="QPI1762" s="143"/>
      <c r="QPJ1762" s="143"/>
      <c r="QPK1762" s="143"/>
      <c r="QPL1762" s="143"/>
      <c r="QPM1762" s="143"/>
      <c r="QPN1762" s="143"/>
      <c r="QPO1762" s="143"/>
      <c r="QPP1762" s="143"/>
      <c r="QPQ1762" s="143"/>
      <c r="QPR1762" s="143"/>
      <c r="QPS1762" s="143"/>
      <c r="QPT1762" s="143"/>
      <c r="QPU1762" s="143"/>
      <c r="QPV1762" s="143"/>
      <c r="QPW1762" s="143"/>
      <c r="QPX1762" s="143"/>
      <c r="QPY1762" s="143"/>
      <c r="QPZ1762" s="143"/>
      <c r="QQA1762" s="143"/>
      <c r="QQB1762" s="143"/>
      <c r="QQC1762" s="143"/>
      <c r="QQD1762" s="143"/>
      <c r="QQE1762" s="143"/>
      <c r="QQF1762" s="143"/>
      <c r="QQG1762" s="143"/>
      <c r="QQH1762" s="143"/>
      <c r="QQI1762" s="143"/>
      <c r="QQJ1762" s="143"/>
      <c r="QQK1762" s="143"/>
      <c r="QQL1762" s="143"/>
      <c r="QQM1762" s="143"/>
      <c r="QQN1762" s="143"/>
      <c r="QQO1762" s="143"/>
      <c r="QQP1762" s="143"/>
      <c r="QQQ1762" s="143"/>
      <c r="QQR1762" s="143"/>
      <c r="QQS1762" s="143"/>
      <c r="QQT1762" s="143"/>
      <c r="QQU1762" s="143"/>
      <c r="QQV1762" s="143"/>
      <c r="QQW1762" s="143"/>
      <c r="QQX1762" s="143"/>
      <c r="QQY1762" s="143"/>
      <c r="QQZ1762" s="143"/>
      <c r="QRA1762" s="143"/>
      <c r="QRB1762" s="143"/>
      <c r="QRC1762" s="143"/>
      <c r="QRD1762" s="143"/>
      <c r="QRE1762" s="143"/>
      <c r="QRF1762" s="143"/>
      <c r="QRG1762" s="143"/>
      <c r="QRH1762" s="143"/>
      <c r="QRI1762" s="143"/>
      <c r="QRJ1762" s="143"/>
      <c r="QRK1762" s="143"/>
      <c r="QRL1762" s="143"/>
      <c r="QRM1762" s="143"/>
      <c r="QRN1762" s="143"/>
      <c r="QRO1762" s="143"/>
      <c r="QRP1762" s="143"/>
      <c r="QRQ1762" s="143"/>
      <c r="QRR1762" s="143"/>
      <c r="QRS1762" s="143"/>
      <c r="QRT1762" s="143"/>
      <c r="QRU1762" s="143"/>
      <c r="QRV1762" s="143"/>
      <c r="QRW1762" s="143"/>
      <c r="QRX1762" s="143"/>
      <c r="QRY1762" s="143"/>
      <c r="QRZ1762" s="143"/>
      <c r="QSA1762" s="143"/>
      <c r="QSB1762" s="143"/>
      <c r="QSC1762" s="143"/>
      <c r="QSD1762" s="143"/>
      <c r="QSE1762" s="143"/>
      <c r="QSF1762" s="143"/>
      <c r="QSG1762" s="143"/>
      <c r="QSH1762" s="143"/>
      <c r="QSI1762" s="143"/>
      <c r="QSJ1762" s="143"/>
      <c r="QSK1762" s="143"/>
      <c r="QSL1762" s="143"/>
      <c r="QSM1762" s="143"/>
      <c r="QSN1762" s="143"/>
      <c r="QSO1762" s="143"/>
      <c r="QSP1762" s="143"/>
      <c r="QSQ1762" s="143"/>
      <c r="QSR1762" s="143"/>
      <c r="QSS1762" s="143"/>
      <c r="QST1762" s="143"/>
      <c r="QSU1762" s="143"/>
      <c r="QSV1762" s="143"/>
      <c r="QSW1762" s="143"/>
      <c r="QSX1762" s="143"/>
      <c r="QSY1762" s="143"/>
      <c r="QSZ1762" s="143"/>
      <c r="QTA1762" s="143"/>
      <c r="QTB1762" s="143"/>
      <c r="QTC1762" s="143"/>
      <c r="QTD1762" s="143"/>
      <c r="QTE1762" s="143"/>
      <c r="QTF1762" s="143"/>
      <c r="QTG1762" s="143"/>
      <c r="QTH1762" s="143"/>
      <c r="QTI1762" s="143"/>
      <c r="QTJ1762" s="143"/>
      <c r="QTK1762" s="143"/>
      <c r="QTL1762" s="143"/>
      <c r="QTM1762" s="143"/>
      <c r="QTN1762" s="143"/>
      <c r="QTO1762" s="143"/>
      <c r="QTP1762" s="143"/>
      <c r="QTQ1762" s="143"/>
      <c r="QTR1762" s="143"/>
      <c r="QTS1762" s="143"/>
      <c r="QTT1762" s="143"/>
      <c r="QTU1762" s="143"/>
      <c r="QTV1762" s="143"/>
      <c r="QTW1762" s="143"/>
      <c r="QTX1762" s="143"/>
      <c r="QTY1762" s="143"/>
      <c r="QTZ1762" s="143"/>
      <c r="QUA1762" s="143"/>
      <c r="QUB1762" s="143"/>
      <c r="QUC1762" s="143"/>
      <c r="QUD1762" s="143"/>
      <c r="QUE1762" s="143"/>
      <c r="QUF1762" s="143"/>
      <c r="QUG1762" s="143"/>
      <c r="QUH1762" s="143"/>
      <c r="QUI1762" s="143"/>
      <c r="QUJ1762" s="143"/>
      <c r="QUK1762" s="143"/>
      <c r="QUL1762" s="143"/>
      <c r="QUM1762" s="143"/>
      <c r="QUN1762" s="143"/>
      <c r="QUO1762" s="143"/>
      <c r="QUP1762" s="143"/>
      <c r="QUQ1762" s="143"/>
      <c r="QUR1762" s="143"/>
      <c r="QUS1762" s="143"/>
      <c r="QUT1762" s="143"/>
      <c r="QUU1762" s="143"/>
      <c r="QUV1762" s="143"/>
      <c r="QUW1762" s="143"/>
      <c r="QUX1762" s="143"/>
      <c r="QUY1762" s="143"/>
      <c r="QUZ1762" s="143"/>
      <c r="QVA1762" s="143"/>
      <c r="QVB1762" s="143"/>
      <c r="QVC1762" s="143"/>
      <c r="QVD1762" s="143"/>
      <c r="QVE1762" s="143"/>
      <c r="QVF1762" s="143"/>
      <c r="QVG1762" s="143"/>
      <c r="QVH1762" s="143"/>
      <c r="QVI1762" s="143"/>
      <c r="QVJ1762" s="143"/>
      <c r="QVK1762" s="143"/>
      <c r="QVL1762" s="143"/>
      <c r="QVM1762" s="143"/>
      <c r="QVN1762" s="143"/>
      <c r="QVO1762" s="143"/>
      <c r="QVP1762" s="143"/>
      <c r="QVQ1762" s="143"/>
      <c r="QVR1762" s="143"/>
      <c r="QVS1762" s="143"/>
      <c r="QVT1762" s="143"/>
      <c r="QVU1762" s="143"/>
      <c r="QVV1762" s="143"/>
      <c r="QVW1762" s="143"/>
      <c r="QVX1762" s="143"/>
      <c r="QVY1762" s="143"/>
      <c r="QVZ1762" s="143"/>
      <c r="QWA1762" s="143"/>
      <c r="QWB1762" s="143"/>
      <c r="QWC1762" s="143"/>
      <c r="QWD1762" s="143"/>
      <c r="QWE1762" s="143"/>
      <c r="QWF1762" s="143"/>
      <c r="QWG1762" s="143"/>
      <c r="QWH1762" s="143"/>
      <c r="QWI1762" s="143"/>
      <c r="QWJ1762" s="143"/>
      <c r="QWK1762" s="143"/>
      <c r="QWL1762" s="143"/>
      <c r="QWM1762" s="143"/>
      <c r="QWN1762" s="143"/>
      <c r="QWO1762" s="143"/>
      <c r="QWP1762" s="143"/>
      <c r="QWQ1762" s="143"/>
      <c r="QWR1762" s="143"/>
      <c r="QWS1762" s="143"/>
      <c r="QWT1762" s="143"/>
      <c r="QWU1762" s="143"/>
      <c r="QWV1762" s="143"/>
      <c r="QWW1762" s="143"/>
      <c r="QWX1762" s="143"/>
      <c r="QWY1762" s="143"/>
      <c r="QWZ1762" s="143"/>
      <c r="QXA1762" s="143"/>
      <c r="QXB1762" s="143"/>
      <c r="QXC1762" s="143"/>
      <c r="QXD1762" s="143"/>
      <c r="QXE1762" s="143"/>
      <c r="QXF1762" s="143"/>
      <c r="QXG1762" s="143"/>
      <c r="QXH1762" s="143"/>
      <c r="QXI1762" s="143"/>
      <c r="QXJ1762" s="143"/>
      <c r="QXK1762" s="143"/>
      <c r="QXL1762" s="143"/>
      <c r="QXM1762" s="143"/>
      <c r="QXN1762" s="143"/>
      <c r="QXO1762" s="143"/>
      <c r="QXP1762" s="143"/>
      <c r="QXQ1762" s="143"/>
      <c r="QXR1762" s="143"/>
      <c r="QXS1762" s="143"/>
      <c r="QXT1762" s="143"/>
      <c r="QXU1762" s="143"/>
      <c r="QXV1762" s="143"/>
      <c r="QXW1762" s="143"/>
      <c r="QXX1762" s="143"/>
      <c r="QXY1762" s="143"/>
      <c r="QXZ1762" s="143"/>
      <c r="QYA1762" s="143"/>
      <c r="QYB1762" s="143"/>
      <c r="QYC1762" s="143"/>
      <c r="QYD1762" s="143"/>
      <c r="QYE1762" s="143"/>
      <c r="QYF1762" s="143"/>
      <c r="QYG1762" s="143"/>
      <c r="QYH1762" s="143"/>
      <c r="QYI1762" s="143"/>
      <c r="QYJ1762" s="143"/>
      <c r="QYK1762" s="143"/>
      <c r="QYL1762" s="143"/>
      <c r="QYM1762" s="143"/>
      <c r="QYN1762" s="143"/>
      <c r="QYO1762" s="143"/>
      <c r="QYP1762" s="143"/>
      <c r="QYQ1762" s="143"/>
      <c r="QYR1762" s="143"/>
      <c r="QYS1762" s="143"/>
      <c r="QYT1762" s="143"/>
      <c r="QYU1762" s="143"/>
      <c r="QYV1762" s="143"/>
      <c r="QYW1762" s="143"/>
      <c r="QYX1762" s="143"/>
      <c r="QYY1762" s="143"/>
      <c r="QYZ1762" s="143"/>
      <c r="QZA1762" s="143"/>
      <c r="QZB1762" s="143"/>
      <c r="QZC1762" s="143"/>
      <c r="QZD1762" s="143"/>
      <c r="QZE1762" s="143"/>
      <c r="QZF1762" s="143"/>
      <c r="QZG1762" s="143"/>
      <c r="QZH1762" s="143"/>
      <c r="QZI1762" s="143"/>
      <c r="QZJ1762" s="143"/>
      <c r="QZK1762" s="143"/>
      <c r="QZL1762" s="143"/>
      <c r="QZM1762" s="143"/>
      <c r="QZN1762" s="143"/>
      <c r="QZO1762" s="143"/>
      <c r="QZP1762" s="143"/>
      <c r="QZQ1762" s="143"/>
      <c r="QZR1762" s="143"/>
      <c r="QZS1762" s="143"/>
      <c r="QZT1762" s="143"/>
      <c r="QZU1762" s="143"/>
      <c r="QZV1762" s="143"/>
      <c r="QZW1762" s="143"/>
      <c r="QZX1762" s="143"/>
      <c r="QZY1762" s="143"/>
      <c r="QZZ1762" s="143"/>
      <c r="RAA1762" s="143"/>
      <c r="RAB1762" s="143"/>
      <c r="RAC1762" s="143"/>
      <c r="RAD1762" s="143"/>
      <c r="RAE1762" s="143"/>
      <c r="RAF1762" s="143"/>
      <c r="RAG1762" s="143"/>
      <c r="RAH1762" s="143"/>
      <c r="RAI1762" s="143"/>
      <c r="RAJ1762" s="143"/>
      <c r="RAK1762" s="143"/>
      <c r="RAL1762" s="143"/>
      <c r="RAM1762" s="143"/>
      <c r="RAN1762" s="143"/>
      <c r="RAO1762" s="143"/>
      <c r="RAP1762" s="143"/>
      <c r="RAQ1762" s="143"/>
      <c r="RAR1762" s="143"/>
      <c r="RAS1762" s="143"/>
      <c r="RAT1762" s="143"/>
      <c r="RAU1762" s="143"/>
      <c r="RAV1762" s="143"/>
      <c r="RAW1762" s="143"/>
      <c r="RAX1762" s="143"/>
      <c r="RAY1762" s="143"/>
      <c r="RAZ1762" s="143"/>
      <c r="RBA1762" s="143"/>
      <c r="RBB1762" s="143"/>
      <c r="RBC1762" s="143"/>
      <c r="RBD1762" s="143"/>
      <c r="RBE1762" s="143"/>
      <c r="RBF1762" s="143"/>
      <c r="RBG1762" s="143"/>
      <c r="RBH1762" s="143"/>
      <c r="RBI1762" s="143"/>
      <c r="RBJ1762" s="143"/>
      <c r="RBK1762" s="143"/>
      <c r="RBL1762" s="143"/>
      <c r="RBM1762" s="143"/>
      <c r="RBN1762" s="143"/>
      <c r="RBO1762" s="143"/>
      <c r="RBP1762" s="143"/>
      <c r="RBQ1762" s="143"/>
      <c r="RBR1762" s="143"/>
      <c r="RBS1762" s="143"/>
      <c r="RBT1762" s="143"/>
      <c r="RBU1762" s="143"/>
      <c r="RBV1762" s="143"/>
      <c r="RBW1762" s="143"/>
      <c r="RBX1762" s="143"/>
      <c r="RBY1762" s="143"/>
      <c r="RBZ1762" s="143"/>
      <c r="RCA1762" s="143"/>
      <c r="RCB1762" s="143"/>
      <c r="RCC1762" s="143"/>
      <c r="RCD1762" s="143"/>
      <c r="RCE1762" s="143"/>
      <c r="RCF1762" s="143"/>
      <c r="RCG1762" s="143"/>
      <c r="RCH1762" s="143"/>
      <c r="RCI1762" s="143"/>
      <c r="RCJ1762" s="143"/>
      <c r="RCK1762" s="143"/>
      <c r="RCL1762" s="143"/>
      <c r="RCM1762" s="143"/>
      <c r="RCN1762" s="143"/>
      <c r="RCO1762" s="143"/>
      <c r="RCP1762" s="143"/>
      <c r="RCQ1762" s="143"/>
      <c r="RCR1762" s="143"/>
      <c r="RCS1762" s="143"/>
      <c r="RCT1762" s="143"/>
      <c r="RCU1762" s="143"/>
      <c r="RCV1762" s="143"/>
      <c r="RCW1762" s="143"/>
      <c r="RCX1762" s="143"/>
      <c r="RCY1762" s="143"/>
      <c r="RCZ1762" s="143"/>
      <c r="RDA1762" s="143"/>
      <c r="RDB1762" s="143"/>
      <c r="RDC1762" s="143"/>
      <c r="RDD1762" s="143"/>
      <c r="RDE1762" s="143"/>
      <c r="RDF1762" s="143"/>
      <c r="RDG1762" s="143"/>
      <c r="RDH1762" s="143"/>
      <c r="RDI1762" s="143"/>
      <c r="RDJ1762" s="143"/>
      <c r="RDK1762" s="143"/>
      <c r="RDL1762" s="143"/>
      <c r="RDM1762" s="143"/>
      <c r="RDN1762" s="143"/>
      <c r="RDO1762" s="143"/>
      <c r="RDP1762" s="143"/>
      <c r="RDQ1762" s="143"/>
      <c r="RDR1762" s="143"/>
      <c r="RDS1762" s="143"/>
      <c r="RDT1762" s="143"/>
      <c r="RDU1762" s="143"/>
      <c r="RDV1762" s="143"/>
      <c r="RDW1762" s="143"/>
      <c r="RDX1762" s="143"/>
      <c r="RDY1762" s="143"/>
      <c r="RDZ1762" s="143"/>
      <c r="REA1762" s="143"/>
      <c r="REB1762" s="143"/>
      <c r="REC1762" s="143"/>
      <c r="RED1762" s="143"/>
      <c r="REE1762" s="143"/>
      <c r="REF1762" s="143"/>
      <c r="REG1762" s="143"/>
      <c r="REH1762" s="143"/>
      <c r="REI1762" s="143"/>
      <c r="REJ1762" s="143"/>
      <c r="REK1762" s="143"/>
      <c r="REL1762" s="143"/>
      <c r="REM1762" s="143"/>
      <c r="REN1762" s="143"/>
      <c r="REO1762" s="143"/>
      <c r="REP1762" s="143"/>
      <c r="REQ1762" s="143"/>
      <c r="RER1762" s="143"/>
      <c r="RES1762" s="143"/>
      <c r="RET1762" s="143"/>
      <c r="REU1762" s="143"/>
      <c r="REV1762" s="143"/>
      <c r="REW1762" s="143"/>
      <c r="REX1762" s="143"/>
      <c r="REY1762" s="143"/>
      <c r="REZ1762" s="143"/>
      <c r="RFA1762" s="143"/>
      <c r="RFB1762" s="143"/>
      <c r="RFC1762" s="143"/>
      <c r="RFD1762" s="143"/>
      <c r="RFE1762" s="143"/>
      <c r="RFF1762" s="143"/>
      <c r="RFG1762" s="143"/>
      <c r="RFH1762" s="143"/>
      <c r="RFI1762" s="143"/>
      <c r="RFJ1762" s="143"/>
      <c r="RFK1762" s="143"/>
      <c r="RFL1762" s="143"/>
      <c r="RFM1762" s="143"/>
      <c r="RFN1762" s="143"/>
      <c r="RFO1762" s="143"/>
      <c r="RFP1762" s="143"/>
      <c r="RFQ1762" s="143"/>
      <c r="RFR1762" s="143"/>
      <c r="RFS1762" s="143"/>
      <c r="RFT1762" s="143"/>
      <c r="RFU1762" s="143"/>
      <c r="RFV1762" s="143"/>
      <c r="RFW1762" s="143"/>
      <c r="RFX1762" s="143"/>
      <c r="RFY1762" s="143"/>
      <c r="RFZ1762" s="143"/>
      <c r="RGA1762" s="143"/>
      <c r="RGB1762" s="143"/>
      <c r="RGC1762" s="143"/>
      <c r="RGD1762" s="143"/>
      <c r="RGE1762" s="143"/>
      <c r="RGF1762" s="143"/>
      <c r="RGG1762" s="143"/>
      <c r="RGH1762" s="143"/>
      <c r="RGI1762" s="143"/>
      <c r="RGJ1762" s="143"/>
      <c r="RGK1762" s="143"/>
      <c r="RGL1762" s="143"/>
      <c r="RGM1762" s="143"/>
      <c r="RGN1762" s="143"/>
      <c r="RGO1762" s="143"/>
      <c r="RGP1762" s="143"/>
      <c r="RGQ1762" s="143"/>
      <c r="RGR1762" s="143"/>
      <c r="RGS1762" s="143"/>
      <c r="RGT1762" s="143"/>
      <c r="RGU1762" s="143"/>
      <c r="RGV1762" s="143"/>
      <c r="RGW1762" s="143"/>
      <c r="RGX1762" s="143"/>
      <c r="RGY1762" s="143"/>
      <c r="RGZ1762" s="143"/>
      <c r="RHA1762" s="143"/>
      <c r="RHB1762" s="143"/>
      <c r="RHC1762" s="143"/>
      <c r="RHD1762" s="143"/>
      <c r="RHE1762" s="143"/>
      <c r="RHF1762" s="143"/>
      <c r="RHG1762" s="143"/>
      <c r="RHH1762" s="143"/>
      <c r="RHI1762" s="143"/>
      <c r="RHJ1762" s="143"/>
      <c r="RHK1762" s="143"/>
      <c r="RHL1762" s="143"/>
      <c r="RHM1762" s="143"/>
      <c r="RHN1762" s="143"/>
      <c r="RHO1762" s="143"/>
      <c r="RHP1762" s="143"/>
      <c r="RHQ1762" s="143"/>
      <c r="RHR1762" s="143"/>
      <c r="RHS1762" s="143"/>
      <c r="RHT1762" s="143"/>
      <c r="RHU1762" s="143"/>
      <c r="RHV1762" s="143"/>
      <c r="RHW1762" s="143"/>
      <c r="RHX1762" s="143"/>
      <c r="RHY1762" s="143"/>
      <c r="RHZ1762" s="143"/>
      <c r="RIA1762" s="143"/>
      <c r="RIB1762" s="143"/>
      <c r="RIC1762" s="143"/>
      <c r="RID1762" s="143"/>
      <c r="RIE1762" s="143"/>
      <c r="RIF1762" s="143"/>
      <c r="RIG1762" s="143"/>
      <c r="RIH1762" s="143"/>
      <c r="RII1762" s="143"/>
      <c r="RIJ1762" s="143"/>
      <c r="RIK1762" s="143"/>
      <c r="RIL1762" s="143"/>
      <c r="RIM1762" s="143"/>
      <c r="RIN1762" s="143"/>
      <c r="RIO1762" s="143"/>
      <c r="RIP1762" s="143"/>
      <c r="RIQ1762" s="143"/>
      <c r="RIR1762" s="143"/>
      <c r="RIS1762" s="143"/>
      <c r="RIT1762" s="143"/>
      <c r="RIU1762" s="143"/>
      <c r="RIV1762" s="143"/>
      <c r="RIW1762" s="143"/>
      <c r="RIX1762" s="143"/>
      <c r="RIY1762" s="143"/>
      <c r="RIZ1762" s="143"/>
      <c r="RJA1762" s="143"/>
      <c r="RJB1762" s="143"/>
      <c r="RJC1762" s="143"/>
      <c r="RJD1762" s="143"/>
      <c r="RJE1762" s="143"/>
      <c r="RJF1762" s="143"/>
      <c r="RJG1762" s="143"/>
      <c r="RJH1762" s="143"/>
      <c r="RJI1762" s="143"/>
      <c r="RJJ1762" s="143"/>
      <c r="RJK1762" s="143"/>
      <c r="RJL1762" s="143"/>
      <c r="RJM1762" s="143"/>
      <c r="RJN1762" s="143"/>
      <c r="RJO1762" s="143"/>
      <c r="RJP1762" s="143"/>
      <c r="RJQ1762" s="143"/>
      <c r="RJR1762" s="143"/>
      <c r="RJS1762" s="143"/>
      <c r="RJT1762" s="143"/>
      <c r="RJU1762" s="143"/>
      <c r="RJV1762" s="143"/>
      <c r="RJW1762" s="143"/>
      <c r="RJX1762" s="143"/>
      <c r="RJY1762" s="143"/>
      <c r="RJZ1762" s="143"/>
      <c r="RKA1762" s="143"/>
      <c r="RKB1762" s="143"/>
      <c r="RKC1762" s="143"/>
      <c r="RKD1762" s="143"/>
      <c r="RKE1762" s="143"/>
      <c r="RKF1762" s="143"/>
      <c r="RKG1762" s="143"/>
      <c r="RKH1762" s="143"/>
      <c r="RKI1762" s="143"/>
      <c r="RKJ1762" s="143"/>
      <c r="RKK1762" s="143"/>
      <c r="RKL1762" s="143"/>
      <c r="RKM1762" s="143"/>
      <c r="RKN1762" s="143"/>
      <c r="RKO1762" s="143"/>
      <c r="RKP1762" s="143"/>
      <c r="RKQ1762" s="143"/>
      <c r="RKR1762" s="143"/>
      <c r="RKS1762" s="143"/>
      <c r="RKT1762" s="143"/>
      <c r="RKU1762" s="143"/>
      <c r="RKV1762" s="143"/>
      <c r="RKW1762" s="143"/>
      <c r="RKX1762" s="143"/>
      <c r="RKY1762" s="143"/>
      <c r="RKZ1762" s="143"/>
      <c r="RLA1762" s="143"/>
      <c r="RLB1762" s="143"/>
      <c r="RLC1762" s="143"/>
      <c r="RLD1762" s="143"/>
      <c r="RLE1762" s="143"/>
      <c r="RLF1762" s="143"/>
      <c r="RLG1762" s="143"/>
      <c r="RLH1762" s="143"/>
      <c r="RLI1762" s="143"/>
      <c r="RLJ1762" s="143"/>
      <c r="RLK1762" s="143"/>
      <c r="RLL1762" s="143"/>
      <c r="RLM1762" s="143"/>
      <c r="RLN1762" s="143"/>
      <c r="RLO1762" s="143"/>
      <c r="RLP1762" s="143"/>
      <c r="RLQ1762" s="143"/>
      <c r="RLR1762" s="143"/>
      <c r="RLS1762" s="143"/>
      <c r="RLT1762" s="143"/>
      <c r="RLU1762" s="143"/>
      <c r="RLV1762" s="143"/>
      <c r="RLW1762" s="143"/>
      <c r="RLX1762" s="143"/>
      <c r="RLY1762" s="143"/>
      <c r="RLZ1762" s="143"/>
      <c r="RMA1762" s="143"/>
      <c r="RMB1762" s="143"/>
      <c r="RMC1762" s="143"/>
      <c r="RMD1762" s="143"/>
      <c r="RME1762" s="143"/>
      <c r="RMF1762" s="143"/>
      <c r="RMG1762" s="143"/>
      <c r="RMH1762" s="143"/>
      <c r="RMI1762" s="143"/>
      <c r="RMJ1762" s="143"/>
      <c r="RMK1762" s="143"/>
      <c r="RML1762" s="143"/>
      <c r="RMM1762" s="143"/>
      <c r="RMN1762" s="143"/>
      <c r="RMO1762" s="143"/>
      <c r="RMP1762" s="143"/>
      <c r="RMQ1762" s="143"/>
      <c r="RMR1762" s="143"/>
      <c r="RMS1762" s="143"/>
      <c r="RMT1762" s="143"/>
      <c r="RMU1762" s="143"/>
      <c r="RMV1762" s="143"/>
      <c r="RMW1762" s="143"/>
      <c r="RMX1762" s="143"/>
      <c r="RMY1762" s="143"/>
      <c r="RMZ1762" s="143"/>
      <c r="RNA1762" s="143"/>
      <c r="RNB1762" s="143"/>
      <c r="RNC1762" s="143"/>
      <c r="RND1762" s="143"/>
      <c r="RNE1762" s="143"/>
      <c r="RNF1762" s="143"/>
      <c r="RNG1762" s="143"/>
      <c r="RNH1762" s="143"/>
      <c r="RNI1762" s="143"/>
      <c r="RNJ1762" s="143"/>
      <c r="RNK1762" s="143"/>
      <c r="RNL1762" s="143"/>
      <c r="RNM1762" s="143"/>
      <c r="RNN1762" s="143"/>
      <c r="RNO1762" s="143"/>
      <c r="RNP1762" s="143"/>
      <c r="RNQ1762" s="143"/>
      <c r="RNR1762" s="143"/>
      <c r="RNS1762" s="143"/>
      <c r="RNT1762" s="143"/>
      <c r="RNU1762" s="143"/>
      <c r="RNV1762" s="143"/>
      <c r="RNW1762" s="143"/>
      <c r="RNX1762" s="143"/>
      <c r="RNY1762" s="143"/>
      <c r="RNZ1762" s="143"/>
      <c r="ROA1762" s="143"/>
      <c r="ROB1762" s="143"/>
      <c r="ROC1762" s="143"/>
      <c r="ROD1762" s="143"/>
      <c r="ROE1762" s="143"/>
      <c r="ROF1762" s="143"/>
      <c r="ROG1762" s="143"/>
      <c r="ROH1762" s="143"/>
      <c r="ROI1762" s="143"/>
      <c r="ROJ1762" s="143"/>
      <c r="ROK1762" s="143"/>
      <c r="ROL1762" s="143"/>
      <c r="ROM1762" s="143"/>
      <c r="RON1762" s="143"/>
      <c r="ROO1762" s="143"/>
      <c r="ROP1762" s="143"/>
      <c r="ROQ1762" s="143"/>
      <c r="ROR1762" s="143"/>
      <c r="ROS1762" s="143"/>
      <c r="ROT1762" s="143"/>
      <c r="ROU1762" s="143"/>
      <c r="ROV1762" s="143"/>
      <c r="ROW1762" s="143"/>
      <c r="ROX1762" s="143"/>
      <c r="ROY1762" s="143"/>
      <c r="ROZ1762" s="143"/>
      <c r="RPA1762" s="143"/>
      <c r="RPB1762" s="143"/>
      <c r="RPC1762" s="143"/>
      <c r="RPD1762" s="143"/>
      <c r="RPE1762" s="143"/>
      <c r="RPF1762" s="143"/>
      <c r="RPG1762" s="143"/>
      <c r="RPH1762" s="143"/>
      <c r="RPI1762" s="143"/>
      <c r="RPJ1762" s="143"/>
      <c r="RPK1762" s="143"/>
      <c r="RPL1762" s="143"/>
      <c r="RPM1762" s="143"/>
      <c r="RPN1762" s="143"/>
      <c r="RPO1762" s="143"/>
      <c r="RPP1762" s="143"/>
      <c r="RPQ1762" s="143"/>
      <c r="RPR1762" s="143"/>
      <c r="RPS1762" s="143"/>
      <c r="RPT1762" s="143"/>
      <c r="RPU1762" s="143"/>
      <c r="RPV1762" s="143"/>
      <c r="RPW1762" s="143"/>
      <c r="RPX1762" s="143"/>
      <c r="RPY1762" s="143"/>
      <c r="RPZ1762" s="143"/>
      <c r="RQA1762" s="143"/>
      <c r="RQB1762" s="143"/>
      <c r="RQC1762" s="143"/>
      <c r="RQD1762" s="143"/>
      <c r="RQE1762" s="143"/>
      <c r="RQF1762" s="143"/>
      <c r="RQG1762" s="143"/>
      <c r="RQH1762" s="143"/>
      <c r="RQI1762" s="143"/>
      <c r="RQJ1762" s="143"/>
      <c r="RQK1762" s="143"/>
      <c r="RQL1762" s="143"/>
      <c r="RQM1762" s="143"/>
      <c r="RQN1762" s="143"/>
      <c r="RQO1762" s="143"/>
      <c r="RQP1762" s="143"/>
      <c r="RQQ1762" s="143"/>
      <c r="RQR1762" s="143"/>
      <c r="RQS1762" s="143"/>
      <c r="RQT1762" s="143"/>
      <c r="RQU1762" s="143"/>
      <c r="RQV1762" s="143"/>
      <c r="RQW1762" s="143"/>
      <c r="RQX1762" s="143"/>
      <c r="RQY1762" s="143"/>
      <c r="RQZ1762" s="143"/>
      <c r="RRA1762" s="143"/>
      <c r="RRB1762" s="143"/>
      <c r="RRC1762" s="143"/>
      <c r="RRD1762" s="143"/>
      <c r="RRE1762" s="143"/>
      <c r="RRF1762" s="143"/>
      <c r="RRG1762" s="143"/>
      <c r="RRH1762" s="143"/>
      <c r="RRI1762" s="143"/>
      <c r="RRJ1762" s="143"/>
      <c r="RRK1762" s="143"/>
      <c r="RRL1762" s="143"/>
      <c r="RRM1762" s="143"/>
      <c r="RRN1762" s="143"/>
      <c r="RRO1762" s="143"/>
      <c r="RRP1762" s="143"/>
      <c r="RRQ1762" s="143"/>
      <c r="RRR1762" s="143"/>
      <c r="RRS1762" s="143"/>
      <c r="RRT1762" s="143"/>
      <c r="RRU1762" s="143"/>
      <c r="RRV1762" s="143"/>
      <c r="RRW1762" s="143"/>
      <c r="RRX1762" s="143"/>
      <c r="RRY1762" s="143"/>
      <c r="RRZ1762" s="143"/>
      <c r="RSA1762" s="143"/>
      <c r="RSB1762" s="143"/>
      <c r="RSC1762" s="143"/>
      <c r="RSD1762" s="143"/>
      <c r="RSE1762" s="143"/>
      <c r="RSF1762" s="143"/>
      <c r="RSG1762" s="143"/>
      <c r="RSH1762" s="143"/>
      <c r="RSI1762" s="143"/>
      <c r="RSJ1762" s="143"/>
      <c r="RSK1762" s="143"/>
      <c r="RSL1762" s="143"/>
      <c r="RSM1762" s="143"/>
      <c r="RSN1762" s="143"/>
      <c r="RSO1762" s="143"/>
      <c r="RSP1762" s="143"/>
      <c r="RSQ1762" s="143"/>
      <c r="RSR1762" s="143"/>
      <c r="RSS1762" s="143"/>
      <c r="RST1762" s="143"/>
      <c r="RSU1762" s="143"/>
      <c r="RSV1762" s="143"/>
      <c r="RSW1762" s="143"/>
      <c r="RSX1762" s="143"/>
      <c r="RSY1762" s="143"/>
      <c r="RSZ1762" s="143"/>
      <c r="RTA1762" s="143"/>
      <c r="RTB1762" s="143"/>
      <c r="RTC1762" s="143"/>
      <c r="RTD1762" s="143"/>
      <c r="RTE1762" s="143"/>
      <c r="RTF1762" s="143"/>
      <c r="RTG1762" s="143"/>
      <c r="RTH1762" s="143"/>
      <c r="RTI1762" s="143"/>
      <c r="RTJ1762" s="143"/>
      <c r="RTK1762" s="143"/>
      <c r="RTL1762" s="143"/>
      <c r="RTM1762" s="143"/>
      <c r="RTN1762" s="143"/>
      <c r="RTO1762" s="143"/>
      <c r="RTP1762" s="143"/>
      <c r="RTQ1762" s="143"/>
      <c r="RTR1762" s="143"/>
      <c r="RTS1762" s="143"/>
      <c r="RTT1762" s="143"/>
      <c r="RTU1762" s="143"/>
      <c r="RTV1762" s="143"/>
      <c r="RTW1762" s="143"/>
      <c r="RTX1762" s="143"/>
      <c r="RTY1762" s="143"/>
      <c r="RTZ1762" s="143"/>
      <c r="RUA1762" s="143"/>
      <c r="RUB1762" s="143"/>
      <c r="RUC1762" s="143"/>
      <c r="RUD1762" s="143"/>
      <c r="RUE1762" s="143"/>
      <c r="RUF1762" s="143"/>
      <c r="RUG1762" s="143"/>
      <c r="RUH1762" s="143"/>
      <c r="RUI1762" s="143"/>
      <c r="RUJ1762" s="143"/>
      <c r="RUK1762" s="143"/>
      <c r="RUL1762" s="143"/>
      <c r="RUM1762" s="143"/>
      <c r="RUN1762" s="143"/>
      <c r="RUO1762" s="143"/>
      <c r="RUP1762" s="143"/>
      <c r="RUQ1762" s="143"/>
      <c r="RUR1762" s="143"/>
      <c r="RUS1762" s="143"/>
      <c r="RUT1762" s="143"/>
      <c r="RUU1762" s="143"/>
      <c r="RUV1762" s="143"/>
      <c r="RUW1762" s="143"/>
      <c r="RUX1762" s="143"/>
      <c r="RUY1762" s="143"/>
      <c r="RUZ1762" s="143"/>
      <c r="RVA1762" s="143"/>
      <c r="RVB1762" s="143"/>
      <c r="RVC1762" s="143"/>
      <c r="RVD1762" s="143"/>
      <c r="RVE1762" s="143"/>
      <c r="RVF1762" s="143"/>
      <c r="RVG1762" s="143"/>
      <c r="RVH1762" s="143"/>
      <c r="RVI1762" s="143"/>
      <c r="RVJ1762" s="143"/>
      <c r="RVK1762" s="143"/>
      <c r="RVL1762" s="143"/>
      <c r="RVM1762" s="143"/>
      <c r="RVN1762" s="143"/>
      <c r="RVO1762" s="143"/>
      <c r="RVP1762" s="143"/>
      <c r="RVQ1762" s="143"/>
      <c r="RVR1762" s="143"/>
      <c r="RVS1762" s="143"/>
      <c r="RVT1762" s="143"/>
      <c r="RVU1762" s="143"/>
      <c r="RVV1762" s="143"/>
      <c r="RVW1762" s="143"/>
      <c r="RVX1762" s="143"/>
      <c r="RVY1762" s="143"/>
      <c r="RVZ1762" s="143"/>
      <c r="RWA1762" s="143"/>
      <c r="RWB1762" s="143"/>
      <c r="RWC1762" s="143"/>
      <c r="RWD1762" s="143"/>
      <c r="RWE1762" s="143"/>
      <c r="RWF1762" s="143"/>
      <c r="RWG1762" s="143"/>
      <c r="RWH1762" s="143"/>
      <c r="RWI1762" s="143"/>
      <c r="RWJ1762" s="143"/>
      <c r="RWK1762" s="143"/>
      <c r="RWL1762" s="143"/>
      <c r="RWM1762" s="143"/>
      <c r="RWN1762" s="143"/>
      <c r="RWO1762" s="143"/>
      <c r="RWP1762" s="143"/>
      <c r="RWQ1762" s="143"/>
      <c r="RWR1762" s="143"/>
      <c r="RWS1762" s="143"/>
      <c r="RWT1762" s="143"/>
      <c r="RWU1762" s="143"/>
      <c r="RWV1762" s="143"/>
      <c r="RWW1762" s="143"/>
      <c r="RWX1762" s="143"/>
      <c r="RWY1762" s="143"/>
      <c r="RWZ1762" s="143"/>
      <c r="RXA1762" s="143"/>
      <c r="RXB1762" s="143"/>
      <c r="RXC1762" s="143"/>
      <c r="RXD1762" s="143"/>
      <c r="RXE1762" s="143"/>
      <c r="RXF1762" s="143"/>
      <c r="RXG1762" s="143"/>
      <c r="RXH1762" s="143"/>
      <c r="RXI1762" s="143"/>
      <c r="RXJ1762" s="143"/>
      <c r="RXK1762" s="143"/>
      <c r="RXL1762" s="143"/>
      <c r="RXM1762" s="143"/>
      <c r="RXN1762" s="143"/>
      <c r="RXO1762" s="143"/>
      <c r="RXP1762" s="143"/>
      <c r="RXQ1762" s="143"/>
      <c r="RXR1762" s="143"/>
      <c r="RXS1762" s="143"/>
      <c r="RXT1762" s="143"/>
      <c r="RXU1762" s="143"/>
      <c r="RXV1762" s="143"/>
      <c r="RXW1762" s="143"/>
      <c r="RXX1762" s="143"/>
      <c r="RXY1762" s="143"/>
      <c r="RXZ1762" s="143"/>
      <c r="RYA1762" s="143"/>
      <c r="RYB1762" s="143"/>
      <c r="RYC1762" s="143"/>
      <c r="RYD1762" s="143"/>
      <c r="RYE1762" s="143"/>
      <c r="RYF1762" s="143"/>
      <c r="RYG1762" s="143"/>
      <c r="RYH1762" s="143"/>
      <c r="RYI1762" s="143"/>
      <c r="RYJ1762" s="143"/>
      <c r="RYK1762" s="143"/>
      <c r="RYL1762" s="143"/>
      <c r="RYM1762" s="143"/>
      <c r="RYN1762" s="143"/>
      <c r="RYO1762" s="143"/>
      <c r="RYP1762" s="143"/>
      <c r="RYQ1762" s="143"/>
      <c r="RYR1762" s="143"/>
      <c r="RYS1762" s="143"/>
      <c r="RYT1762" s="143"/>
      <c r="RYU1762" s="143"/>
      <c r="RYV1762" s="143"/>
      <c r="RYW1762" s="143"/>
      <c r="RYX1762" s="143"/>
      <c r="RYY1762" s="143"/>
      <c r="RYZ1762" s="143"/>
      <c r="RZA1762" s="143"/>
      <c r="RZB1762" s="143"/>
      <c r="RZC1762" s="143"/>
      <c r="RZD1762" s="143"/>
      <c r="RZE1762" s="143"/>
      <c r="RZF1762" s="143"/>
      <c r="RZG1762" s="143"/>
      <c r="RZH1762" s="143"/>
      <c r="RZI1762" s="143"/>
      <c r="RZJ1762" s="143"/>
      <c r="RZK1762" s="143"/>
      <c r="RZL1762" s="143"/>
      <c r="RZM1762" s="143"/>
      <c r="RZN1762" s="143"/>
      <c r="RZO1762" s="143"/>
      <c r="RZP1762" s="143"/>
      <c r="RZQ1762" s="143"/>
      <c r="RZR1762" s="143"/>
      <c r="RZS1762" s="143"/>
      <c r="RZT1762" s="143"/>
      <c r="RZU1762" s="143"/>
      <c r="RZV1762" s="143"/>
      <c r="RZW1762" s="143"/>
      <c r="RZX1762" s="143"/>
      <c r="RZY1762" s="143"/>
      <c r="RZZ1762" s="143"/>
      <c r="SAA1762" s="143"/>
      <c r="SAB1762" s="143"/>
      <c r="SAC1762" s="143"/>
      <c r="SAD1762" s="143"/>
      <c r="SAE1762" s="143"/>
      <c r="SAF1762" s="143"/>
      <c r="SAG1762" s="143"/>
      <c r="SAH1762" s="143"/>
      <c r="SAI1762" s="143"/>
      <c r="SAJ1762" s="143"/>
      <c r="SAK1762" s="143"/>
      <c r="SAL1762" s="143"/>
      <c r="SAM1762" s="143"/>
      <c r="SAN1762" s="143"/>
      <c r="SAO1762" s="143"/>
      <c r="SAP1762" s="143"/>
      <c r="SAQ1762" s="143"/>
      <c r="SAR1762" s="143"/>
      <c r="SAS1762" s="143"/>
      <c r="SAT1762" s="143"/>
      <c r="SAU1762" s="143"/>
      <c r="SAV1762" s="143"/>
      <c r="SAW1762" s="143"/>
      <c r="SAX1762" s="143"/>
      <c r="SAY1762" s="143"/>
      <c r="SAZ1762" s="143"/>
      <c r="SBA1762" s="143"/>
      <c r="SBB1762" s="143"/>
      <c r="SBC1762" s="143"/>
      <c r="SBD1762" s="143"/>
      <c r="SBE1762" s="143"/>
      <c r="SBF1762" s="143"/>
      <c r="SBG1762" s="143"/>
      <c r="SBH1762" s="143"/>
      <c r="SBI1762" s="143"/>
      <c r="SBJ1762" s="143"/>
      <c r="SBK1762" s="143"/>
      <c r="SBL1762" s="143"/>
      <c r="SBM1762" s="143"/>
      <c r="SBN1762" s="143"/>
      <c r="SBO1762" s="143"/>
      <c r="SBP1762" s="143"/>
      <c r="SBQ1762" s="143"/>
      <c r="SBR1762" s="143"/>
      <c r="SBS1762" s="143"/>
      <c r="SBT1762" s="143"/>
      <c r="SBU1762" s="143"/>
      <c r="SBV1762" s="143"/>
      <c r="SBW1762" s="143"/>
      <c r="SBX1762" s="143"/>
      <c r="SBY1762" s="143"/>
      <c r="SBZ1762" s="143"/>
      <c r="SCA1762" s="143"/>
      <c r="SCB1762" s="143"/>
      <c r="SCC1762" s="143"/>
      <c r="SCD1762" s="143"/>
      <c r="SCE1762" s="143"/>
      <c r="SCF1762" s="143"/>
      <c r="SCG1762" s="143"/>
      <c r="SCH1762" s="143"/>
      <c r="SCI1762" s="143"/>
      <c r="SCJ1762" s="143"/>
      <c r="SCK1762" s="143"/>
      <c r="SCL1762" s="143"/>
      <c r="SCM1762" s="143"/>
      <c r="SCN1762" s="143"/>
      <c r="SCO1762" s="143"/>
      <c r="SCP1762" s="143"/>
      <c r="SCQ1762" s="143"/>
      <c r="SCR1762" s="143"/>
      <c r="SCS1762" s="143"/>
      <c r="SCT1762" s="143"/>
      <c r="SCU1762" s="143"/>
      <c r="SCV1762" s="143"/>
      <c r="SCW1762" s="143"/>
      <c r="SCX1762" s="143"/>
      <c r="SCY1762" s="143"/>
      <c r="SCZ1762" s="143"/>
      <c r="SDA1762" s="143"/>
      <c r="SDB1762" s="143"/>
      <c r="SDC1762" s="143"/>
      <c r="SDD1762" s="143"/>
      <c r="SDE1762" s="143"/>
      <c r="SDF1762" s="143"/>
      <c r="SDG1762" s="143"/>
      <c r="SDH1762" s="143"/>
      <c r="SDI1762" s="143"/>
      <c r="SDJ1762" s="143"/>
      <c r="SDK1762" s="143"/>
      <c r="SDL1762" s="143"/>
      <c r="SDM1762" s="143"/>
      <c r="SDN1762" s="143"/>
      <c r="SDO1762" s="143"/>
      <c r="SDP1762" s="143"/>
      <c r="SDQ1762" s="143"/>
      <c r="SDR1762" s="143"/>
      <c r="SDS1762" s="143"/>
      <c r="SDT1762" s="143"/>
      <c r="SDU1762" s="143"/>
      <c r="SDV1762" s="143"/>
      <c r="SDW1762" s="143"/>
      <c r="SDX1762" s="143"/>
      <c r="SDY1762" s="143"/>
      <c r="SDZ1762" s="143"/>
      <c r="SEA1762" s="143"/>
      <c r="SEB1762" s="143"/>
      <c r="SEC1762" s="143"/>
      <c r="SED1762" s="143"/>
      <c r="SEE1762" s="143"/>
      <c r="SEF1762" s="143"/>
      <c r="SEG1762" s="143"/>
      <c r="SEH1762" s="143"/>
      <c r="SEI1762" s="143"/>
      <c r="SEJ1762" s="143"/>
      <c r="SEK1762" s="143"/>
      <c r="SEL1762" s="143"/>
      <c r="SEM1762" s="143"/>
      <c r="SEN1762" s="143"/>
      <c r="SEO1762" s="143"/>
      <c r="SEP1762" s="143"/>
      <c r="SEQ1762" s="143"/>
      <c r="SER1762" s="143"/>
      <c r="SES1762" s="143"/>
      <c r="SET1762" s="143"/>
      <c r="SEU1762" s="143"/>
      <c r="SEV1762" s="143"/>
      <c r="SEW1762" s="143"/>
      <c r="SEX1762" s="143"/>
      <c r="SEY1762" s="143"/>
      <c r="SEZ1762" s="143"/>
      <c r="SFA1762" s="143"/>
      <c r="SFB1762" s="143"/>
      <c r="SFC1762" s="143"/>
      <c r="SFD1762" s="143"/>
      <c r="SFE1762" s="143"/>
      <c r="SFF1762" s="143"/>
      <c r="SFG1762" s="143"/>
      <c r="SFH1762" s="143"/>
      <c r="SFI1762" s="143"/>
      <c r="SFJ1762" s="143"/>
      <c r="SFK1762" s="143"/>
      <c r="SFL1762" s="143"/>
      <c r="SFM1762" s="143"/>
      <c r="SFN1762" s="143"/>
      <c r="SFO1762" s="143"/>
      <c r="SFP1762" s="143"/>
      <c r="SFQ1762" s="143"/>
      <c r="SFR1762" s="143"/>
      <c r="SFS1762" s="143"/>
      <c r="SFT1762" s="143"/>
      <c r="SFU1762" s="143"/>
      <c r="SFV1762" s="143"/>
      <c r="SFW1762" s="143"/>
      <c r="SFX1762" s="143"/>
      <c r="SFY1762" s="143"/>
      <c r="SFZ1762" s="143"/>
      <c r="SGA1762" s="143"/>
      <c r="SGB1762" s="143"/>
      <c r="SGC1762" s="143"/>
      <c r="SGD1762" s="143"/>
      <c r="SGE1762" s="143"/>
      <c r="SGF1762" s="143"/>
      <c r="SGG1762" s="143"/>
      <c r="SGH1762" s="143"/>
      <c r="SGI1762" s="143"/>
      <c r="SGJ1762" s="143"/>
      <c r="SGK1762" s="143"/>
      <c r="SGL1762" s="143"/>
      <c r="SGM1762" s="143"/>
      <c r="SGN1762" s="143"/>
      <c r="SGO1762" s="143"/>
      <c r="SGP1762" s="143"/>
      <c r="SGQ1762" s="143"/>
      <c r="SGR1762" s="143"/>
      <c r="SGS1762" s="143"/>
      <c r="SGT1762" s="143"/>
      <c r="SGU1762" s="143"/>
      <c r="SGV1762" s="143"/>
      <c r="SGW1762" s="143"/>
      <c r="SGX1762" s="143"/>
      <c r="SGY1762" s="143"/>
      <c r="SGZ1762" s="143"/>
      <c r="SHA1762" s="143"/>
      <c r="SHB1762" s="143"/>
      <c r="SHC1762" s="143"/>
      <c r="SHD1762" s="143"/>
      <c r="SHE1762" s="143"/>
      <c r="SHF1762" s="143"/>
      <c r="SHG1762" s="143"/>
      <c r="SHH1762" s="143"/>
      <c r="SHI1762" s="143"/>
      <c r="SHJ1762" s="143"/>
      <c r="SHK1762" s="143"/>
      <c r="SHL1762" s="143"/>
      <c r="SHM1762" s="143"/>
      <c r="SHN1762" s="143"/>
      <c r="SHO1762" s="143"/>
      <c r="SHP1762" s="143"/>
      <c r="SHQ1762" s="143"/>
      <c r="SHR1762" s="143"/>
      <c r="SHS1762" s="143"/>
      <c r="SHT1762" s="143"/>
      <c r="SHU1762" s="143"/>
      <c r="SHV1762" s="143"/>
      <c r="SHW1762" s="143"/>
      <c r="SHX1762" s="143"/>
      <c r="SHY1762" s="143"/>
      <c r="SHZ1762" s="143"/>
      <c r="SIA1762" s="143"/>
      <c r="SIB1762" s="143"/>
      <c r="SIC1762" s="143"/>
      <c r="SID1762" s="143"/>
      <c r="SIE1762" s="143"/>
      <c r="SIF1762" s="143"/>
      <c r="SIG1762" s="143"/>
      <c r="SIH1762" s="143"/>
      <c r="SII1762" s="143"/>
      <c r="SIJ1762" s="143"/>
      <c r="SIK1762" s="143"/>
      <c r="SIL1762" s="143"/>
      <c r="SIM1762" s="143"/>
      <c r="SIN1762" s="143"/>
      <c r="SIO1762" s="143"/>
      <c r="SIP1762" s="143"/>
      <c r="SIQ1762" s="143"/>
      <c r="SIR1762" s="143"/>
      <c r="SIS1762" s="143"/>
      <c r="SIT1762" s="143"/>
      <c r="SIU1762" s="143"/>
      <c r="SIV1762" s="143"/>
      <c r="SIW1762" s="143"/>
      <c r="SIX1762" s="143"/>
      <c r="SIY1762" s="143"/>
      <c r="SIZ1762" s="143"/>
      <c r="SJA1762" s="143"/>
      <c r="SJB1762" s="143"/>
      <c r="SJC1762" s="143"/>
      <c r="SJD1762" s="143"/>
      <c r="SJE1762" s="143"/>
      <c r="SJF1762" s="143"/>
      <c r="SJG1762" s="143"/>
      <c r="SJH1762" s="143"/>
      <c r="SJI1762" s="143"/>
      <c r="SJJ1762" s="143"/>
      <c r="SJK1762" s="143"/>
      <c r="SJL1762" s="143"/>
      <c r="SJM1762" s="143"/>
      <c r="SJN1762" s="143"/>
      <c r="SJO1762" s="143"/>
      <c r="SJP1762" s="143"/>
      <c r="SJQ1762" s="143"/>
      <c r="SJR1762" s="143"/>
      <c r="SJS1762" s="143"/>
      <c r="SJT1762" s="143"/>
      <c r="SJU1762" s="143"/>
      <c r="SJV1762" s="143"/>
      <c r="SJW1762" s="143"/>
      <c r="SJX1762" s="143"/>
      <c r="SJY1762" s="143"/>
      <c r="SJZ1762" s="143"/>
      <c r="SKA1762" s="143"/>
      <c r="SKB1762" s="143"/>
      <c r="SKC1762" s="143"/>
      <c r="SKD1762" s="143"/>
      <c r="SKE1762" s="143"/>
      <c r="SKF1762" s="143"/>
      <c r="SKG1762" s="143"/>
      <c r="SKH1762" s="143"/>
      <c r="SKI1762" s="143"/>
      <c r="SKJ1762" s="143"/>
      <c r="SKK1762" s="143"/>
      <c r="SKL1762" s="143"/>
      <c r="SKM1762" s="143"/>
      <c r="SKN1762" s="143"/>
      <c r="SKO1762" s="143"/>
      <c r="SKP1762" s="143"/>
      <c r="SKQ1762" s="143"/>
      <c r="SKR1762" s="143"/>
      <c r="SKS1762" s="143"/>
      <c r="SKT1762" s="143"/>
      <c r="SKU1762" s="143"/>
      <c r="SKV1762" s="143"/>
      <c r="SKW1762" s="143"/>
      <c r="SKX1762" s="143"/>
      <c r="SKY1762" s="143"/>
      <c r="SKZ1762" s="143"/>
      <c r="SLA1762" s="143"/>
      <c r="SLB1762" s="143"/>
      <c r="SLC1762" s="143"/>
      <c r="SLD1762" s="143"/>
      <c r="SLE1762" s="143"/>
      <c r="SLF1762" s="143"/>
      <c r="SLG1762" s="143"/>
      <c r="SLH1762" s="143"/>
      <c r="SLI1762" s="143"/>
      <c r="SLJ1762" s="143"/>
      <c r="SLK1762" s="143"/>
      <c r="SLL1762" s="143"/>
      <c r="SLM1762" s="143"/>
      <c r="SLN1762" s="143"/>
      <c r="SLO1762" s="143"/>
      <c r="SLP1762" s="143"/>
      <c r="SLQ1762" s="143"/>
      <c r="SLR1762" s="143"/>
      <c r="SLS1762" s="143"/>
      <c r="SLT1762" s="143"/>
      <c r="SLU1762" s="143"/>
      <c r="SLV1762" s="143"/>
      <c r="SLW1762" s="143"/>
      <c r="SLX1762" s="143"/>
      <c r="SLY1762" s="143"/>
      <c r="SLZ1762" s="143"/>
      <c r="SMA1762" s="143"/>
      <c r="SMB1762" s="143"/>
      <c r="SMC1762" s="143"/>
      <c r="SMD1762" s="143"/>
      <c r="SME1762" s="143"/>
      <c r="SMF1762" s="143"/>
      <c r="SMG1762" s="143"/>
      <c r="SMH1762" s="143"/>
      <c r="SMI1762" s="143"/>
      <c r="SMJ1762" s="143"/>
      <c r="SMK1762" s="143"/>
      <c r="SML1762" s="143"/>
      <c r="SMM1762" s="143"/>
      <c r="SMN1762" s="143"/>
      <c r="SMO1762" s="143"/>
      <c r="SMP1762" s="143"/>
      <c r="SMQ1762" s="143"/>
      <c r="SMR1762" s="143"/>
      <c r="SMS1762" s="143"/>
      <c r="SMT1762" s="143"/>
      <c r="SMU1762" s="143"/>
      <c r="SMV1762" s="143"/>
      <c r="SMW1762" s="143"/>
      <c r="SMX1762" s="143"/>
      <c r="SMY1762" s="143"/>
      <c r="SMZ1762" s="143"/>
      <c r="SNA1762" s="143"/>
      <c r="SNB1762" s="143"/>
      <c r="SNC1762" s="143"/>
      <c r="SND1762" s="143"/>
      <c r="SNE1762" s="143"/>
      <c r="SNF1762" s="143"/>
      <c r="SNG1762" s="143"/>
      <c r="SNH1762" s="143"/>
      <c r="SNI1762" s="143"/>
      <c r="SNJ1762" s="143"/>
      <c r="SNK1762" s="143"/>
      <c r="SNL1762" s="143"/>
      <c r="SNM1762" s="143"/>
      <c r="SNN1762" s="143"/>
      <c r="SNO1762" s="143"/>
      <c r="SNP1762" s="143"/>
      <c r="SNQ1762" s="143"/>
      <c r="SNR1762" s="143"/>
      <c r="SNS1762" s="143"/>
      <c r="SNT1762" s="143"/>
      <c r="SNU1762" s="143"/>
      <c r="SNV1762" s="143"/>
      <c r="SNW1762" s="143"/>
      <c r="SNX1762" s="143"/>
      <c r="SNY1762" s="143"/>
      <c r="SNZ1762" s="143"/>
      <c r="SOA1762" s="143"/>
      <c r="SOB1762" s="143"/>
      <c r="SOC1762" s="143"/>
      <c r="SOD1762" s="143"/>
      <c r="SOE1762" s="143"/>
      <c r="SOF1762" s="143"/>
      <c r="SOG1762" s="143"/>
      <c r="SOH1762" s="143"/>
      <c r="SOI1762" s="143"/>
      <c r="SOJ1762" s="143"/>
      <c r="SOK1762" s="143"/>
      <c r="SOL1762" s="143"/>
      <c r="SOM1762" s="143"/>
      <c r="SON1762" s="143"/>
      <c r="SOO1762" s="143"/>
      <c r="SOP1762" s="143"/>
      <c r="SOQ1762" s="143"/>
      <c r="SOR1762" s="143"/>
      <c r="SOS1762" s="143"/>
      <c r="SOT1762" s="143"/>
      <c r="SOU1762" s="143"/>
      <c r="SOV1762" s="143"/>
      <c r="SOW1762" s="143"/>
      <c r="SOX1762" s="143"/>
      <c r="SOY1762" s="143"/>
      <c r="SOZ1762" s="143"/>
      <c r="SPA1762" s="143"/>
      <c r="SPB1762" s="143"/>
      <c r="SPC1762" s="143"/>
      <c r="SPD1762" s="143"/>
      <c r="SPE1762" s="143"/>
      <c r="SPF1762" s="143"/>
      <c r="SPG1762" s="143"/>
      <c r="SPH1762" s="143"/>
      <c r="SPI1762" s="143"/>
      <c r="SPJ1762" s="143"/>
      <c r="SPK1762" s="143"/>
      <c r="SPL1762" s="143"/>
      <c r="SPM1762" s="143"/>
      <c r="SPN1762" s="143"/>
      <c r="SPO1762" s="143"/>
      <c r="SPP1762" s="143"/>
      <c r="SPQ1762" s="143"/>
      <c r="SPR1762" s="143"/>
      <c r="SPS1762" s="143"/>
      <c r="SPT1762" s="143"/>
      <c r="SPU1762" s="143"/>
      <c r="SPV1762" s="143"/>
      <c r="SPW1762" s="143"/>
      <c r="SPX1762" s="143"/>
      <c r="SPY1762" s="143"/>
      <c r="SPZ1762" s="143"/>
      <c r="SQA1762" s="143"/>
      <c r="SQB1762" s="143"/>
      <c r="SQC1762" s="143"/>
      <c r="SQD1762" s="143"/>
      <c r="SQE1762" s="143"/>
      <c r="SQF1762" s="143"/>
      <c r="SQG1762" s="143"/>
      <c r="SQH1762" s="143"/>
      <c r="SQI1762" s="143"/>
      <c r="SQJ1762" s="143"/>
      <c r="SQK1762" s="143"/>
      <c r="SQL1762" s="143"/>
      <c r="SQM1762" s="143"/>
      <c r="SQN1762" s="143"/>
      <c r="SQO1762" s="143"/>
      <c r="SQP1762" s="143"/>
      <c r="SQQ1762" s="143"/>
      <c r="SQR1762" s="143"/>
      <c r="SQS1762" s="143"/>
      <c r="SQT1762" s="143"/>
      <c r="SQU1762" s="143"/>
      <c r="SQV1762" s="143"/>
      <c r="SQW1762" s="143"/>
      <c r="SQX1762" s="143"/>
      <c r="SQY1762" s="143"/>
      <c r="SQZ1762" s="143"/>
      <c r="SRA1762" s="143"/>
      <c r="SRB1762" s="143"/>
      <c r="SRC1762" s="143"/>
      <c r="SRD1762" s="143"/>
      <c r="SRE1762" s="143"/>
      <c r="SRF1762" s="143"/>
      <c r="SRG1762" s="143"/>
      <c r="SRH1762" s="143"/>
      <c r="SRI1762" s="143"/>
      <c r="SRJ1762" s="143"/>
      <c r="SRK1762" s="143"/>
      <c r="SRL1762" s="143"/>
      <c r="SRM1762" s="143"/>
      <c r="SRN1762" s="143"/>
      <c r="SRO1762" s="143"/>
      <c r="SRP1762" s="143"/>
      <c r="SRQ1762" s="143"/>
      <c r="SRR1762" s="143"/>
      <c r="SRS1762" s="143"/>
      <c r="SRT1762" s="143"/>
      <c r="SRU1762" s="143"/>
      <c r="SRV1762" s="143"/>
      <c r="SRW1762" s="143"/>
      <c r="SRX1762" s="143"/>
      <c r="SRY1762" s="143"/>
      <c r="SRZ1762" s="143"/>
      <c r="SSA1762" s="143"/>
      <c r="SSB1762" s="143"/>
      <c r="SSC1762" s="143"/>
      <c r="SSD1762" s="143"/>
      <c r="SSE1762" s="143"/>
      <c r="SSF1762" s="143"/>
      <c r="SSG1762" s="143"/>
      <c r="SSH1762" s="143"/>
      <c r="SSI1762" s="143"/>
      <c r="SSJ1762" s="143"/>
      <c r="SSK1762" s="143"/>
      <c r="SSL1762" s="143"/>
      <c r="SSM1762" s="143"/>
      <c r="SSN1762" s="143"/>
      <c r="SSO1762" s="143"/>
      <c r="SSP1762" s="143"/>
      <c r="SSQ1762" s="143"/>
      <c r="SSR1762" s="143"/>
      <c r="SSS1762" s="143"/>
      <c r="SST1762" s="143"/>
      <c r="SSU1762" s="143"/>
      <c r="SSV1762" s="143"/>
      <c r="SSW1762" s="143"/>
      <c r="SSX1762" s="143"/>
      <c r="SSY1762" s="143"/>
      <c r="SSZ1762" s="143"/>
      <c r="STA1762" s="143"/>
      <c r="STB1762" s="143"/>
      <c r="STC1762" s="143"/>
      <c r="STD1762" s="143"/>
      <c r="STE1762" s="143"/>
      <c r="STF1762" s="143"/>
      <c r="STG1762" s="143"/>
      <c r="STH1762" s="143"/>
      <c r="STI1762" s="143"/>
      <c r="STJ1762" s="143"/>
      <c r="STK1762" s="143"/>
      <c r="STL1762" s="143"/>
      <c r="STM1762" s="143"/>
      <c r="STN1762" s="143"/>
      <c r="STO1762" s="143"/>
      <c r="STP1762" s="143"/>
      <c r="STQ1762" s="143"/>
      <c r="STR1762" s="143"/>
      <c r="STS1762" s="143"/>
      <c r="STT1762" s="143"/>
      <c r="STU1762" s="143"/>
      <c r="STV1762" s="143"/>
      <c r="STW1762" s="143"/>
      <c r="STX1762" s="143"/>
      <c r="STY1762" s="143"/>
      <c r="STZ1762" s="143"/>
      <c r="SUA1762" s="143"/>
      <c r="SUB1762" s="143"/>
      <c r="SUC1762" s="143"/>
      <c r="SUD1762" s="143"/>
      <c r="SUE1762" s="143"/>
      <c r="SUF1762" s="143"/>
      <c r="SUG1762" s="143"/>
      <c r="SUH1762" s="143"/>
      <c r="SUI1762" s="143"/>
      <c r="SUJ1762" s="143"/>
      <c r="SUK1762" s="143"/>
      <c r="SUL1762" s="143"/>
      <c r="SUM1762" s="143"/>
      <c r="SUN1762" s="143"/>
      <c r="SUO1762" s="143"/>
      <c r="SUP1762" s="143"/>
      <c r="SUQ1762" s="143"/>
      <c r="SUR1762" s="143"/>
      <c r="SUS1762" s="143"/>
      <c r="SUT1762" s="143"/>
      <c r="SUU1762" s="143"/>
      <c r="SUV1762" s="143"/>
      <c r="SUW1762" s="143"/>
      <c r="SUX1762" s="143"/>
      <c r="SUY1762" s="143"/>
      <c r="SUZ1762" s="143"/>
      <c r="SVA1762" s="143"/>
      <c r="SVB1762" s="143"/>
      <c r="SVC1762" s="143"/>
      <c r="SVD1762" s="143"/>
      <c r="SVE1762" s="143"/>
      <c r="SVF1762" s="143"/>
      <c r="SVG1762" s="143"/>
      <c r="SVH1762" s="143"/>
      <c r="SVI1762" s="143"/>
      <c r="SVJ1762" s="143"/>
      <c r="SVK1762" s="143"/>
      <c r="SVL1762" s="143"/>
      <c r="SVM1762" s="143"/>
      <c r="SVN1762" s="143"/>
      <c r="SVO1762" s="143"/>
      <c r="SVP1762" s="143"/>
      <c r="SVQ1762" s="143"/>
      <c r="SVR1762" s="143"/>
      <c r="SVS1762" s="143"/>
      <c r="SVT1762" s="143"/>
      <c r="SVU1762" s="143"/>
      <c r="SVV1762" s="143"/>
      <c r="SVW1762" s="143"/>
      <c r="SVX1762" s="143"/>
      <c r="SVY1762" s="143"/>
      <c r="SVZ1762" s="143"/>
      <c r="SWA1762" s="143"/>
      <c r="SWB1762" s="143"/>
      <c r="SWC1762" s="143"/>
      <c r="SWD1762" s="143"/>
      <c r="SWE1762" s="143"/>
      <c r="SWF1762" s="143"/>
      <c r="SWG1762" s="143"/>
      <c r="SWH1762" s="143"/>
      <c r="SWI1762" s="143"/>
      <c r="SWJ1762" s="143"/>
      <c r="SWK1762" s="143"/>
      <c r="SWL1762" s="143"/>
      <c r="SWM1762" s="143"/>
      <c r="SWN1762" s="143"/>
      <c r="SWO1762" s="143"/>
      <c r="SWP1762" s="143"/>
      <c r="SWQ1762" s="143"/>
      <c r="SWR1762" s="143"/>
      <c r="SWS1762" s="143"/>
      <c r="SWT1762" s="143"/>
      <c r="SWU1762" s="143"/>
      <c r="SWV1762" s="143"/>
      <c r="SWW1762" s="143"/>
      <c r="SWX1762" s="143"/>
      <c r="SWY1762" s="143"/>
      <c r="SWZ1762" s="143"/>
      <c r="SXA1762" s="143"/>
      <c r="SXB1762" s="143"/>
      <c r="SXC1762" s="143"/>
      <c r="SXD1762" s="143"/>
      <c r="SXE1762" s="143"/>
      <c r="SXF1762" s="143"/>
      <c r="SXG1762" s="143"/>
      <c r="SXH1762" s="143"/>
      <c r="SXI1762" s="143"/>
      <c r="SXJ1762" s="143"/>
      <c r="SXK1762" s="143"/>
      <c r="SXL1762" s="143"/>
      <c r="SXM1762" s="143"/>
      <c r="SXN1762" s="143"/>
      <c r="SXO1762" s="143"/>
      <c r="SXP1762" s="143"/>
      <c r="SXQ1762" s="143"/>
      <c r="SXR1762" s="143"/>
      <c r="SXS1762" s="143"/>
      <c r="SXT1762" s="143"/>
      <c r="SXU1762" s="143"/>
      <c r="SXV1762" s="143"/>
      <c r="SXW1762" s="143"/>
      <c r="SXX1762" s="143"/>
      <c r="SXY1762" s="143"/>
      <c r="SXZ1762" s="143"/>
      <c r="SYA1762" s="143"/>
      <c r="SYB1762" s="143"/>
      <c r="SYC1762" s="143"/>
      <c r="SYD1762" s="143"/>
      <c r="SYE1762" s="143"/>
      <c r="SYF1762" s="143"/>
      <c r="SYG1762" s="143"/>
      <c r="SYH1762" s="143"/>
      <c r="SYI1762" s="143"/>
      <c r="SYJ1762" s="143"/>
      <c r="SYK1762" s="143"/>
      <c r="SYL1762" s="143"/>
      <c r="SYM1762" s="143"/>
      <c r="SYN1762" s="143"/>
      <c r="SYO1762" s="143"/>
      <c r="SYP1762" s="143"/>
      <c r="SYQ1762" s="143"/>
      <c r="SYR1762" s="143"/>
      <c r="SYS1762" s="143"/>
      <c r="SYT1762" s="143"/>
      <c r="SYU1762" s="143"/>
      <c r="SYV1762" s="143"/>
      <c r="SYW1762" s="143"/>
      <c r="SYX1762" s="143"/>
      <c r="SYY1762" s="143"/>
      <c r="SYZ1762" s="143"/>
      <c r="SZA1762" s="143"/>
      <c r="SZB1762" s="143"/>
      <c r="SZC1762" s="143"/>
      <c r="SZD1762" s="143"/>
      <c r="SZE1762" s="143"/>
      <c r="SZF1762" s="143"/>
      <c r="SZG1762" s="143"/>
      <c r="SZH1762" s="143"/>
      <c r="SZI1762" s="143"/>
      <c r="SZJ1762" s="143"/>
      <c r="SZK1762" s="143"/>
      <c r="SZL1762" s="143"/>
      <c r="SZM1762" s="143"/>
      <c r="SZN1762" s="143"/>
      <c r="SZO1762" s="143"/>
      <c r="SZP1762" s="143"/>
      <c r="SZQ1762" s="143"/>
      <c r="SZR1762" s="143"/>
      <c r="SZS1762" s="143"/>
      <c r="SZT1762" s="143"/>
      <c r="SZU1762" s="143"/>
      <c r="SZV1762" s="143"/>
      <c r="SZW1762" s="143"/>
      <c r="SZX1762" s="143"/>
      <c r="SZY1762" s="143"/>
      <c r="SZZ1762" s="143"/>
      <c r="TAA1762" s="143"/>
      <c r="TAB1762" s="143"/>
      <c r="TAC1762" s="143"/>
      <c r="TAD1762" s="143"/>
      <c r="TAE1762" s="143"/>
      <c r="TAF1762" s="143"/>
      <c r="TAG1762" s="143"/>
      <c r="TAH1762" s="143"/>
      <c r="TAI1762" s="143"/>
      <c r="TAJ1762" s="143"/>
      <c r="TAK1762" s="143"/>
      <c r="TAL1762" s="143"/>
      <c r="TAM1762" s="143"/>
      <c r="TAN1762" s="143"/>
      <c r="TAO1762" s="143"/>
      <c r="TAP1762" s="143"/>
      <c r="TAQ1762" s="143"/>
      <c r="TAR1762" s="143"/>
      <c r="TAS1762" s="143"/>
      <c r="TAT1762" s="143"/>
      <c r="TAU1762" s="143"/>
      <c r="TAV1762" s="143"/>
      <c r="TAW1762" s="143"/>
      <c r="TAX1762" s="143"/>
      <c r="TAY1762" s="143"/>
      <c r="TAZ1762" s="143"/>
      <c r="TBA1762" s="143"/>
      <c r="TBB1762" s="143"/>
      <c r="TBC1762" s="143"/>
      <c r="TBD1762" s="143"/>
      <c r="TBE1762" s="143"/>
      <c r="TBF1762" s="143"/>
      <c r="TBG1762" s="143"/>
      <c r="TBH1762" s="143"/>
      <c r="TBI1762" s="143"/>
      <c r="TBJ1762" s="143"/>
      <c r="TBK1762" s="143"/>
      <c r="TBL1762" s="143"/>
      <c r="TBM1762" s="143"/>
      <c r="TBN1762" s="143"/>
      <c r="TBO1762" s="143"/>
      <c r="TBP1762" s="143"/>
      <c r="TBQ1762" s="143"/>
      <c r="TBR1762" s="143"/>
      <c r="TBS1762" s="143"/>
      <c r="TBT1762" s="143"/>
      <c r="TBU1762" s="143"/>
      <c r="TBV1762" s="143"/>
      <c r="TBW1762" s="143"/>
      <c r="TBX1762" s="143"/>
      <c r="TBY1762" s="143"/>
      <c r="TBZ1762" s="143"/>
      <c r="TCA1762" s="143"/>
      <c r="TCB1762" s="143"/>
      <c r="TCC1762" s="143"/>
      <c r="TCD1762" s="143"/>
      <c r="TCE1762" s="143"/>
      <c r="TCF1762" s="143"/>
      <c r="TCG1762" s="143"/>
      <c r="TCH1762" s="143"/>
      <c r="TCI1762" s="143"/>
      <c r="TCJ1762" s="143"/>
      <c r="TCK1762" s="143"/>
      <c r="TCL1762" s="143"/>
      <c r="TCM1762" s="143"/>
      <c r="TCN1762" s="143"/>
      <c r="TCO1762" s="143"/>
      <c r="TCP1762" s="143"/>
      <c r="TCQ1762" s="143"/>
      <c r="TCR1762" s="143"/>
      <c r="TCS1762" s="143"/>
      <c r="TCT1762" s="143"/>
      <c r="TCU1762" s="143"/>
      <c r="TCV1762" s="143"/>
      <c r="TCW1762" s="143"/>
      <c r="TCX1762" s="143"/>
      <c r="TCY1762" s="143"/>
      <c r="TCZ1762" s="143"/>
      <c r="TDA1762" s="143"/>
      <c r="TDB1762" s="143"/>
      <c r="TDC1762" s="143"/>
      <c r="TDD1762" s="143"/>
      <c r="TDE1762" s="143"/>
      <c r="TDF1762" s="143"/>
      <c r="TDG1762" s="143"/>
      <c r="TDH1762" s="143"/>
      <c r="TDI1762" s="143"/>
      <c r="TDJ1762" s="143"/>
      <c r="TDK1762" s="143"/>
      <c r="TDL1762" s="143"/>
      <c r="TDM1762" s="143"/>
      <c r="TDN1762" s="143"/>
      <c r="TDO1762" s="143"/>
      <c r="TDP1762" s="143"/>
      <c r="TDQ1762" s="143"/>
      <c r="TDR1762" s="143"/>
      <c r="TDS1762" s="143"/>
      <c r="TDT1762" s="143"/>
      <c r="TDU1762" s="143"/>
      <c r="TDV1762" s="143"/>
      <c r="TDW1762" s="143"/>
      <c r="TDX1762" s="143"/>
      <c r="TDY1762" s="143"/>
      <c r="TDZ1762" s="143"/>
      <c r="TEA1762" s="143"/>
      <c r="TEB1762" s="143"/>
      <c r="TEC1762" s="143"/>
      <c r="TED1762" s="143"/>
      <c r="TEE1762" s="143"/>
      <c r="TEF1762" s="143"/>
      <c r="TEG1762" s="143"/>
      <c r="TEH1762" s="143"/>
      <c r="TEI1762" s="143"/>
      <c r="TEJ1762" s="143"/>
      <c r="TEK1762" s="143"/>
      <c r="TEL1762" s="143"/>
      <c r="TEM1762" s="143"/>
      <c r="TEN1762" s="143"/>
      <c r="TEO1762" s="143"/>
      <c r="TEP1762" s="143"/>
      <c r="TEQ1762" s="143"/>
      <c r="TER1762" s="143"/>
      <c r="TES1762" s="143"/>
      <c r="TET1762" s="143"/>
      <c r="TEU1762" s="143"/>
      <c r="TEV1762" s="143"/>
      <c r="TEW1762" s="143"/>
      <c r="TEX1762" s="143"/>
      <c r="TEY1762" s="143"/>
      <c r="TEZ1762" s="143"/>
      <c r="TFA1762" s="143"/>
      <c r="TFB1762" s="143"/>
      <c r="TFC1762" s="143"/>
      <c r="TFD1762" s="143"/>
      <c r="TFE1762" s="143"/>
      <c r="TFF1762" s="143"/>
      <c r="TFG1762" s="143"/>
      <c r="TFH1762" s="143"/>
      <c r="TFI1762" s="143"/>
      <c r="TFJ1762" s="143"/>
      <c r="TFK1762" s="143"/>
      <c r="TFL1762" s="143"/>
      <c r="TFM1762" s="143"/>
      <c r="TFN1762" s="143"/>
      <c r="TFO1762" s="143"/>
      <c r="TFP1762" s="143"/>
      <c r="TFQ1762" s="143"/>
      <c r="TFR1762" s="143"/>
      <c r="TFS1762" s="143"/>
      <c r="TFT1762" s="143"/>
      <c r="TFU1762" s="143"/>
      <c r="TFV1762" s="143"/>
      <c r="TFW1762" s="143"/>
      <c r="TFX1762" s="143"/>
      <c r="TFY1762" s="143"/>
      <c r="TFZ1762" s="143"/>
      <c r="TGA1762" s="143"/>
      <c r="TGB1762" s="143"/>
      <c r="TGC1762" s="143"/>
      <c r="TGD1762" s="143"/>
      <c r="TGE1762" s="143"/>
      <c r="TGF1762" s="143"/>
      <c r="TGG1762" s="143"/>
      <c r="TGH1762" s="143"/>
      <c r="TGI1762" s="143"/>
      <c r="TGJ1762" s="143"/>
      <c r="TGK1762" s="143"/>
      <c r="TGL1762" s="143"/>
      <c r="TGM1762" s="143"/>
      <c r="TGN1762" s="143"/>
      <c r="TGO1762" s="143"/>
      <c r="TGP1762" s="143"/>
      <c r="TGQ1762" s="143"/>
      <c r="TGR1762" s="143"/>
      <c r="TGS1762" s="143"/>
      <c r="TGT1762" s="143"/>
      <c r="TGU1762" s="143"/>
      <c r="TGV1762" s="143"/>
      <c r="TGW1762" s="143"/>
      <c r="TGX1762" s="143"/>
      <c r="TGY1762" s="143"/>
      <c r="TGZ1762" s="143"/>
      <c r="THA1762" s="143"/>
      <c r="THB1762" s="143"/>
      <c r="THC1762" s="143"/>
      <c r="THD1762" s="143"/>
      <c r="THE1762" s="143"/>
      <c r="THF1762" s="143"/>
      <c r="THG1762" s="143"/>
      <c r="THH1762" s="143"/>
      <c r="THI1762" s="143"/>
      <c r="THJ1762" s="143"/>
      <c r="THK1762" s="143"/>
      <c r="THL1762" s="143"/>
      <c r="THM1762" s="143"/>
      <c r="THN1762" s="143"/>
      <c r="THO1762" s="143"/>
      <c r="THP1762" s="143"/>
      <c r="THQ1762" s="143"/>
      <c r="THR1762" s="143"/>
      <c r="THS1762" s="143"/>
      <c r="THT1762" s="143"/>
      <c r="THU1762" s="143"/>
      <c r="THV1762" s="143"/>
      <c r="THW1762" s="143"/>
      <c r="THX1762" s="143"/>
      <c r="THY1762" s="143"/>
      <c r="THZ1762" s="143"/>
      <c r="TIA1762" s="143"/>
      <c r="TIB1762" s="143"/>
      <c r="TIC1762" s="143"/>
      <c r="TID1762" s="143"/>
      <c r="TIE1762" s="143"/>
      <c r="TIF1762" s="143"/>
      <c r="TIG1762" s="143"/>
      <c r="TIH1762" s="143"/>
      <c r="TII1762" s="143"/>
      <c r="TIJ1762" s="143"/>
      <c r="TIK1762" s="143"/>
      <c r="TIL1762" s="143"/>
      <c r="TIM1762" s="143"/>
      <c r="TIN1762" s="143"/>
      <c r="TIO1762" s="143"/>
      <c r="TIP1762" s="143"/>
      <c r="TIQ1762" s="143"/>
      <c r="TIR1762" s="143"/>
      <c r="TIS1762" s="143"/>
      <c r="TIT1762" s="143"/>
      <c r="TIU1762" s="143"/>
      <c r="TIV1762" s="143"/>
      <c r="TIW1762" s="143"/>
      <c r="TIX1762" s="143"/>
      <c r="TIY1762" s="143"/>
      <c r="TIZ1762" s="143"/>
      <c r="TJA1762" s="143"/>
      <c r="TJB1762" s="143"/>
      <c r="TJC1762" s="143"/>
      <c r="TJD1762" s="143"/>
      <c r="TJE1762" s="143"/>
      <c r="TJF1762" s="143"/>
      <c r="TJG1762" s="143"/>
      <c r="TJH1762" s="143"/>
      <c r="TJI1762" s="143"/>
      <c r="TJJ1762" s="143"/>
      <c r="TJK1762" s="143"/>
      <c r="TJL1762" s="143"/>
      <c r="TJM1762" s="143"/>
      <c r="TJN1762" s="143"/>
      <c r="TJO1762" s="143"/>
      <c r="TJP1762" s="143"/>
      <c r="TJQ1762" s="143"/>
      <c r="TJR1762" s="143"/>
      <c r="TJS1762" s="143"/>
      <c r="TJT1762" s="143"/>
      <c r="TJU1762" s="143"/>
      <c r="TJV1762" s="143"/>
      <c r="TJW1762" s="143"/>
      <c r="TJX1762" s="143"/>
      <c r="TJY1762" s="143"/>
      <c r="TJZ1762" s="143"/>
      <c r="TKA1762" s="143"/>
      <c r="TKB1762" s="143"/>
      <c r="TKC1762" s="143"/>
      <c r="TKD1762" s="143"/>
      <c r="TKE1762" s="143"/>
      <c r="TKF1762" s="143"/>
      <c r="TKG1762" s="143"/>
      <c r="TKH1762" s="143"/>
      <c r="TKI1762" s="143"/>
      <c r="TKJ1762" s="143"/>
      <c r="TKK1762" s="143"/>
      <c r="TKL1762" s="143"/>
      <c r="TKM1762" s="143"/>
      <c r="TKN1762" s="143"/>
      <c r="TKO1762" s="143"/>
      <c r="TKP1762" s="143"/>
      <c r="TKQ1762" s="143"/>
      <c r="TKR1762" s="143"/>
      <c r="TKS1762" s="143"/>
      <c r="TKT1762" s="143"/>
      <c r="TKU1762" s="143"/>
      <c r="TKV1762" s="143"/>
      <c r="TKW1762" s="143"/>
      <c r="TKX1762" s="143"/>
      <c r="TKY1762" s="143"/>
      <c r="TKZ1762" s="143"/>
      <c r="TLA1762" s="143"/>
      <c r="TLB1762" s="143"/>
      <c r="TLC1762" s="143"/>
      <c r="TLD1762" s="143"/>
      <c r="TLE1762" s="143"/>
      <c r="TLF1762" s="143"/>
      <c r="TLG1762" s="143"/>
      <c r="TLH1762" s="143"/>
      <c r="TLI1762" s="143"/>
      <c r="TLJ1762" s="143"/>
      <c r="TLK1762" s="143"/>
      <c r="TLL1762" s="143"/>
      <c r="TLM1762" s="143"/>
      <c r="TLN1762" s="143"/>
      <c r="TLO1762" s="143"/>
      <c r="TLP1762" s="143"/>
      <c r="TLQ1762" s="143"/>
      <c r="TLR1762" s="143"/>
      <c r="TLS1762" s="143"/>
      <c r="TLT1762" s="143"/>
      <c r="TLU1762" s="143"/>
      <c r="TLV1762" s="143"/>
      <c r="TLW1762" s="143"/>
      <c r="TLX1762" s="143"/>
      <c r="TLY1762" s="143"/>
      <c r="TLZ1762" s="143"/>
      <c r="TMA1762" s="143"/>
      <c r="TMB1762" s="143"/>
      <c r="TMC1762" s="143"/>
      <c r="TMD1762" s="143"/>
      <c r="TME1762" s="143"/>
      <c r="TMF1762" s="143"/>
      <c r="TMG1762" s="143"/>
      <c r="TMH1762" s="143"/>
      <c r="TMI1762" s="143"/>
      <c r="TMJ1762" s="143"/>
      <c r="TMK1762" s="143"/>
      <c r="TML1762" s="143"/>
      <c r="TMM1762" s="143"/>
      <c r="TMN1762" s="143"/>
      <c r="TMO1762" s="143"/>
      <c r="TMP1762" s="143"/>
      <c r="TMQ1762" s="143"/>
      <c r="TMR1762" s="143"/>
      <c r="TMS1762" s="143"/>
      <c r="TMT1762" s="143"/>
      <c r="TMU1762" s="143"/>
      <c r="TMV1762" s="143"/>
      <c r="TMW1762" s="143"/>
      <c r="TMX1762" s="143"/>
      <c r="TMY1762" s="143"/>
      <c r="TMZ1762" s="143"/>
      <c r="TNA1762" s="143"/>
      <c r="TNB1762" s="143"/>
      <c r="TNC1762" s="143"/>
      <c r="TND1762" s="143"/>
      <c r="TNE1762" s="143"/>
      <c r="TNF1762" s="143"/>
      <c r="TNG1762" s="143"/>
      <c r="TNH1762" s="143"/>
      <c r="TNI1762" s="143"/>
      <c r="TNJ1762" s="143"/>
      <c r="TNK1762" s="143"/>
      <c r="TNL1762" s="143"/>
      <c r="TNM1762" s="143"/>
      <c r="TNN1762" s="143"/>
      <c r="TNO1762" s="143"/>
      <c r="TNP1762" s="143"/>
      <c r="TNQ1762" s="143"/>
      <c r="TNR1762" s="143"/>
      <c r="TNS1762" s="143"/>
      <c r="TNT1762" s="143"/>
      <c r="TNU1762" s="143"/>
      <c r="TNV1762" s="143"/>
      <c r="TNW1762" s="143"/>
      <c r="TNX1762" s="143"/>
      <c r="TNY1762" s="143"/>
      <c r="TNZ1762" s="143"/>
      <c r="TOA1762" s="143"/>
      <c r="TOB1762" s="143"/>
      <c r="TOC1762" s="143"/>
      <c r="TOD1762" s="143"/>
      <c r="TOE1762" s="143"/>
      <c r="TOF1762" s="143"/>
      <c r="TOG1762" s="143"/>
      <c r="TOH1762" s="143"/>
      <c r="TOI1762" s="143"/>
      <c r="TOJ1762" s="143"/>
      <c r="TOK1762" s="143"/>
      <c r="TOL1762" s="143"/>
      <c r="TOM1762" s="143"/>
      <c r="TON1762" s="143"/>
      <c r="TOO1762" s="143"/>
      <c r="TOP1762" s="143"/>
      <c r="TOQ1762" s="143"/>
      <c r="TOR1762" s="143"/>
      <c r="TOS1762" s="143"/>
      <c r="TOT1762" s="143"/>
      <c r="TOU1762" s="143"/>
      <c r="TOV1762" s="143"/>
      <c r="TOW1762" s="143"/>
      <c r="TOX1762" s="143"/>
      <c r="TOY1762" s="143"/>
      <c r="TOZ1762" s="143"/>
      <c r="TPA1762" s="143"/>
      <c r="TPB1762" s="143"/>
      <c r="TPC1762" s="143"/>
      <c r="TPD1762" s="143"/>
      <c r="TPE1762" s="143"/>
      <c r="TPF1762" s="143"/>
      <c r="TPG1762" s="143"/>
      <c r="TPH1762" s="143"/>
      <c r="TPI1762" s="143"/>
      <c r="TPJ1762" s="143"/>
      <c r="TPK1762" s="143"/>
      <c r="TPL1762" s="143"/>
      <c r="TPM1762" s="143"/>
      <c r="TPN1762" s="143"/>
      <c r="TPO1762" s="143"/>
      <c r="TPP1762" s="143"/>
      <c r="TPQ1762" s="143"/>
      <c r="TPR1762" s="143"/>
      <c r="TPS1762" s="143"/>
      <c r="TPT1762" s="143"/>
      <c r="TPU1762" s="143"/>
      <c r="TPV1762" s="143"/>
      <c r="TPW1762" s="143"/>
      <c r="TPX1762" s="143"/>
      <c r="TPY1762" s="143"/>
      <c r="TPZ1762" s="143"/>
      <c r="TQA1762" s="143"/>
      <c r="TQB1762" s="143"/>
      <c r="TQC1762" s="143"/>
      <c r="TQD1762" s="143"/>
      <c r="TQE1762" s="143"/>
      <c r="TQF1762" s="143"/>
      <c r="TQG1762" s="143"/>
      <c r="TQH1762" s="143"/>
      <c r="TQI1762" s="143"/>
      <c r="TQJ1762" s="143"/>
      <c r="TQK1762" s="143"/>
      <c r="TQL1762" s="143"/>
      <c r="TQM1762" s="143"/>
      <c r="TQN1762" s="143"/>
      <c r="TQO1762" s="143"/>
      <c r="TQP1762" s="143"/>
      <c r="TQQ1762" s="143"/>
      <c r="TQR1762" s="143"/>
      <c r="TQS1762" s="143"/>
      <c r="TQT1762" s="143"/>
      <c r="TQU1762" s="143"/>
      <c r="TQV1762" s="143"/>
      <c r="TQW1762" s="143"/>
      <c r="TQX1762" s="143"/>
      <c r="TQY1762" s="143"/>
      <c r="TQZ1762" s="143"/>
      <c r="TRA1762" s="143"/>
      <c r="TRB1762" s="143"/>
      <c r="TRC1762" s="143"/>
      <c r="TRD1762" s="143"/>
      <c r="TRE1762" s="143"/>
      <c r="TRF1762" s="143"/>
      <c r="TRG1762" s="143"/>
      <c r="TRH1762" s="143"/>
      <c r="TRI1762" s="143"/>
      <c r="TRJ1762" s="143"/>
      <c r="TRK1762" s="143"/>
      <c r="TRL1762" s="143"/>
      <c r="TRM1762" s="143"/>
      <c r="TRN1762" s="143"/>
      <c r="TRO1762" s="143"/>
      <c r="TRP1762" s="143"/>
      <c r="TRQ1762" s="143"/>
      <c r="TRR1762" s="143"/>
      <c r="TRS1762" s="143"/>
      <c r="TRT1762" s="143"/>
      <c r="TRU1762" s="143"/>
      <c r="TRV1762" s="143"/>
      <c r="TRW1762" s="143"/>
      <c r="TRX1762" s="143"/>
      <c r="TRY1762" s="143"/>
      <c r="TRZ1762" s="143"/>
      <c r="TSA1762" s="143"/>
      <c r="TSB1762" s="143"/>
      <c r="TSC1762" s="143"/>
      <c r="TSD1762" s="143"/>
      <c r="TSE1762" s="143"/>
      <c r="TSF1762" s="143"/>
      <c r="TSG1762" s="143"/>
      <c r="TSH1762" s="143"/>
      <c r="TSI1762" s="143"/>
      <c r="TSJ1762" s="143"/>
      <c r="TSK1762" s="143"/>
      <c r="TSL1762" s="143"/>
      <c r="TSM1762" s="143"/>
      <c r="TSN1762" s="143"/>
      <c r="TSO1762" s="143"/>
      <c r="TSP1762" s="143"/>
      <c r="TSQ1762" s="143"/>
      <c r="TSR1762" s="143"/>
      <c r="TSS1762" s="143"/>
      <c r="TST1762" s="143"/>
      <c r="TSU1762" s="143"/>
      <c r="TSV1762" s="143"/>
      <c r="TSW1762" s="143"/>
      <c r="TSX1762" s="143"/>
      <c r="TSY1762" s="143"/>
      <c r="TSZ1762" s="143"/>
      <c r="TTA1762" s="143"/>
      <c r="TTB1762" s="143"/>
      <c r="TTC1762" s="143"/>
      <c r="TTD1762" s="143"/>
      <c r="TTE1762" s="143"/>
      <c r="TTF1762" s="143"/>
      <c r="TTG1762" s="143"/>
      <c r="TTH1762" s="143"/>
      <c r="TTI1762" s="143"/>
      <c r="TTJ1762" s="143"/>
      <c r="TTK1762" s="143"/>
      <c r="TTL1762" s="143"/>
      <c r="TTM1762" s="143"/>
      <c r="TTN1762" s="143"/>
      <c r="TTO1762" s="143"/>
      <c r="TTP1762" s="143"/>
      <c r="TTQ1762" s="143"/>
      <c r="TTR1762" s="143"/>
      <c r="TTS1762" s="143"/>
      <c r="TTT1762" s="143"/>
      <c r="TTU1762" s="143"/>
      <c r="TTV1762" s="143"/>
      <c r="TTW1762" s="143"/>
      <c r="TTX1762" s="143"/>
      <c r="TTY1762" s="143"/>
      <c r="TTZ1762" s="143"/>
      <c r="TUA1762" s="143"/>
      <c r="TUB1762" s="143"/>
      <c r="TUC1762" s="143"/>
      <c r="TUD1762" s="143"/>
      <c r="TUE1762" s="143"/>
      <c r="TUF1762" s="143"/>
      <c r="TUG1762" s="143"/>
      <c r="TUH1762" s="143"/>
      <c r="TUI1762" s="143"/>
      <c r="TUJ1762" s="143"/>
      <c r="TUK1762" s="143"/>
      <c r="TUL1762" s="143"/>
      <c r="TUM1762" s="143"/>
      <c r="TUN1762" s="143"/>
      <c r="TUO1762" s="143"/>
      <c r="TUP1762" s="143"/>
      <c r="TUQ1762" s="143"/>
      <c r="TUR1762" s="143"/>
      <c r="TUS1762" s="143"/>
      <c r="TUT1762" s="143"/>
      <c r="TUU1762" s="143"/>
      <c r="TUV1762" s="143"/>
      <c r="TUW1762" s="143"/>
      <c r="TUX1762" s="143"/>
      <c r="TUY1762" s="143"/>
      <c r="TUZ1762" s="143"/>
      <c r="TVA1762" s="143"/>
      <c r="TVB1762" s="143"/>
      <c r="TVC1762" s="143"/>
      <c r="TVD1762" s="143"/>
      <c r="TVE1762" s="143"/>
      <c r="TVF1762" s="143"/>
      <c r="TVG1762" s="143"/>
      <c r="TVH1762" s="143"/>
      <c r="TVI1762" s="143"/>
      <c r="TVJ1762" s="143"/>
      <c r="TVK1762" s="143"/>
      <c r="TVL1762" s="143"/>
      <c r="TVM1762" s="143"/>
      <c r="TVN1762" s="143"/>
      <c r="TVO1762" s="143"/>
      <c r="TVP1762" s="143"/>
      <c r="TVQ1762" s="143"/>
      <c r="TVR1762" s="143"/>
      <c r="TVS1762" s="143"/>
      <c r="TVT1762" s="143"/>
      <c r="TVU1762" s="143"/>
      <c r="TVV1762" s="143"/>
      <c r="TVW1762" s="143"/>
      <c r="TVX1762" s="143"/>
      <c r="TVY1762" s="143"/>
      <c r="TVZ1762" s="143"/>
      <c r="TWA1762" s="143"/>
      <c r="TWB1762" s="143"/>
      <c r="TWC1762" s="143"/>
      <c r="TWD1762" s="143"/>
      <c r="TWE1762" s="143"/>
      <c r="TWF1762" s="143"/>
      <c r="TWG1762" s="143"/>
      <c r="TWH1762" s="143"/>
      <c r="TWI1762" s="143"/>
      <c r="TWJ1762" s="143"/>
      <c r="TWK1762" s="143"/>
      <c r="TWL1762" s="143"/>
      <c r="TWM1762" s="143"/>
      <c r="TWN1762" s="143"/>
      <c r="TWO1762" s="143"/>
      <c r="TWP1762" s="143"/>
      <c r="TWQ1762" s="143"/>
      <c r="TWR1762" s="143"/>
      <c r="TWS1762" s="143"/>
      <c r="TWT1762" s="143"/>
      <c r="TWU1762" s="143"/>
      <c r="TWV1762" s="143"/>
      <c r="TWW1762" s="143"/>
      <c r="TWX1762" s="143"/>
      <c r="TWY1762" s="143"/>
      <c r="TWZ1762" s="143"/>
      <c r="TXA1762" s="143"/>
      <c r="TXB1762" s="143"/>
      <c r="TXC1762" s="143"/>
      <c r="TXD1762" s="143"/>
      <c r="TXE1762" s="143"/>
      <c r="TXF1762" s="143"/>
      <c r="TXG1762" s="143"/>
      <c r="TXH1762" s="143"/>
      <c r="TXI1762" s="143"/>
      <c r="TXJ1762" s="143"/>
      <c r="TXK1762" s="143"/>
      <c r="TXL1762" s="143"/>
      <c r="TXM1762" s="143"/>
      <c r="TXN1762" s="143"/>
      <c r="TXO1762" s="143"/>
      <c r="TXP1762" s="143"/>
      <c r="TXQ1762" s="143"/>
      <c r="TXR1762" s="143"/>
      <c r="TXS1762" s="143"/>
      <c r="TXT1762" s="143"/>
      <c r="TXU1762" s="143"/>
      <c r="TXV1762" s="143"/>
      <c r="TXW1762" s="143"/>
      <c r="TXX1762" s="143"/>
      <c r="TXY1762" s="143"/>
      <c r="TXZ1762" s="143"/>
      <c r="TYA1762" s="143"/>
      <c r="TYB1762" s="143"/>
      <c r="TYC1762" s="143"/>
      <c r="TYD1762" s="143"/>
      <c r="TYE1762" s="143"/>
      <c r="TYF1762" s="143"/>
      <c r="TYG1762" s="143"/>
      <c r="TYH1762" s="143"/>
      <c r="TYI1762" s="143"/>
      <c r="TYJ1762" s="143"/>
      <c r="TYK1762" s="143"/>
      <c r="TYL1762" s="143"/>
      <c r="TYM1762" s="143"/>
      <c r="TYN1762" s="143"/>
      <c r="TYO1762" s="143"/>
      <c r="TYP1762" s="143"/>
      <c r="TYQ1762" s="143"/>
      <c r="TYR1762" s="143"/>
      <c r="TYS1762" s="143"/>
      <c r="TYT1762" s="143"/>
      <c r="TYU1762" s="143"/>
      <c r="TYV1762" s="143"/>
      <c r="TYW1762" s="143"/>
      <c r="TYX1762" s="143"/>
      <c r="TYY1762" s="143"/>
      <c r="TYZ1762" s="143"/>
      <c r="TZA1762" s="143"/>
      <c r="TZB1762" s="143"/>
      <c r="TZC1762" s="143"/>
      <c r="TZD1762" s="143"/>
      <c r="TZE1762" s="143"/>
      <c r="TZF1762" s="143"/>
      <c r="TZG1762" s="143"/>
      <c r="TZH1762" s="143"/>
      <c r="TZI1762" s="143"/>
      <c r="TZJ1762" s="143"/>
      <c r="TZK1762" s="143"/>
      <c r="TZL1762" s="143"/>
      <c r="TZM1762" s="143"/>
      <c r="TZN1762" s="143"/>
      <c r="TZO1762" s="143"/>
      <c r="TZP1762" s="143"/>
      <c r="TZQ1762" s="143"/>
      <c r="TZR1762" s="143"/>
      <c r="TZS1762" s="143"/>
      <c r="TZT1762" s="143"/>
      <c r="TZU1762" s="143"/>
      <c r="TZV1762" s="143"/>
      <c r="TZW1762" s="143"/>
      <c r="TZX1762" s="143"/>
      <c r="TZY1762" s="143"/>
      <c r="TZZ1762" s="143"/>
      <c r="UAA1762" s="143"/>
      <c r="UAB1762" s="143"/>
      <c r="UAC1762" s="143"/>
      <c r="UAD1762" s="143"/>
      <c r="UAE1762" s="143"/>
      <c r="UAF1762" s="143"/>
      <c r="UAG1762" s="143"/>
      <c r="UAH1762" s="143"/>
      <c r="UAI1762" s="143"/>
      <c r="UAJ1762" s="143"/>
      <c r="UAK1762" s="143"/>
      <c r="UAL1762" s="143"/>
      <c r="UAM1762" s="143"/>
      <c r="UAN1762" s="143"/>
      <c r="UAO1762" s="143"/>
      <c r="UAP1762" s="143"/>
      <c r="UAQ1762" s="143"/>
      <c r="UAR1762" s="143"/>
      <c r="UAS1762" s="143"/>
      <c r="UAT1762" s="143"/>
      <c r="UAU1762" s="143"/>
      <c r="UAV1762" s="143"/>
      <c r="UAW1762" s="143"/>
      <c r="UAX1762" s="143"/>
      <c r="UAY1762" s="143"/>
      <c r="UAZ1762" s="143"/>
      <c r="UBA1762" s="143"/>
      <c r="UBB1762" s="143"/>
      <c r="UBC1762" s="143"/>
      <c r="UBD1762" s="143"/>
      <c r="UBE1762" s="143"/>
      <c r="UBF1762" s="143"/>
      <c r="UBG1762" s="143"/>
      <c r="UBH1762" s="143"/>
      <c r="UBI1762" s="143"/>
      <c r="UBJ1762" s="143"/>
      <c r="UBK1762" s="143"/>
      <c r="UBL1762" s="143"/>
      <c r="UBM1762" s="143"/>
      <c r="UBN1762" s="143"/>
      <c r="UBO1762" s="143"/>
      <c r="UBP1762" s="143"/>
      <c r="UBQ1762" s="143"/>
      <c r="UBR1762" s="143"/>
      <c r="UBS1762" s="143"/>
      <c r="UBT1762" s="143"/>
      <c r="UBU1762" s="143"/>
      <c r="UBV1762" s="143"/>
      <c r="UBW1762" s="143"/>
      <c r="UBX1762" s="143"/>
      <c r="UBY1762" s="143"/>
      <c r="UBZ1762" s="143"/>
      <c r="UCA1762" s="143"/>
      <c r="UCB1762" s="143"/>
      <c r="UCC1762" s="143"/>
      <c r="UCD1762" s="143"/>
      <c r="UCE1762" s="143"/>
      <c r="UCF1762" s="143"/>
      <c r="UCG1762" s="143"/>
      <c r="UCH1762" s="143"/>
      <c r="UCI1762" s="143"/>
      <c r="UCJ1762" s="143"/>
      <c r="UCK1762" s="143"/>
      <c r="UCL1762" s="143"/>
      <c r="UCM1762" s="143"/>
      <c r="UCN1762" s="143"/>
      <c r="UCO1762" s="143"/>
      <c r="UCP1762" s="143"/>
      <c r="UCQ1762" s="143"/>
      <c r="UCR1762" s="143"/>
      <c r="UCS1762" s="143"/>
      <c r="UCT1762" s="143"/>
      <c r="UCU1762" s="143"/>
      <c r="UCV1762" s="143"/>
      <c r="UCW1762" s="143"/>
      <c r="UCX1762" s="143"/>
      <c r="UCY1762" s="143"/>
      <c r="UCZ1762" s="143"/>
      <c r="UDA1762" s="143"/>
      <c r="UDB1762" s="143"/>
      <c r="UDC1762" s="143"/>
      <c r="UDD1762" s="143"/>
      <c r="UDE1762" s="143"/>
      <c r="UDF1762" s="143"/>
      <c r="UDG1762" s="143"/>
      <c r="UDH1762" s="143"/>
      <c r="UDI1762" s="143"/>
      <c r="UDJ1762" s="143"/>
      <c r="UDK1762" s="143"/>
      <c r="UDL1762" s="143"/>
      <c r="UDM1762" s="143"/>
      <c r="UDN1762" s="143"/>
      <c r="UDO1762" s="143"/>
      <c r="UDP1762" s="143"/>
      <c r="UDQ1762" s="143"/>
      <c r="UDR1762" s="143"/>
      <c r="UDS1762" s="143"/>
      <c r="UDT1762" s="143"/>
      <c r="UDU1762" s="143"/>
      <c r="UDV1762" s="143"/>
      <c r="UDW1762" s="143"/>
      <c r="UDX1762" s="143"/>
      <c r="UDY1762" s="143"/>
      <c r="UDZ1762" s="143"/>
      <c r="UEA1762" s="143"/>
      <c r="UEB1762" s="143"/>
      <c r="UEC1762" s="143"/>
      <c r="UED1762" s="143"/>
      <c r="UEE1762" s="143"/>
      <c r="UEF1762" s="143"/>
      <c r="UEG1762" s="143"/>
      <c r="UEH1762" s="143"/>
      <c r="UEI1762" s="143"/>
      <c r="UEJ1762" s="143"/>
      <c r="UEK1762" s="143"/>
      <c r="UEL1762" s="143"/>
      <c r="UEM1762" s="143"/>
      <c r="UEN1762" s="143"/>
      <c r="UEO1762" s="143"/>
      <c r="UEP1762" s="143"/>
      <c r="UEQ1762" s="143"/>
      <c r="UER1762" s="143"/>
      <c r="UES1762" s="143"/>
      <c r="UET1762" s="143"/>
      <c r="UEU1762" s="143"/>
      <c r="UEV1762" s="143"/>
      <c r="UEW1762" s="143"/>
      <c r="UEX1762" s="143"/>
      <c r="UEY1762" s="143"/>
      <c r="UEZ1762" s="143"/>
      <c r="UFA1762" s="143"/>
      <c r="UFB1762" s="143"/>
      <c r="UFC1762" s="143"/>
      <c r="UFD1762" s="143"/>
      <c r="UFE1762" s="143"/>
      <c r="UFF1762" s="143"/>
      <c r="UFG1762" s="143"/>
      <c r="UFH1762" s="143"/>
      <c r="UFI1762" s="143"/>
      <c r="UFJ1762" s="143"/>
      <c r="UFK1762" s="143"/>
      <c r="UFL1762" s="143"/>
      <c r="UFM1762" s="143"/>
      <c r="UFN1762" s="143"/>
      <c r="UFO1762" s="143"/>
      <c r="UFP1762" s="143"/>
      <c r="UFQ1762" s="143"/>
      <c r="UFR1762" s="143"/>
      <c r="UFS1762" s="143"/>
      <c r="UFT1762" s="143"/>
      <c r="UFU1762" s="143"/>
      <c r="UFV1762" s="143"/>
      <c r="UFW1762" s="143"/>
      <c r="UFX1762" s="143"/>
      <c r="UFY1762" s="143"/>
      <c r="UFZ1762" s="143"/>
      <c r="UGA1762" s="143"/>
      <c r="UGB1762" s="143"/>
      <c r="UGC1762" s="143"/>
      <c r="UGD1762" s="143"/>
      <c r="UGE1762" s="143"/>
      <c r="UGF1762" s="143"/>
      <c r="UGG1762" s="143"/>
      <c r="UGH1762" s="143"/>
      <c r="UGI1762" s="143"/>
      <c r="UGJ1762" s="143"/>
      <c r="UGK1762" s="143"/>
      <c r="UGL1762" s="143"/>
      <c r="UGM1762" s="143"/>
      <c r="UGN1762" s="143"/>
      <c r="UGO1762" s="143"/>
      <c r="UGP1762" s="143"/>
      <c r="UGQ1762" s="143"/>
      <c r="UGR1762" s="143"/>
      <c r="UGS1762" s="143"/>
      <c r="UGT1762" s="143"/>
      <c r="UGU1762" s="143"/>
      <c r="UGV1762" s="143"/>
      <c r="UGW1762" s="143"/>
      <c r="UGX1762" s="143"/>
      <c r="UGY1762" s="143"/>
      <c r="UGZ1762" s="143"/>
      <c r="UHA1762" s="143"/>
      <c r="UHB1762" s="143"/>
      <c r="UHC1762" s="143"/>
      <c r="UHD1762" s="143"/>
      <c r="UHE1762" s="143"/>
      <c r="UHF1762" s="143"/>
      <c r="UHG1762" s="143"/>
      <c r="UHH1762" s="143"/>
      <c r="UHI1762" s="143"/>
      <c r="UHJ1762" s="143"/>
      <c r="UHK1762" s="143"/>
      <c r="UHL1762" s="143"/>
      <c r="UHM1762" s="143"/>
      <c r="UHN1762" s="143"/>
      <c r="UHO1762" s="143"/>
      <c r="UHP1762" s="143"/>
      <c r="UHQ1762" s="143"/>
      <c r="UHR1762" s="143"/>
      <c r="UHS1762" s="143"/>
      <c r="UHT1762" s="143"/>
      <c r="UHU1762" s="143"/>
      <c r="UHV1762" s="143"/>
      <c r="UHW1762" s="143"/>
      <c r="UHX1762" s="143"/>
      <c r="UHY1762" s="143"/>
      <c r="UHZ1762" s="143"/>
      <c r="UIA1762" s="143"/>
      <c r="UIB1762" s="143"/>
      <c r="UIC1762" s="143"/>
      <c r="UID1762" s="143"/>
      <c r="UIE1762" s="143"/>
      <c r="UIF1762" s="143"/>
      <c r="UIG1762" s="143"/>
      <c r="UIH1762" s="143"/>
      <c r="UII1762" s="143"/>
      <c r="UIJ1762" s="143"/>
      <c r="UIK1762" s="143"/>
      <c r="UIL1762" s="143"/>
      <c r="UIM1762" s="143"/>
      <c r="UIN1762" s="143"/>
      <c r="UIO1762" s="143"/>
      <c r="UIP1762" s="143"/>
      <c r="UIQ1762" s="143"/>
      <c r="UIR1762" s="143"/>
      <c r="UIS1762" s="143"/>
      <c r="UIT1762" s="143"/>
      <c r="UIU1762" s="143"/>
      <c r="UIV1762" s="143"/>
      <c r="UIW1762" s="143"/>
      <c r="UIX1762" s="143"/>
      <c r="UIY1762" s="143"/>
      <c r="UIZ1762" s="143"/>
      <c r="UJA1762" s="143"/>
      <c r="UJB1762" s="143"/>
      <c r="UJC1762" s="143"/>
      <c r="UJD1762" s="143"/>
      <c r="UJE1762" s="143"/>
      <c r="UJF1762" s="143"/>
      <c r="UJG1762" s="143"/>
      <c r="UJH1762" s="143"/>
      <c r="UJI1762" s="143"/>
      <c r="UJJ1762" s="143"/>
      <c r="UJK1762" s="143"/>
      <c r="UJL1762" s="143"/>
      <c r="UJM1762" s="143"/>
      <c r="UJN1762" s="143"/>
      <c r="UJO1762" s="143"/>
      <c r="UJP1762" s="143"/>
      <c r="UJQ1762" s="143"/>
      <c r="UJR1762" s="143"/>
      <c r="UJS1762" s="143"/>
      <c r="UJT1762" s="143"/>
      <c r="UJU1762" s="143"/>
      <c r="UJV1762" s="143"/>
      <c r="UJW1762" s="143"/>
      <c r="UJX1762" s="143"/>
      <c r="UJY1762" s="143"/>
      <c r="UJZ1762" s="143"/>
      <c r="UKA1762" s="143"/>
      <c r="UKB1762" s="143"/>
      <c r="UKC1762" s="143"/>
      <c r="UKD1762" s="143"/>
      <c r="UKE1762" s="143"/>
      <c r="UKF1762" s="143"/>
      <c r="UKG1762" s="143"/>
      <c r="UKH1762" s="143"/>
      <c r="UKI1762" s="143"/>
      <c r="UKJ1762" s="143"/>
      <c r="UKK1762" s="143"/>
      <c r="UKL1762" s="143"/>
      <c r="UKM1762" s="143"/>
      <c r="UKN1762" s="143"/>
      <c r="UKO1762" s="143"/>
      <c r="UKP1762" s="143"/>
      <c r="UKQ1762" s="143"/>
      <c r="UKR1762" s="143"/>
      <c r="UKS1762" s="143"/>
      <c r="UKT1762" s="143"/>
      <c r="UKU1762" s="143"/>
      <c r="UKV1762" s="143"/>
      <c r="UKW1762" s="143"/>
      <c r="UKX1762" s="143"/>
      <c r="UKY1762" s="143"/>
      <c r="UKZ1762" s="143"/>
      <c r="ULA1762" s="143"/>
      <c r="ULB1762" s="143"/>
      <c r="ULC1762" s="143"/>
      <c r="ULD1762" s="143"/>
      <c r="ULE1762" s="143"/>
      <c r="ULF1762" s="143"/>
      <c r="ULG1762" s="143"/>
      <c r="ULH1762" s="143"/>
      <c r="ULI1762" s="143"/>
      <c r="ULJ1762" s="143"/>
      <c r="ULK1762" s="143"/>
      <c r="ULL1762" s="143"/>
      <c r="ULM1762" s="143"/>
      <c r="ULN1762" s="143"/>
      <c r="ULO1762" s="143"/>
      <c r="ULP1762" s="143"/>
      <c r="ULQ1762" s="143"/>
      <c r="ULR1762" s="143"/>
      <c r="ULS1762" s="143"/>
      <c r="ULT1762" s="143"/>
      <c r="ULU1762" s="143"/>
      <c r="ULV1762" s="143"/>
      <c r="ULW1762" s="143"/>
      <c r="ULX1762" s="143"/>
      <c r="ULY1762" s="143"/>
      <c r="ULZ1762" s="143"/>
      <c r="UMA1762" s="143"/>
      <c r="UMB1762" s="143"/>
      <c r="UMC1762" s="143"/>
      <c r="UMD1762" s="143"/>
      <c r="UME1762" s="143"/>
      <c r="UMF1762" s="143"/>
      <c r="UMG1762" s="143"/>
      <c r="UMH1762" s="143"/>
      <c r="UMI1762" s="143"/>
      <c r="UMJ1762" s="143"/>
      <c r="UMK1762" s="143"/>
      <c r="UML1762" s="143"/>
      <c r="UMM1762" s="143"/>
      <c r="UMN1762" s="143"/>
      <c r="UMO1762" s="143"/>
      <c r="UMP1762" s="143"/>
      <c r="UMQ1762" s="143"/>
      <c r="UMR1762" s="143"/>
      <c r="UMS1762" s="143"/>
      <c r="UMT1762" s="143"/>
      <c r="UMU1762" s="143"/>
      <c r="UMV1762" s="143"/>
      <c r="UMW1762" s="143"/>
      <c r="UMX1762" s="143"/>
      <c r="UMY1762" s="143"/>
      <c r="UMZ1762" s="143"/>
      <c r="UNA1762" s="143"/>
      <c r="UNB1762" s="143"/>
      <c r="UNC1762" s="143"/>
      <c r="UND1762" s="143"/>
      <c r="UNE1762" s="143"/>
      <c r="UNF1762" s="143"/>
      <c r="UNG1762" s="143"/>
      <c r="UNH1762" s="143"/>
      <c r="UNI1762" s="143"/>
      <c r="UNJ1762" s="143"/>
      <c r="UNK1762" s="143"/>
      <c r="UNL1762" s="143"/>
      <c r="UNM1762" s="143"/>
      <c r="UNN1762" s="143"/>
      <c r="UNO1762" s="143"/>
      <c r="UNP1762" s="143"/>
      <c r="UNQ1762" s="143"/>
      <c r="UNR1762" s="143"/>
      <c r="UNS1762" s="143"/>
      <c r="UNT1762" s="143"/>
      <c r="UNU1762" s="143"/>
      <c r="UNV1762" s="143"/>
      <c r="UNW1762" s="143"/>
      <c r="UNX1762" s="143"/>
      <c r="UNY1762" s="143"/>
      <c r="UNZ1762" s="143"/>
      <c r="UOA1762" s="143"/>
      <c r="UOB1762" s="143"/>
      <c r="UOC1762" s="143"/>
      <c r="UOD1762" s="143"/>
      <c r="UOE1762" s="143"/>
      <c r="UOF1762" s="143"/>
      <c r="UOG1762" s="143"/>
      <c r="UOH1762" s="143"/>
      <c r="UOI1762" s="143"/>
      <c r="UOJ1762" s="143"/>
      <c r="UOK1762" s="143"/>
      <c r="UOL1762" s="143"/>
      <c r="UOM1762" s="143"/>
      <c r="UON1762" s="143"/>
      <c r="UOO1762" s="143"/>
      <c r="UOP1762" s="143"/>
      <c r="UOQ1762" s="143"/>
      <c r="UOR1762" s="143"/>
      <c r="UOS1762" s="143"/>
      <c r="UOT1762" s="143"/>
      <c r="UOU1762" s="143"/>
      <c r="UOV1762" s="143"/>
      <c r="UOW1762" s="143"/>
      <c r="UOX1762" s="143"/>
      <c r="UOY1762" s="143"/>
      <c r="UOZ1762" s="143"/>
      <c r="UPA1762" s="143"/>
      <c r="UPB1762" s="143"/>
      <c r="UPC1762" s="143"/>
      <c r="UPD1762" s="143"/>
      <c r="UPE1762" s="143"/>
      <c r="UPF1762" s="143"/>
      <c r="UPG1762" s="143"/>
      <c r="UPH1762" s="143"/>
      <c r="UPI1762" s="143"/>
      <c r="UPJ1762" s="143"/>
      <c r="UPK1762" s="143"/>
      <c r="UPL1762" s="143"/>
      <c r="UPM1762" s="143"/>
      <c r="UPN1762" s="143"/>
      <c r="UPO1762" s="143"/>
      <c r="UPP1762" s="143"/>
      <c r="UPQ1762" s="143"/>
      <c r="UPR1762" s="143"/>
      <c r="UPS1762" s="143"/>
      <c r="UPT1762" s="143"/>
      <c r="UPU1762" s="143"/>
      <c r="UPV1762" s="143"/>
      <c r="UPW1762" s="143"/>
      <c r="UPX1762" s="143"/>
      <c r="UPY1762" s="143"/>
      <c r="UPZ1762" s="143"/>
      <c r="UQA1762" s="143"/>
      <c r="UQB1762" s="143"/>
      <c r="UQC1762" s="143"/>
      <c r="UQD1762" s="143"/>
      <c r="UQE1762" s="143"/>
      <c r="UQF1762" s="143"/>
      <c r="UQG1762" s="143"/>
      <c r="UQH1762" s="143"/>
      <c r="UQI1762" s="143"/>
      <c r="UQJ1762" s="143"/>
      <c r="UQK1762" s="143"/>
      <c r="UQL1762" s="143"/>
      <c r="UQM1762" s="143"/>
      <c r="UQN1762" s="143"/>
      <c r="UQO1762" s="143"/>
      <c r="UQP1762" s="143"/>
      <c r="UQQ1762" s="143"/>
      <c r="UQR1762" s="143"/>
      <c r="UQS1762" s="143"/>
      <c r="UQT1762" s="143"/>
      <c r="UQU1762" s="143"/>
      <c r="UQV1762" s="143"/>
      <c r="UQW1762" s="143"/>
      <c r="UQX1762" s="143"/>
      <c r="UQY1762" s="143"/>
      <c r="UQZ1762" s="143"/>
      <c r="URA1762" s="143"/>
      <c r="URB1762" s="143"/>
      <c r="URC1762" s="143"/>
      <c r="URD1762" s="143"/>
      <c r="URE1762" s="143"/>
      <c r="URF1762" s="143"/>
      <c r="URG1762" s="143"/>
      <c r="URH1762" s="143"/>
      <c r="URI1762" s="143"/>
      <c r="URJ1762" s="143"/>
      <c r="URK1762" s="143"/>
      <c r="URL1762" s="143"/>
      <c r="URM1762" s="143"/>
      <c r="URN1762" s="143"/>
      <c r="URO1762" s="143"/>
      <c r="URP1762" s="143"/>
      <c r="URQ1762" s="143"/>
      <c r="URR1762" s="143"/>
      <c r="URS1762" s="143"/>
      <c r="URT1762" s="143"/>
      <c r="URU1762" s="143"/>
      <c r="URV1762" s="143"/>
      <c r="URW1762" s="143"/>
      <c r="URX1762" s="143"/>
      <c r="URY1762" s="143"/>
      <c r="URZ1762" s="143"/>
      <c r="USA1762" s="143"/>
      <c r="USB1762" s="143"/>
      <c r="USC1762" s="143"/>
      <c r="USD1762" s="143"/>
      <c r="USE1762" s="143"/>
      <c r="USF1762" s="143"/>
      <c r="USG1762" s="143"/>
      <c r="USH1762" s="143"/>
      <c r="USI1762" s="143"/>
      <c r="USJ1762" s="143"/>
      <c r="USK1762" s="143"/>
      <c r="USL1762" s="143"/>
      <c r="USM1762" s="143"/>
      <c r="USN1762" s="143"/>
      <c r="USO1762" s="143"/>
      <c r="USP1762" s="143"/>
      <c r="USQ1762" s="143"/>
      <c r="USR1762" s="143"/>
      <c r="USS1762" s="143"/>
      <c r="UST1762" s="143"/>
      <c r="USU1762" s="143"/>
      <c r="USV1762" s="143"/>
      <c r="USW1762" s="143"/>
      <c r="USX1762" s="143"/>
      <c r="USY1762" s="143"/>
      <c r="USZ1762" s="143"/>
      <c r="UTA1762" s="143"/>
      <c r="UTB1762" s="143"/>
      <c r="UTC1762" s="143"/>
      <c r="UTD1762" s="143"/>
      <c r="UTE1762" s="143"/>
      <c r="UTF1762" s="143"/>
      <c r="UTG1762" s="143"/>
      <c r="UTH1762" s="143"/>
      <c r="UTI1762" s="143"/>
      <c r="UTJ1762" s="143"/>
      <c r="UTK1762" s="143"/>
      <c r="UTL1762" s="143"/>
      <c r="UTM1762" s="143"/>
      <c r="UTN1762" s="143"/>
      <c r="UTO1762" s="143"/>
      <c r="UTP1762" s="143"/>
      <c r="UTQ1762" s="143"/>
      <c r="UTR1762" s="143"/>
      <c r="UTS1762" s="143"/>
      <c r="UTT1762" s="143"/>
      <c r="UTU1762" s="143"/>
      <c r="UTV1762" s="143"/>
      <c r="UTW1762" s="143"/>
      <c r="UTX1762" s="143"/>
      <c r="UTY1762" s="143"/>
      <c r="UTZ1762" s="143"/>
      <c r="UUA1762" s="143"/>
      <c r="UUB1762" s="143"/>
      <c r="UUC1762" s="143"/>
      <c r="UUD1762" s="143"/>
      <c r="UUE1762" s="143"/>
      <c r="UUF1762" s="143"/>
      <c r="UUG1762" s="143"/>
      <c r="UUH1762" s="143"/>
      <c r="UUI1762" s="143"/>
      <c r="UUJ1762" s="143"/>
      <c r="UUK1762" s="143"/>
      <c r="UUL1762" s="143"/>
      <c r="UUM1762" s="143"/>
      <c r="UUN1762" s="143"/>
      <c r="UUO1762" s="143"/>
      <c r="UUP1762" s="143"/>
      <c r="UUQ1762" s="143"/>
      <c r="UUR1762" s="143"/>
      <c r="UUS1762" s="143"/>
      <c r="UUT1762" s="143"/>
      <c r="UUU1762" s="143"/>
      <c r="UUV1762" s="143"/>
      <c r="UUW1762" s="143"/>
      <c r="UUX1762" s="143"/>
      <c r="UUY1762" s="143"/>
      <c r="UUZ1762" s="143"/>
      <c r="UVA1762" s="143"/>
      <c r="UVB1762" s="143"/>
      <c r="UVC1762" s="143"/>
      <c r="UVD1762" s="143"/>
      <c r="UVE1762" s="143"/>
      <c r="UVF1762" s="143"/>
      <c r="UVG1762" s="143"/>
      <c r="UVH1762" s="143"/>
      <c r="UVI1762" s="143"/>
      <c r="UVJ1762" s="143"/>
      <c r="UVK1762" s="143"/>
      <c r="UVL1762" s="143"/>
      <c r="UVM1762" s="143"/>
      <c r="UVN1762" s="143"/>
      <c r="UVO1762" s="143"/>
      <c r="UVP1762" s="143"/>
      <c r="UVQ1762" s="143"/>
      <c r="UVR1762" s="143"/>
      <c r="UVS1762" s="143"/>
      <c r="UVT1762" s="143"/>
      <c r="UVU1762" s="143"/>
      <c r="UVV1762" s="143"/>
      <c r="UVW1762" s="143"/>
      <c r="UVX1762" s="143"/>
      <c r="UVY1762" s="143"/>
      <c r="UVZ1762" s="143"/>
      <c r="UWA1762" s="143"/>
      <c r="UWB1762" s="143"/>
      <c r="UWC1762" s="143"/>
      <c r="UWD1762" s="143"/>
      <c r="UWE1762" s="143"/>
      <c r="UWF1762" s="143"/>
      <c r="UWG1762" s="143"/>
      <c r="UWH1762" s="143"/>
      <c r="UWI1762" s="143"/>
      <c r="UWJ1762" s="143"/>
      <c r="UWK1762" s="143"/>
      <c r="UWL1762" s="143"/>
      <c r="UWM1762" s="143"/>
      <c r="UWN1762" s="143"/>
      <c r="UWO1762" s="143"/>
      <c r="UWP1762" s="143"/>
      <c r="UWQ1762" s="143"/>
      <c r="UWR1762" s="143"/>
      <c r="UWS1762" s="143"/>
      <c r="UWT1762" s="143"/>
      <c r="UWU1762" s="143"/>
      <c r="UWV1762" s="143"/>
      <c r="UWW1762" s="143"/>
      <c r="UWX1762" s="143"/>
      <c r="UWY1762" s="143"/>
      <c r="UWZ1762" s="143"/>
      <c r="UXA1762" s="143"/>
      <c r="UXB1762" s="143"/>
      <c r="UXC1762" s="143"/>
      <c r="UXD1762" s="143"/>
      <c r="UXE1762" s="143"/>
      <c r="UXF1762" s="143"/>
      <c r="UXG1762" s="143"/>
      <c r="UXH1762" s="143"/>
      <c r="UXI1762" s="143"/>
      <c r="UXJ1762" s="143"/>
      <c r="UXK1762" s="143"/>
      <c r="UXL1762" s="143"/>
      <c r="UXM1762" s="143"/>
      <c r="UXN1762" s="143"/>
      <c r="UXO1762" s="143"/>
      <c r="UXP1762" s="143"/>
      <c r="UXQ1762" s="143"/>
      <c r="UXR1762" s="143"/>
      <c r="UXS1762" s="143"/>
      <c r="UXT1762" s="143"/>
      <c r="UXU1762" s="143"/>
      <c r="UXV1762" s="143"/>
      <c r="UXW1762" s="143"/>
      <c r="UXX1762" s="143"/>
      <c r="UXY1762" s="143"/>
      <c r="UXZ1762" s="143"/>
      <c r="UYA1762" s="143"/>
      <c r="UYB1762" s="143"/>
      <c r="UYC1762" s="143"/>
      <c r="UYD1762" s="143"/>
      <c r="UYE1762" s="143"/>
      <c r="UYF1762" s="143"/>
      <c r="UYG1762" s="143"/>
      <c r="UYH1762" s="143"/>
      <c r="UYI1762" s="143"/>
      <c r="UYJ1762" s="143"/>
      <c r="UYK1762" s="143"/>
      <c r="UYL1762" s="143"/>
      <c r="UYM1762" s="143"/>
      <c r="UYN1762" s="143"/>
      <c r="UYO1762" s="143"/>
      <c r="UYP1762" s="143"/>
      <c r="UYQ1762" s="143"/>
      <c r="UYR1762" s="143"/>
      <c r="UYS1762" s="143"/>
      <c r="UYT1762" s="143"/>
      <c r="UYU1762" s="143"/>
      <c r="UYV1762" s="143"/>
      <c r="UYW1762" s="143"/>
      <c r="UYX1762" s="143"/>
      <c r="UYY1762" s="143"/>
      <c r="UYZ1762" s="143"/>
      <c r="UZA1762" s="143"/>
      <c r="UZB1762" s="143"/>
      <c r="UZC1762" s="143"/>
      <c r="UZD1762" s="143"/>
      <c r="UZE1762" s="143"/>
      <c r="UZF1762" s="143"/>
      <c r="UZG1762" s="143"/>
      <c r="UZH1762" s="143"/>
      <c r="UZI1762" s="143"/>
      <c r="UZJ1762" s="143"/>
      <c r="UZK1762" s="143"/>
      <c r="UZL1762" s="143"/>
      <c r="UZM1762" s="143"/>
      <c r="UZN1762" s="143"/>
      <c r="UZO1762" s="143"/>
      <c r="UZP1762" s="143"/>
      <c r="UZQ1762" s="143"/>
      <c r="UZR1762" s="143"/>
      <c r="UZS1762" s="143"/>
      <c r="UZT1762" s="143"/>
      <c r="UZU1762" s="143"/>
      <c r="UZV1762" s="143"/>
      <c r="UZW1762" s="143"/>
      <c r="UZX1762" s="143"/>
      <c r="UZY1762" s="143"/>
      <c r="UZZ1762" s="143"/>
      <c r="VAA1762" s="143"/>
      <c r="VAB1762" s="143"/>
      <c r="VAC1762" s="143"/>
      <c r="VAD1762" s="143"/>
      <c r="VAE1762" s="143"/>
      <c r="VAF1762" s="143"/>
      <c r="VAG1762" s="143"/>
      <c r="VAH1762" s="143"/>
      <c r="VAI1762" s="143"/>
      <c r="VAJ1762" s="143"/>
      <c r="VAK1762" s="143"/>
      <c r="VAL1762" s="143"/>
      <c r="VAM1762" s="143"/>
      <c r="VAN1762" s="143"/>
      <c r="VAO1762" s="143"/>
      <c r="VAP1762" s="143"/>
      <c r="VAQ1762" s="143"/>
      <c r="VAR1762" s="143"/>
      <c r="VAS1762" s="143"/>
      <c r="VAT1762" s="143"/>
      <c r="VAU1762" s="143"/>
      <c r="VAV1762" s="143"/>
      <c r="VAW1762" s="143"/>
      <c r="VAX1762" s="143"/>
      <c r="VAY1762" s="143"/>
      <c r="VAZ1762" s="143"/>
      <c r="VBA1762" s="143"/>
      <c r="VBB1762" s="143"/>
      <c r="VBC1762" s="143"/>
      <c r="VBD1762" s="143"/>
      <c r="VBE1762" s="143"/>
      <c r="VBF1762" s="143"/>
      <c r="VBG1762" s="143"/>
      <c r="VBH1762" s="143"/>
      <c r="VBI1762" s="143"/>
      <c r="VBJ1762" s="143"/>
      <c r="VBK1762" s="143"/>
      <c r="VBL1762" s="143"/>
      <c r="VBM1762" s="143"/>
      <c r="VBN1762" s="143"/>
      <c r="VBO1762" s="143"/>
      <c r="VBP1762" s="143"/>
      <c r="VBQ1762" s="143"/>
      <c r="VBR1762" s="143"/>
      <c r="VBS1762" s="143"/>
      <c r="VBT1762" s="143"/>
      <c r="VBU1762" s="143"/>
      <c r="VBV1762" s="143"/>
      <c r="VBW1762" s="143"/>
      <c r="VBX1762" s="143"/>
      <c r="VBY1762" s="143"/>
      <c r="VBZ1762" s="143"/>
      <c r="VCA1762" s="143"/>
      <c r="VCB1762" s="143"/>
      <c r="VCC1762" s="143"/>
      <c r="VCD1762" s="143"/>
      <c r="VCE1762" s="143"/>
      <c r="VCF1762" s="143"/>
      <c r="VCG1762" s="143"/>
      <c r="VCH1762" s="143"/>
      <c r="VCI1762" s="143"/>
      <c r="VCJ1762" s="143"/>
      <c r="VCK1762" s="143"/>
      <c r="VCL1762" s="143"/>
      <c r="VCM1762" s="143"/>
      <c r="VCN1762" s="143"/>
      <c r="VCO1762" s="143"/>
      <c r="VCP1762" s="143"/>
      <c r="VCQ1762" s="143"/>
      <c r="VCR1762" s="143"/>
      <c r="VCS1762" s="143"/>
      <c r="VCT1762" s="143"/>
      <c r="VCU1762" s="143"/>
      <c r="VCV1762" s="143"/>
      <c r="VCW1762" s="143"/>
      <c r="VCX1762" s="143"/>
      <c r="VCY1762" s="143"/>
      <c r="VCZ1762" s="143"/>
      <c r="VDA1762" s="143"/>
      <c r="VDB1762" s="143"/>
      <c r="VDC1762" s="143"/>
      <c r="VDD1762" s="143"/>
      <c r="VDE1762" s="143"/>
      <c r="VDF1762" s="143"/>
      <c r="VDG1762" s="143"/>
      <c r="VDH1762" s="143"/>
      <c r="VDI1762" s="143"/>
      <c r="VDJ1762" s="143"/>
      <c r="VDK1762" s="143"/>
      <c r="VDL1762" s="143"/>
      <c r="VDM1762" s="143"/>
      <c r="VDN1762" s="143"/>
      <c r="VDO1762" s="143"/>
      <c r="VDP1762" s="143"/>
      <c r="VDQ1762" s="143"/>
      <c r="VDR1762" s="143"/>
      <c r="VDS1762" s="143"/>
      <c r="VDT1762" s="143"/>
      <c r="VDU1762" s="143"/>
      <c r="VDV1762" s="143"/>
      <c r="VDW1762" s="143"/>
      <c r="VDX1762" s="143"/>
      <c r="VDY1762" s="143"/>
      <c r="VDZ1762" s="143"/>
      <c r="VEA1762" s="143"/>
      <c r="VEB1762" s="143"/>
      <c r="VEC1762" s="143"/>
      <c r="VED1762" s="143"/>
      <c r="VEE1762" s="143"/>
      <c r="VEF1762" s="143"/>
      <c r="VEG1762" s="143"/>
      <c r="VEH1762" s="143"/>
      <c r="VEI1762" s="143"/>
      <c r="VEJ1762" s="143"/>
      <c r="VEK1762" s="143"/>
      <c r="VEL1762" s="143"/>
      <c r="VEM1762" s="143"/>
      <c r="VEN1762" s="143"/>
      <c r="VEO1762" s="143"/>
      <c r="VEP1762" s="143"/>
      <c r="VEQ1762" s="143"/>
      <c r="VER1762" s="143"/>
      <c r="VES1762" s="143"/>
      <c r="VET1762" s="143"/>
      <c r="VEU1762" s="143"/>
      <c r="VEV1762" s="143"/>
      <c r="VEW1762" s="143"/>
      <c r="VEX1762" s="143"/>
      <c r="VEY1762" s="143"/>
      <c r="VEZ1762" s="143"/>
      <c r="VFA1762" s="143"/>
      <c r="VFB1762" s="143"/>
      <c r="VFC1762" s="143"/>
      <c r="VFD1762" s="143"/>
      <c r="VFE1762" s="143"/>
      <c r="VFF1762" s="143"/>
      <c r="VFG1762" s="143"/>
      <c r="VFH1762" s="143"/>
      <c r="VFI1762" s="143"/>
      <c r="VFJ1762" s="143"/>
      <c r="VFK1762" s="143"/>
      <c r="VFL1762" s="143"/>
      <c r="VFM1762" s="143"/>
      <c r="VFN1762" s="143"/>
      <c r="VFO1762" s="143"/>
      <c r="VFP1762" s="143"/>
      <c r="VFQ1762" s="143"/>
      <c r="VFR1762" s="143"/>
      <c r="VFS1762" s="143"/>
      <c r="VFT1762" s="143"/>
      <c r="VFU1762" s="143"/>
      <c r="VFV1762" s="143"/>
      <c r="VFW1762" s="143"/>
      <c r="VFX1762" s="143"/>
      <c r="VFY1762" s="143"/>
      <c r="VFZ1762" s="143"/>
      <c r="VGA1762" s="143"/>
      <c r="VGB1762" s="143"/>
      <c r="VGC1762" s="143"/>
      <c r="VGD1762" s="143"/>
      <c r="VGE1762" s="143"/>
      <c r="VGF1762" s="143"/>
      <c r="VGG1762" s="143"/>
      <c r="VGH1762" s="143"/>
      <c r="VGI1762" s="143"/>
      <c r="VGJ1762" s="143"/>
      <c r="VGK1762" s="143"/>
      <c r="VGL1762" s="143"/>
      <c r="VGM1762" s="143"/>
      <c r="VGN1762" s="143"/>
      <c r="VGO1762" s="143"/>
      <c r="VGP1762" s="143"/>
      <c r="VGQ1762" s="143"/>
      <c r="VGR1762" s="143"/>
      <c r="VGS1762" s="143"/>
      <c r="VGT1762" s="143"/>
      <c r="VGU1762" s="143"/>
      <c r="VGV1762" s="143"/>
      <c r="VGW1762" s="143"/>
      <c r="VGX1762" s="143"/>
      <c r="VGY1762" s="143"/>
      <c r="VGZ1762" s="143"/>
      <c r="VHA1762" s="143"/>
      <c r="VHB1762" s="143"/>
      <c r="VHC1762" s="143"/>
      <c r="VHD1762" s="143"/>
      <c r="VHE1762" s="143"/>
      <c r="VHF1762" s="143"/>
      <c r="VHG1762" s="143"/>
      <c r="VHH1762" s="143"/>
      <c r="VHI1762" s="143"/>
      <c r="VHJ1762" s="143"/>
      <c r="VHK1762" s="143"/>
      <c r="VHL1762" s="143"/>
      <c r="VHM1762" s="143"/>
      <c r="VHN1762" s="143"/>
      <c r="VHO1762" s="143"/>
      <c r="VHP1762" s="143"/>
      <c r="VHQ1762" s="143"/>
      <c r="VHR1762" s="143"/>
      <c r="VHS1762" s="143"/>
      <c r="VHT1762" s="143"/>
      <c r="VHU1762" s="143"/>
      <c r="VHV1762" s="143"/>
      <c r="VHW1762" s="143"/>
      <c r="VHX1762" s="143"/>
      <c r="VHY1762" s="143"/>
      <c r="VHZ1762" s="143"/>
      <c r="VIA1762" s="143"/>
      <c r="VIB1762" s="143"/>
      <c r="VIC1762" s="143"/>
      <c r="VID1762" s="143"/>
      <c r="VIE1762" s="143"/>
      <c r="VIF1762" s="143"/>
      <c r="VIG1762" s="143"/>
      <c r="VIH1762" s="143"/>
      <c r="VII1762" s="143"/>
      <c r="VIJ1762" s="143"/>
      <c r="VIK1762" s="143"/>
      <c r="VIL1762" s="143"/>
      <c r="VIM1762" s="143"/>
      <c r="VIN1762" s="143"/>
      <c r="VIO1762" s="143"/>
      <c r="VIP1762" s="143"/>
      <c r="VIQ1762" s="143"/>
      <c r="VIR1762" s="143"/>
      <c r="VIS1762" s="143"/>
      <c r="VIT1762" s="143"/>
      <c r="VIU1762" s="143"/>
      <c r="VIV1762" s="143"/>
      <c r="VIW1762" s="143"/>
      <c r="VIX1762" s="143"/>
      <c r="VIY1762" s="143"/>
      <c r="VIZ1762" s="143"/>
      <c r="VJA1762" s="143"/>
      <c r="VJB1762" s="143"/>
      <c r="VJC1762" s="143"/>
      <c r="VJD1762" s="143"/>
      <c r="VJE1762" s="143"/>
      <c r="VJF1762" s="143"/>
      <c r="VJG1762" s="143"/>
      <c r="VJH1762" s="143"/>
      <c r="VJI1762" s="143"/>
      <c r="VJJ1762" s="143"/>
      <c r="VJK1762" s="143"/>
      <c r="VJL1762" s="143"/>
      <c r="VJM1762" s="143"/>
      <c r="VJN1762" s="143"/>
      <c r="VJO1762" s="143"/>
      <c r="VJP1762" s="143"/>
      <c r="VJQ1762" s="143"/>
      <c r="VJR1762" s="143"/>
      <c r="VJS1762" s="143"/>
      <c r="VJT1762" s="143"/>
      <c r="VJU1762" s="143"/>
      <c r="VJV1762" s="143"/>
      <c r="VJW1762" s="143"/>
      <c r="VJX1762" s="143"/>
      <c r="VJY1762" s="143"/>
      <c r="VJZ1762" s="143"/>
      <c r="VKA1762" s="143"/>
      <c r="VKB1762" s="143"/>
      <c r="VKC1762" s="143"/>
      <c r="VKD1762" s="143"/>
      <c r="VKE1762" s="143"/>
      <c r="VKF1762" s="143"/>
      <c r="VKG1762" s="143"/>
      <c r="VKH1762" s="143"/>
      <c r="VKI1762" s="143"/>
      <c r="VKJ1762" s="143"/>
      <c r="VKK1762" s="143"/>
      <c r="VKL1762" s="143"/>
      <c r="VKM1762" s="143"/>
      <c r="VKN1762" s="143"/>
      <c r="VKO1762" s="143"/>
      <c r="VKP1762" s="143"/>
      <c r="VKQ1762" s="143"/>
      <c r="VKR1762" s="143"/>
      <c r="VKS1762" s="143"/>
      <c r="VKT1762" s="143"/>
      <c r="VKU1762" s="143"/>
      <c r="VKV1762" s="143"/>
      <c r="VKW1762" s="143"/>
      <c r="VKX1762" s="143"/>
      <c r="VKY1762" s="143"/>
      <c r="VKZ1762" s="143"/>
      <c r="VLA1762" s="143"/>
      <c r="VLB1762" s="143"/>
      <c r="VLC1762" s="143"/>
      <c r="VLD1762" s="143"/>
      <c r="VLE1762" s="143"/>
      <c r="VLF1762" s="143"/>
      <c r="VLG1762" s="143"/>
      <c r="VLH1762" s="143"/>
      <c r="VLI1762" s="143"/>
      <c r="VLJ1762" s="143"/>
      <c r="VLK1762" s="143"/>
      <c r="VLL1762" s="143"/>
      <c r="VLM1762" s="143"/>
      <c r="VLN1762" s="143"/>
      <c r="VLO1762" s="143"/>
      <c r="VLP1762" s="143"/>
      <c r="VLQ1762" s="143"/>
      <c r="VLR1762" s="143"/>
      <c r="VLS1762" s="143"/>
      <c r="VLT1762" s="143"/>
      <c r="VLU1762" s="143"/>
      <c r="VLV1762" s="143"/>
      <c r="VLW1762" s="143"/>
      <c r="VLX1762" s="143"/>
      <c r="VLY1762" s="143"/>
      <c r="VLZ1762" s="143"/>
      <c r="VMA1762" s="143"/>
      <c r="VMB1762" s="143"/>
      <c r="VMC1762" s="143"/>
      <c r="VMD1762" s="143"/>
      <c r="VME1762" s="143"/>
      <c r="VMF1762" s="143"/>
      <c r="VMG1762" s="143"/>
      <c r="VMH1762" s="143"/>
      <c r="VMI1762" s="143"/>
      <c r="VMJ1762" s="143"/>
      <c r="VMK1762" s="143"/>
      <c r="VML1762" s="143"/>
      <c r="VMM1762" s="143"/>
      <c r="VMN1762" s="143"/>
      <c r="VMO1762" s="143"/>
      <c r="VMP1762" s="143"/>
      <c r="VMQ1762" s="143"/>
      <c r="VMR1762" s="143"/>
      <c r="VMS1762" s="143"/>
      <c r="VMT1762" s="143"/>
      <c r="VMU1762" s="143"/>
      <c r="VMV1762" s="143"/>
      <c r="VMW1762" s="143"/>
      <c r="VMX1762" s="143"/>
      <c r="VMY1762" s="143"/>
      <c r="VMZ1762" s="143"/>
      <c r="VNA1762" s="143"/>
      <c r="VNB1762" s="143"/>
      <c r="VNC1762" s="143"/>
      <c r="VND1762" s="143"/>
      <c r="VNE1762" s="143"/>
      <c r="VNF1762" s="143"/>
      <c r="VNG1762" s="143"/>
      <c r="VNH1762" s="143"/>
      <c r="VNI1762" s="143"/>
      <c r="VNJ1762" s="143"/>
      <c r="VNK1762" s="143"/>
      <c r="VNL1762" s="143"/>
      <c r="VNM1762" s="143"/>
      <c r="VNN1762" s="143"/>
      <c r="VNO1762" s="143"/>
      <c r="VNP1762" s="143"/>
      <c r="VNQ1762" s="143"/>
      <c r="VNR1762" s="143"/>
      <c r="VNS1762" s="143"/>
      <c r="VNT1762" s="143"/>
      <c r="VNU1762" s="143"/>
      <c r="VNV1762" s="143"/>
      <c r="VNW1762" s="143"/>
      <c r="VNX1762" s="143"/>
      <c r="VNY1762" s="143"/>
      <c r="VNZ1762" s="143"/>
      <c r="VOA1762" s="143"/>
      <c r="VOB1762" s="143"/>
      <c r="VOC1762" s="143"/>
      <c r="VOD1762" s="143"/>
      <c r="VOE1762" s="143"/>
      <c r="VOF1762" s="143"/>
      <c r="VOG1762" s="143"/>
      <c r="VOH1762" s="143"/>
      <c r="VOI1762" s="143"/>
      <c r="VOJ1762" s="143"/>
      <c r="VOK1762" s="143"/>
      <c r="VOL1762" s="143"/>
      <c r="VOM1762" s="143"/>
      <c r="VON1762" s="143"/>
      <c r="VOO1762" s="143"/>
      <c r="VOP1762" s="143"/>
      <c r="VOQ1762" s="143"/>
      <c r="VOR1762" s="143"/>
      <c r="VOS1762" s="143"/>
      <c r="VOT1762" s="143"/>
      <c r="VOU1762" s="143"/>
      <c r="VOV1762" s="143"/>
      <c r="VOW1762" s="143"/>
      <c r="VOX1762" s="143"/>
      <c r="VOY1762" s="143"/>
      <c r="VOZ1762" s="143"/>
      <c r="VPA1762" s="143"/>
      <c r="VPB1762" s="143"/>
      <c r="VPC1762" s="143"/>
      <c r="VPD1762" s="143"/>
      <c r="VPE1762" s="143"/>
      <c r="VPF1762" s="143"/>
      <c r="VPG1762" s="143"/>
      <c r="VPH1762" s="143"/>
      <c r="VPI1762" s="143"/>
      <c r="VPJ1762" s="143"/>
      <c r="VPK1762" s="143"/>
      <c r="VPL1762" s="143"/>
      <c r="VPM1762" s="143"/>
      <c r="VPN1762" s="143"/>
      <c r="VPO1762" s="143"/>
      <c r="VPP1762" s="143"/>
      <c r="VPQ1762" s="143"/>
      <c r="VPR1762" s="143"/>
      <c r="VPS1762" s="143"/>
      <c r="VPT1762" s="143"/>
      <c r="VPU1762" s="143"/>
      <c r="VPV1762" s="143"/>
      <c r="VPW1762" s="143"/>
      <c r="VPX1762" s="143"/>
      <c r="VPY1762" s="143"/>
      <c r="VPZ1762" s="143"/>
      <c r="VQA1762" s="143"/>
      <c r="VQB1762" s="143"/>
      <c r="VQC1762" s="143"/>
      <c r="VQD1762" s="143"/>
      <c r="VQE1762" s="143"/>
      <c r="VQF1762" s="143"/>
      <c r="VQG1762" s="143"/>
      <c r="VQH1762" s="143"/>
      <c r="VQI1762" s="143"/>
      <c r="VQJ1762" s="143"/>
      <c r="VQK1762" s="143"/>
      <c r="VQL1762" s="143"/>
      <c r="VQM1762" s="143"/>
      <c r="VQN1762" s="143"/>
      <c r="VQO1762" s="143"/>
      <c r="VQP1762" s="143"/>
      <c r="VQQ1762" s="143"/>
      <c r="VQR1762" s="143"/>
      <c r="VQS1762" s="143"/>
      <c r="VQT1762" s="143"/>
      <c r="VQU1762" s="143"/>
      <c r="VQV1762" s="143"/>
      <c r="VQW1762" s="143"/>
      <c r="VQX1762" s="143"/>
      <c r="VQY1762" s="143"/>
      <c r="VQZ1762" s="143"/>
      <c r="VRA1762" s="143"/>
      <c r="VRB1762" s="143"/>
      <c r="VRC1762" s="143"/>
      <c r="VRD1762" s="143"/>
      <c r="VRE1762" s="143"/>
      <c r="VRF1762" s="143"/>
      <c r="VRG1762" s="143"/>
      <c r="VRH1762" s="143"/>
      <c r="VRI1762" s="143"/>
      <c r="VRJ1762" s="143"/>
      <c r="VRK1762" s="143"/>
      <c r="VRL1762" s="143"/>
      <c r="VRM1762" s="143"/>
      <c r="VRN1762" s="143"/>
      <c r="VRO1762" s="143"/>
      <c r="VRP1762" s="143"/>
      <c r="VRQ1762" s="143"/>
      <c r="VRR1762" s="143"/>
      <c r="VRS1762" s="143"/>
      <c r="VRT1762" s="143"/>
      <c r="VRU1762" s="143"/>
      <c r="VRV1762" s="143"/>
      <c r="VRW1762" s="143"/>
      <c r="VRX1762" s="143"/>
      <c r="VRY1762" s="143"/>
      <c r="VRZ1762" s="143"/>
      <c r="VSA1762" s="143"/>
      <c r="VSB1762" s="143"/>
      <c r="VSC1762" s="143"/>
      <c r="VSD1762" s="143"/>
      <c r="VSE1762" s="143"/>
      <c r="VSF1762" s="143"/>
      <c r="VSG1762" s="143"/>
      <c r="VSH1762" s="143"/>
      <c r="VSI1762" s="143"/>
      <c r="VSJ1762" s="143"/>
      <c r="VSK1762" s="143"/>
      <c r="VSL1762" s="143"/>
      <c r="VSM1762" s="143"/>
      <c r="VSN1762" s="143"/>
      <c r="VSO1762" s="143"/>
      <c r="VSP1762" s="143"/>
      <c r="VSQ1762" s="143"/>
      <c r="VSR1762" s="143"/>
      <c r="VSS1762" s="143"/>
      <c r="VST1762" s="143"/>
      <c r="VSU1762" s="143"/>
      <c r="VSV1762" s="143"/>
      <c r="VSW1762" s="143"/>
      <c r="VSX1762" s="143"/>
      <c r="VSY1762" s="143"/>
      <c r="VSZ1762" s="143"/>
      <c r="VTA1762" s="143"/>
      <c r="VTB1762" s="143"/>
      <c r="VTC1762" s="143"/>
      <c r="VTD1762" s="143"/>
      <c r="VTE1762" s="143"/>
      <c r="VTF1762" s="143"/>
      <c r="VTG1762" s="143"/>
      <c r="VTH1762" s="143"/>
      <c r="VTI1762" s="143"/>
      <c r="VTJ1762" s="143"/>
      <c r="VTK1762" s="143"/>
      <c r="VTL1762" s="143"/>
      <c r="VTM1762" s="143"/>
      <c r="VTN1762" s="143"/>
      <c r="VTO1762" s="143"/>
      <c r="VTP1762" s="143"/>
      <c r="VTQ1762" s="143"/>
      <c r="VTR1762" s="143"/>
      <c r="VTS1762" s="143"/>
      <c r="VTT1762" s="143"/>
      <c r="VTU1762" s="143"/>
      <c r="VTV1762" s="143"/>
      <c r="VTW1762" s="143"/>
      <c r="VTX1762" s="143"/>
      <c r="VTY1762" s="143"/>
      <c r="VTZ1762" s="143"/>
      <c r="VUA1762" s="143"/>
      <c r="VUB1762" s="143"/>
      <c r="VUC1762" s="143"/>
      <c r="VUD1762" s="143"/>
      <c r="VUE1762" s="143"/>
      <c r="VUF1762" s="143"/>
      <c r="VUG1762" s="143"/>
      <c r="VUH1762" s="143"/>
      <c r="VUI1762" s="143"/>
      <c r="VUJ1762" s="143"/>
      <c r="VUK1762" s="143"/>
      <c r="VUL1762" s="143"/>
      <c r="VUM1762" s="143"/>
      <c r="VUN1762" s="143"/>
      <c r="VUO1762" s="143"/>
      <c r="VUP1762" s="143"/>
      <c r="VUQ1762" s="143"/>
      <c r="VUR1762" s="143"/>
      <c r="VUS1762" s="143"/>
      <c r="VUT1762" s="143"/>
      <c r="VUU1762" s="143"/>
      <c r="VUV1762" s="143"/>
      <c r="VUW1762" s="143"/>
      <c r="VUX1762" s="143"/>
      <c r="VUY1762" s="143"/>
      <c r="VUZ1762" s="143"/>
      <c r="VVA1762" s="143"/>
      <c r="VVB1762" s="143"/>
      <c r="VVC1762" s="143"/>
      <c r="VVD1762" s="143"/>
      <c r="VVE1762" s="143"/>
      <c r="VVF1762" s="143"/>
      <c r="VVG1762" s="143"/>
      <c r="VVH1762" s="143"/>
      <c r="VVI1762" s="143"/>
      <c r="VVJ1762" s="143"/>
      <c r="VVK1762" s="143"/>
      <c r="VVL1762" s="143"/>
      <c r="VVM1762" s="143"/>
      <c r="VVN1762" s="143"/>
      <c r="VVO1762" s="143"/>
      <c r="VVP1762" s="143"/>
      <c r="VVQ1762" s="143"/>
      <c r="VVR1762" s="143"/>
      <c r="VVS1762" s="143"/>
      <c r="VVT1762" s="143"/>
      <c r="VVU1762" s="143"/>
      <c r="VVV1762" s="143"/>
      <c r="VVW1762" s="143"/>
      <c r="VVX1762" s="143"/>
      <c r="VVY1762" s="143"/>
      <c r="VVZ1762" s="143"/>
      <c r="VWA1762" s="143"/>
      <c r="VWB1762" s="143"/>
      <c r="VWC1762" s="143"/>
      <c r="VWD1762" s="143"/>
      <c r="VWE1762" s="143"/>
      <c r="VWF1762" s="143"/>
      <c r="VWG1762" s="143"/>
      <c r="VWH1762" s="143"/>
      <c r="VWI1762" s="143"/>
      <c r="VWJ1762" s="143"/>
      <c r="VWK1762" s="143"/>
      <c r="VWL1762" s="143"/>
      <c r="VWM1762" s="143"/>
      <c r="VWN1762" s="143"/>
      <c r="VWO1762" s="143"/>
      <c r="VWP1762" s="143"/>
      <c r="VWQ1762" s="143"/>
      <c r="VWR1762" s="143"/>
      <c r="VWS1762" s="143"/>
      <c r="VWT1762" s="143"/>
      <c r="VWU1762" s="143"/>
      <c r="VWV1762" s="143"/>
      <c r="VWW1762" s="143"/>
      <c r="VWX1762" s="143"/>
      <c r="VWY1762" s="143"/>
      <c r="VWZ1762" s="143"/>
      <c r="VXA1762" s="143"/>
      <c r="VXB1762" s="143"/>
      <c r="VXC1762" s="143"/>
      <c r="VXD1762" s="143"/>
      <c r="VXE1762" s="143"/>
      <c r="VXF1762" s="143"/>
      <c r="VXG1762" s="143"/>
      <c r="VXH1762" s="143"/>
      <c r="VXI1762" s="143"/>
      <c r="VXJ1762" s="143"/>
      <c r="VXK1762" s="143"/>
      <c r="VXL1762" s="143"/>
      <c r="VXM1762" s="143"/>
      <c r="VXN1762" s="143"/>
      <c r="VXO1762" s="143"/>
      <c r="VXP1762" s="143"/>
      <c r="VXQ1762" s="143"/>
      <c r="VXR1762" s="143"/>
      <c r="VXS1762" s="143"/>
      <c r="VXT1762" s="143"/>
      <c r="VXU1762" s="143"/>
      <c r="VXV1762" s="143"/>
      <c r="VXW1762" s="143"/>
      <c r="VXX1762" s="143"/>
      <c r="VXY1762" s="143"/>
      <c r="VXZ1762" s="143"/>
      <c r="VYA1762" s="143"/>
      <c r="VYB1762" s="143"/>
      <c r="VYC1762" s="143"/>
      <c r="VYD1762" s="143"/>
      <c r="VYE1762" s="143"/>
      <c r="VYF1762" s="143"/>
      <c r="VYG1762" s="143"/>
      <c r="VYH1762" s="143"/>
      <c r="VYI1762" s="143"/>
      <c r="VYJ1762" s="143"/>
      <c r="VYK1762" s="143"/>
      <c r="VYL1762" s="143"/>
      <c r="VYM1762" s="143"/>
      <c r="VYN1762" s="143"/>
      <c r="VYO1762" s="143"/>
      <c r="VYP1762" s="143"/>
      <c r="VYQ1762" s="143"/>
      <c r="VYR1762" s="143"/>
      <c r="VYS1762" s="143"/>
      <c r="VYT1762" s="143"/>
      <c r="VYU1762" s="143"/>
      <c r="VYV1762" s="143"/>
      <c r="VYW1762" s="143"/>
      <c r="VYX1762" s="143"/>
      <c r="VYY1762" s="143"/>
      <c r="VYZ1762" s="143"/>
      <c r="VZA1762" s="143"/>
      <c r="VZB1762" s="143"/>
      <c r="VZC1762" s="143"/>
      <c r="VZD1762" s="143"/>
      <c r="VZE1762" s="143"/>
      <c r="VZF1762" s="143"/>
      <c r="VZG1762" s="143"/>
      <c r="VZH1762" s="143"/>
      <c r="VZI1762" s="143"/>
      <c r="VZJ1762" s="143"/>
      <c r="VZK1762" s="143"/>
      <c r="VZL1762" s="143"/>
      <c r="VZM1762" s="143"/>
      <c r="VZN1762" s="143"/>
      <c r="VZO1762" s="143"/>
      <c r="VZP1762" s="143"/>
      <c r="VZQ1762" s="143"/>
      <c r="VZR1762" s="143"/>
      <c r="VZS1762" s="143"/>
      <c r="VZT1762" s="143"/>
      <c r="VZU1762" s="143"/>
      <c r="VZV1762" s="143"/>
      <c r="VZW1762" s="143"/>
      <c r="VZX1762" s="143"/>
      <c r="VZY1762" s="143"/>
      <c r="VZZ1762" s="143"/>
      <c r="WAA1762" s="143"/>
      <c r="WAB1762" s="143"/>
      <c r="WAC1762" s="143"/>
      <c r="WAD1762" s="143"/>
      <c r="WAE1762" s="143"/>
      <c r="WAF1762" s="143"/>
      <c r="WAG1762" s="143"/>
      <c r="WAH1762" s="143"/>
      <c r="WAI1762" s="143"/>
      <c r="WAJ1762" s="143"/>
      <c r="WAK1762" s="143"/>
      <c r="WAL1762" s="143"/>
      <c r="WAM1762" s="143"/>
      <c r="WAN1762" s="143"/>
      <c r="WAO1762" s="143"/>
      <c r="WAP1762" s="143"/>
      <c r="WAQ1762" s="143"/>
      <c r="WAR1762" s="143"/>
      <c r="WAS1762" s="143"/>
      <c r="WAT1762" s="143"/>
      <c r="WAU1762" s="143"/>
      <c r="WAV1762" s="143"/>
      <c r="WAW1762" s="143"/>
      <c r="WAX1762" s="143"/>
      <c r="WAY1762" s="143"/>
      <c r="WAZ1762" s="143"/>
      <c r="WBA1762" s="143"/>
      <c r="WBB1762" s="143"/>
      <c r="WBC1762" s="143"/>
      <c r="WBD1762" s="143"/>
      <c r="WBE1762" s="143"/>
      <c r="WBF1762" s="143"/>
      <c r="WBG1762" s="143"/>
      <c r="WBH1762" s="143"/>
      <c r="WBI1762" s="143"/>
      <c r="WBJ1762" s="143"/>
      <c r="WBK1762" s="143"/>
      <c r="WBL1762" s="143"/>
      <c r="WBM1762" s="143"/>
      <c r="WBN1762" s="143"/>
      <c r="WBO1762" s="143"/>
      <c r="WBP1762" s="143"/>
      <c r="WBQ1762" s="143"/>
      <c r="WBR1762" s="143"/>
      <c r="WBS1762" s="143"/>
      <c r="WBT1762" s="143"/>
      <c r="WBU1762" s="143"/>
      <c r="WBV1762" s="143"/>
      <c r="WBW1762" s="143"/>
      <c r="WBX1762" s="143"/>
      <c r="WBY1762" s="143"/>
      <c r="WBZ1762" s="143"/>
      <c r="WCA1762" s="143"/>
      <c r="WCB1762" s="143"/>
      <c r="WCC1762" s="143"/>
      <c r="WCD1762" s="143"/>
      <c r="WCE1762" s="143"/>
      <c r="WCF1762" s="143"/>
      <c r="WCG1762" s="143"/>
      <c r="WCH1762" s="143"/>
      <c r="WCI1762" s="143"/>
      <c r="WCJ1762" s="143"/>
      <c r="WCK1762" s="143"/>
      <c r="WCL1762" s="143"/>
      <c r="WCM1762" s="143"/>
      <c r="WCN1762" s="143"/>
      <c r="WCO1762" s="143"/>
      <c r="WCP1762" s="143"/>
      <c r="WCQ1762" s="143"/>
      <c r="WCR1762" s="143"/>
      <c r="WCS1762" s="143"/>
      <c r="WCT1762" s="143"/>
      <c r="WCU1762" s="143"/>
      <c r="WCV1762" s="143"/>
      <c r="WCW1762" s="143"/>
      <c r="WCX1762" s="143"/>
      <c r="WCY1762" s="143"/>
      <c r="WCZ1762" s="143"/>
      <c r="WDA1762" s="143"/>
      <c r="WDB1762" s="143"/>
      <c r="WDC1762" s="143"/>
      <c r="WDD1762" s="143"/>
      <c r="WDE1762" s="143"/>
      <c r="WDF1762" s="143"/>
      <c r="WDG1762" s="143"/>
      <c r="WDH1762" s="143"/>
      <c r="WDI1762" s="143"/>
      <c r="WDJ1762" s="143"/>
      <c r="WDK1762" s="143"/>
      <c r="WDL1762" s="143"/>
      <c r="WDM1762" s="143"/>
      <c r="WDN1762" s="143"/>
      <c r="WDO1762" s="143"/>
      <c r="WDP1762" s="143"/>
      <c r="WDQ1762" s="143"/>
      <c r="WDR1762" s="143"/>
      <c r="WDS1762" s="143"/>
      <c r="WDT1762" s="143"/>
      <c r="WDU1762" s="143"/>
      <c r="WDV1762" s="143"/>
      <c r="WDW1762" s="143"/>
      <c r="WDX1762" s="143"/>
      <c r="WDY1762" s="143"/>
      <c r="WDZ1762" s="143"/>
      <c r="WEA1762" s="143"/>
      <c r="WEB1762" s="143"/>
      <c r="WEC1762" s="143"/>
      <c r="WED1762" s="143"/>
      <c r="WEE1762" s="143"/>
      <c r="WEF1762" s="143"/>
      <c r="WEG1762" s="143"/>
      <c r="WEH1762" s="143"/>
      <c r="WEI1762" s="143"/>
      <c r="WEJ1762" s="143"/>
      <c r="WEK1762" s="143"/>
      <c r="WEL1762" s="143"/>
      <c r="WEM1762" s="143"/>
      <c r="WEN1762" s="143"/>
      <c r="WEO1762" s="143"/>
      <c r="WEP1762" s="143"/>
      <c r="WEQ1762" s="143"/>
      <c r="WER1762" s="143"/>
      <c r="WES1762" s="143"/>
      <c r="WET1762" s="143"/>
      <c r="WEU1762" s="143"/>
      <c r="WEV1762" s="143"/>
      <c r="WEW1762" s="143"/>
      <c r="WEX1762" s="143"/>
      <c r="WEY1762" s="143"/>
      <c r="WEZ1762" s="143"/>
      <c r="WFA1762" s="143"/>
      <c r="WFB1762" s="143"/>
      <c r="WFC1762" s="143"/>
      <c r="WFD1762" s="143"/>
      <c r="WFE1762" s="143"/>
      <c r="WFF1762" s="143"/>
      <c r="WFG1762" s="143"/>
      <c r="WFH1762" s="143"/>
      <c r="WFI1762" s="143"/>
      <c r="WFJ1762" s="143"/>
      <c r="WFK1762" s="143"/>
      <c r="WFL1762" s="143"/>
      <c r="WFM1762" s="143"/>
      <c r="WFN1762" s="143"/>
      <c r="WFO1762" s="143"/>
      <c r="WFP1762" s="143"/>
      <c r="WFQ1762" s="143"/>
      <c r="WFR1762" s="143"/>
      <c r="WFS1762" s="143"/>
      <c r="WFT1762" s="143"/>
      <c r="WFU1762" s="143"/>
      <c r="WFV1762" s="143"/>
      <c r="WFW1762" s="143"/>
      <c r="WFX1762" s="143"/>
      <c r="WFY1762" s="143"/>
      <c r="WFZ1762" s="143"/>
      <c r="WGA1762" s="143"/>
      <c r="WGB1762" s="143"/>
      <c r="WGC1762" s="143"/>
      <c r="WGD1762" s="143"/>
      <c r="WGE1762" s="143"/>
      <c r="WGF1762" s="143"/>
      <c r="WGG1762" s="143"/>
      <c r="WGH1762" s="143"/>
      <c r="WGI1762" s="143"/>
      <c r="WGJ1762" s="143"/>
      <c r="WGK1762" s="143"/>
      <c r="WGL1762" s="143"/>
      <c r="WGM1762" s="143"/>
      <c r="WGN1762" s="143"/>
      <c r="WGO1762" s="143"/>
      <c r="WGP1762" s="143"/>
      <c r="WGQ1762" s="143"/>
      <c r="WGR1762" s="143"/>
      <c r="WGS1762" s="143"/>
      <c r="WGT1762" s="143"/>
      <c r="WGU1762" s="143"/>
      <c r="WGV1762" s="143"/>
      <c r="WGW1762" s="143"/>
      <c r="WGX1762" s="143"/>
      <c r="WGY1762" s="143"/>
      <c r="WGZ1762" s="143"/>
      <c r="WHA1762" s="143"/>
      <c r="WHB1762" s="143"/>
      <c r="WHC1762" s="143"/>
      <c r="WHD1762" s="143"/>
      <c r="WHE1762" s="143"/>
      <c r="WHF1762" s="143"/>
      <c r="WHG1762" s="143"/>
      <c r="WHH1762" s="143"/>
      <c r="WHI1762" s="143"/>
      <c r="WHJ1762" s="143"/>
      <c r="WHK1762" s="143"/>
      <c r="WHL1762" s="143"/>
      <c r="WHM1762" s="143"/>
      <c r="WHN1762" s="143"/>
      <c r="WHO1762" s="143"/>
      <c r="WHP1762" s="143"/>
      <c r="WHQ1762" s="143"/>
      <c r="WHR1762" s="143"/>
      <c r="WHS1762" s="143"/>
      <c r="WHT1762" s="143"/>
      <c r="WHU1762" s="143"/>
      <c r="WHV1762" s="143"/>
      <c r="WHW1762" s="143"/>
      <c r="WHX1762" s="143"/>
      <c r="WHY1762" s="143"/>
      <c r="WHZ1762" s="143"/>
      <c r="WIA1762" s="143"/>
      <c r="WIB1762" s="143"/>
      <c r="WIC1762" s="143"/>
      <c r="WID1762" s="143"/>
      <c r="WIE1762" s="143"/>
      <c r="WIF1762" s="143"/>
      <c r="WIG1762" s="143"/>
      <c r="WIH1762" s="143"/>
      <c r="WII1762" s="143"/>
      <c r="WIJ1762" s="143"/>
      <c r="WIK1762" s="143"/>
      <c r="WIL1762" s="143"/>
      <c r="WIM1762" s="143"/>
      <c r="WIN1762" s="143"/>
      <c r="WIO1762" s="143"/>
      <c r="WIP1762" s="143"/>
      <c r="WIQ1762" s="143"/>
      <c r="WIR1762" s="143"/>
      <c r="WIS1762" s="143"/>
      <c r="WIT1762" s="143"/>
      <c r="WIU1762" s="143"/>
      <c r="WIV1762" s="143"/>
      <c r="WIW1762" s="143"/>
      <c r="WIX1762" s="143"/>
      <c r="WIY1762" s="143"/>
      <c r="WIZ1762" s="143"/>
      <c r="WJA1762" s="143"/>
      <c r="WJB1762" s="143"/>
      <c r="WJC1762" s="143"/>
      <c r="WJD1762" s="143"/>
      <c r="WJE1762" s="143"/>
      <c r="WJF1762" s="143"/>
      <c r="WJG1762" s="143"/>
      <c r="WJH1762" s="143"/>
      <c r="WJI1762" s="143"/>
      <c r="WJJ1762" s="143"/>
      <c r="WJK1762" s="143"/>
      <c r="WJL1762" s="143"/>
      <c r="WJM1762" s="143"/>
      <c r="WJN1762" s="143"/>
      <c r="WJO1762" s="143"/>
      <c r="WJP1762" s="143"/>
      <c r="WJQ1762" s="143"/>
      <c r="WJR1762" s="143"/>
      <c r="WJS1762" s="143"/>
      <c r="WJT1762" s="143"/>
      <c r="WJU1762" s="143"/>
      <c r="WJV1762" s="143"/>
      <c r="WJW1762" s="143"/>
      <c r="WJX1762" s="143"/>
      <c r="WJY1762" s="143"/>
      <c r="WJZ1762" s="143"/>
      <c r="WKA1762" s="143"/>
      <c r="WKB1762" s="143"/>
      <c r="WKC1762" s="143"/>
      <c r="WKD1762" s="143"/>
      <c r="WKE1762" s="143"/>
      <c r="WKF1762" s="143"/>
      <c r="WKG1762" s="143"/>
      <c r="WKH1762" s="143"/>
      <c r="WKI1762" s="143"/>
      <c r="WKJ1762" s="143"/>
      <c r="WKK1762" s="143"/>
      <c r="WKL1762" s="143"/>
      <c r="WKM1762" s="143"/>
      <c r="WKN1762" s="143"/>
      <c r="WKO1762" s="143"/>
      <c r="WKP1762" s="143"/>
      <c r="WKQ1762" s="143"/>
      <c r="WKR1762" s="143"/>
      <c r="WKS1762" s="143"/>
      <c r="WKT1762" s="143"/>
      <c r="WKU1762" s="143"/>
      <c r="WKV1762" s="143"/>
      <c r="WKW1762" s="143"/>
      <c r="WKX1762" s="143"/>
      <c r="WKY1762" s="143"/>
      <c r="WKZ1762" s="143"/>
      <c r="WLA1762" s="143"/>
      <c r="WLB1762" s="143"/>
      <c r="WLC1762" s="143"/>
      <c r="WLD1762" s="143"/>
      <c r="WLE1762" s="143"/>
      <c r="WLF1762" s="143"/>
      <c r="WLG1762" s="143"/>
      <c r="WLH1762" s="143"/>
      <c r="WLI1762" s="143"/>
      <c r="WLJ1762" s="143"/>
      <c r="WLK1762" s="143"/>
      <c r="WLL1762" s="143"/>
      <c r="WLM1762" s="143"/>
      <c r="WLN1762" s="143"/>
      <c r="WLO1762" s="143"/>
      <c r="WLP1762" s="143"/>
      <c r="WLQ1762" s="143"/>
      <c r="WLR1762" s="143"/>
      <c r="WLS1762" s="143"/>
      <c r="WLT1762" s="143"/>
      <c r="WLU1762" s="143"/>
      <c r="WLV1762" s="143"/>
      <c r="WLW1762" s="143"/>
      <c r="WLX1762" s="143"/>
      <c r="WLY1762" s="143"/>
      <c r="WLZ1762" s="143"/>
      <c r="WMA1762" s="143"/>
      <c r="WMB1762" s="143"/>
      <c r="WMC1762" s="143"/>
      <c r="WMD1762" s="143"/>
      <c r="WME1762" s="143"/>
      <c r="WMF1762" s="143"/>
      <c r="WMG1762" s="143"/>
      <c r="WMH1762" s="143"/>
      <c r="WMI1762" s="143"/>
      <c r="WMJ1762" s="143"/>
      <c r="WMK1762" s="143"/>
      <c r="WML1762" s="143"/>
      <c r="WMM1762" s="143"/>
      <c r="WMN1762" s="143"/>
      <c r="WMO1762" s="143"/>
      <c r="WMP1762" s="143"/>
      <c r="WMQ1762" s="143"/>
      <c r="WMR1762" s="143"/>
      <c r="WMS1762" s="143"/>
      <c r="WMT1762" s="143"/>
      <c r="WMU1762" s="143"/>
      <c r="WMV1762" s="143"/>
      <c r="WMW1762" s="143"/>
      <c r="WMX1762" s="143"/>
      <c r="WMY1762" s="143"/>
      <c r="WMZ1762" s="143"/>
      <c r="WNA1762" s="143"/>
      <c r="WNB1762" s="143"/>
      <c r="WNC1762" s="143"/>
      <c r="WND1762" s="143"/>
      <c r="WNE1762" s="143"/>
      <c r="WNF1762" s="143"/>
      <c r="WNG1762" s="143"/>
      <c r="WNH1762" s="143"/>
      <c r="WNI1762" s="143"/>
      <c r="WNJ1762" s="143"/>
      <c r="WNK1762" s="143"/>
      <c r="WNL1762" s="143"/>
      <c r="WNM1762" s="143"/>
      <c r="WNN1762" s="143"/>
      <c r="WNO1762" s="143"/>
      <c r="WNP1762" s="143"/>
      <c r="WNQ1762" s="143"/>
      <c r="WNR1762" s="143"/>
      <c r="WNS1762" s="143"/>
      <c r="WNT1762" s="143"/>
      <c r="WNU1762" s="143"/>
      <c r="WNV1762" s="143"/>
      <c r="WNW1762" s="143"/>
      <c r="WNX1762" s="143"/>
      <c r="WNY1762" s="143"/>
      <c r="WNZ1762" s="143"/>
      <c r="WOA1762" s="143"/>
      <c r="WOB1762" s="143"/>
      <c r="WOC1762" s="143"/>
      <c r="WOD1762" s="143"/>
      <c r="WOE1762" s="143"/>
      <c r="WOF1762" s="143"/>
      <c r="WOG1762" s="143"/>
      <c r="WOH1762" s="143"/>
      <c r="WOI1762" s="143"/>
      <c r="WOJ1762" s="143"/>
      <c r="WOK1762" s="143"/>
      <c r="WOL1762" s="143"/>
      <c r="WOM1762" s="143"/>
      <c r="WON1762" s="143"/>
      <c r="WOO1762" s="143"/>
      <c r="WOP1762" s="143"/>
      <c r="WOQ1762" s="143"/>
      <c r="WOR1762" s="143"/>
      <c r="WOS1762" s="143"/>
      <c r="WOT1762" s="143"/>
      <c r="WOU1762" s="143"/>
      <c r="WOV1762" s="143"/>
      <c r="WOW1762" s="143"/>
      <c r="WOX1762" s="143"/>
      <c r="WOY1762" s="143"/>
      <c r="WOZ1762" s="143"/>
      <c r="WPA1762" s="143"/>
      <c r="WPB1762" s="143"/>
      <c r="WPC1762" s="143"/>
      <c r="WPD1762" s="143"/>
      <c r="WPE1762" s="143"/>
      <c r="WPF1762" s="143"/>
      <c r="WPG1762" s="143"/>
      <c r="WPH1762" s="143"/>
      <c r="WPI1762" s="143"/>
      <c r="WPJ1762" s="143"/>
      <c r="WPK1762" s="143"/>
      <c r="WPL1762" s="143"/>
      <c r="WPM1762" s="143"/>
      <c r="WPN1762" s="143"/>
      <c r="WPO1762" s="143"/>
      <c r="WPP1762" s="143"/>
      <c r="WPQ1762" s="143"/>
      <c r="WPR1762" s="143"/>
      <c r="WPS1762" s="143"/>
      <c r="WPT1762" s="143"/>
      <c r="WPU1762" s="143"/>
      <c r="WPV1762" s="143"/>
      <c r="WPW1762" s="143"/>
      <c r="WPX1762" s="143"/>
      <c r="WPY1762" s="143"/>
      <c r="WPZ1762" s="143"/>
      <c r="WQA1762" s="143"/>
      <c r="WQB1762" s="143"/>
      <c r="WQC1762" s="143"/>
      <c r="WQD1762" s="143"/>
      <c r="WQE1762" s="143"/>
      <c r="WQF1762" s="143"/>
      <c r="WQG1762" s="143"/>
      <c r="WQH1762" s="143"/>
      <c r="WQI1762" s="143"/>
      <c r="WQJ1762" s="143"/>
      <c r="WQK1762" s="143"/>
      <c r="WQL1762" s="143"/>
      <c r="WQM1762" s="143"/>
      <c r="WQN1762" s="143"/>
      <c r="WQO1762" s="143"/>
      <c r="WQP1762" s="143"/>
      <c r="WQQ1762" s="143"/>
      <c r="WQR1762" s="143"/>
      <c r="WQS1762" s="143"/>
      <c r="WQT1762" s="143"/>
      <c r="WQU1762" s="143"/>
      <c r="WQV1762" s="143"/>
      <c r="WQW1762" s="143"/>
      <c r="WQX1762" s="143"/>
      <c r="WQY1762" s="143"/>
      <c r="WQZ1762" s="143"/>
      <c r="WRA1762" s="143"/>
      <c r="WRB1762" s="143"/>
      <c r="WRC1762" s="143"/>
      <c r="WRD1762" s="143"/>
      <c r="WRE1762" s="143"/>
      <c r="WRF1762" s="143"/>
      <c r="WRG1762" s="143"/>
      <c r="WRH1762" s="143"/>
      <c r="WRI1762" s="143"/>
      <c r="WRJ1762" s="143"/>
      <c r="WRK1762" s="143"/>
      <c r="WRL1762" s="143"/>
      <c r="WRM1762" s="143"/>
      <c r="WRN1762" s="143"/>
      <c r="WRO1762" s="143"/>
      <c r="WRP1762" s="143"/>
      <c r="WRQ1762" s="143"/>
      <c r="WRR1762" s="143"/>
      <c r="WRS1762" s="143"/>
      <c r="WRT1762" s="143"/>
      <c r="WRU1762" s="143"/>
      <c r="WRV1762" s="143"/>
      <c r="WRW1762" s="143"/>
      <c r="WRX1762" s="143"/>
      <c r="WRY1762" s="143"/>
      <c r="WRZ1762" s="143"/>
      <c r="WSA1762" s="143"/>
      <c r="WSB1762" s="143"/>
      <c r="WSC1762" s="143"/>
      <c r="WSD1762" s="143"/>
      <c r="WSE1762" s="143"/>
      <c r="WSF1762" s="143"/>
      <c r="WSG1762" s="143"/>
      <c r="WSH1762" s="143"/>
      <c r="WSI1762" s="143"/>
      <c r="WSJ1762" s="143"/>
      <c r="WSK1762" s="143"/>
      <c r="WSL1762" s="143"/>
      <c r="WSM1762" s="143"/>
      <c r="WSN1762" s="143"/>
      <c r="WSO1762" s="143"/>
      <c r="WSP1762" s="143"/>
      <c r="WSQ1762" s="143"/>
      <c r="WSR1762" s="143"/>
      <c r="WSS1762" s="143"/>
      <c r="WST1762" s="143"/>
      <c r="WSU1762" s="143"/>
      <c r="WSV1762" s="143"/>
      <c r="WSW1762" s="143"/>
      <c r="WSX1762" s="143"/>
      <c r="WSY1762" s="143"/>
      <c r="WSZ1762" s="143"/>
      <c r="WTA1762" s="143"/>
      <c r="WTB1762" s="143"/>
      <c r="WTC1762" s="143"/>
      <c r="WTD1762" s="143"/>
      <c r="WTE1762" s="143"/>
      <c r="WTF1762" s="143"/>
      <c r="WTG1762" s="143"/>
      <c r="WTH1762" s="143"/>
      <c r="WTI1762" s="143"/>
      <c r="WTJ1762" s="143"/>
      <c r="WTK1762" s="143"/>
      <c r="WTL1762" s="143"/>
      <c r="WTM1762" s="143"/>
      <c r="WTN1762" s="143"/>
      <c r="WTO1762" s="143"/>
      <c r="WTP1762" s="143"/>
      <c r="WTQ1762" s="143"/>
      <c r="WTR1762" s="143"/>
      <c r="WTS1762" s="143"/>
      <c r="WTT1762" s="143"/>
      <c r="WTU1762" s="143"/>
      <c r="WTV1762" s="143"/>
      <c r="WTW1762" s="143"/>
      <c r="WTX1762" s="143"/>
      <c r="WTY1762" s="143"/>
      <c r="WTZ1762" s="143"/>
      <c r="WUA1762" s="143"/>
      <c r="WUB1762" s="143"/>
      <c r="WUC1762" s="143"/>
      <c r="WUD1762" s="143"/>
      <c r="WUE1762" s="143"/>
      <c r="WUF1762" s="143"/>
      <c r="WUG1762" s="143"/>
      <c r="WUH1762" s="143"/>
      <c r="WUI1762" s="143"/>
      <c r="WUJ1762" s="143"/>
      <c r="WUK1762" s="143"/>
      <c r="WUL1762" s="143"/>
      <c r="WUM1762" s="143"/>
      <c r="WUN1762" s="143"/>
      <c r="WUO1762" s="143"/>
      <c r="WUP1762" s="143"/>
      <c r="WUQ1762" s="143"/>
      <c r="WUR1762" s="143"/>
      <c r="WUS1762" s="143"/>
      <c r="WUT1762" s="143"/>
      <c r="WUU1762" s="143"/>
      <c r="WUV1762" s="143"/>
      <c r="WUW1762" s="143"/>
      <c r="WUX1762" s="143"/>
      <c r="WUY1762" s="143"/>
      <c r="WUZ1762" s="143"/>
      <c r="WVA1762" s="143"/>
      <c r="WVB1762" s="143"/>
      <c r="WVC1762" s="143"/>
      <c r="WVD1762" s="143"/>
      <c r="WVE1762" s="143"/>
      <c r="WVF1762" s="143"/>
      <c r="WVG1762" s="143"/>
      <c r="WVH1762" s="143"/>
      <c r="WVI1762" s="143"/>
      <c r="WVJ1762" s="143"/>
      <c r="WVK1762" s="143"/>
      <c r="WVL1762" s="143"/>
      <c r="WVM1762" s="143"/>
      <c r="WVN1762" s="143"/>
      <c r="WVO1762" s="143"/>
      <c r="WVP1762" s="143"/>
      <c r="WVQ1762" s="143"/>
      <c r="WVR1762" s="143"/>
      <c r="WVS1762" s="143"/>
      <c r="WVT1762" s="143"/>
      <c r="WVU1762" s="143"/>
      <c r="WVV1762" s="143"/>
      <c r="WVW1762" s="143"/>
      <c r="WVX1762" s="143"/>
      <c r="WVY1762" s="143"/>
      <c r="WVZ1762" s="143"/>
      <c r="WWA1762" s="143"/>
      <c r="WWB1762" s="143"/>
      <c r="WWC1762" s="143"/>
      <c r="WWD1762" s="143"/>
      <c r="WWE1762" s="143"/>
      <c r="WWF1762" s="143"/>
      <c r="WWG1762" s="143"/>
      <c r="WWH1762" s="143"/>
      <c r="WWI1762" s="143"/>
      <c r="WWJ1762" s="143"/>
      <c r="WWK1762" s="143"/>
      <c r="WWL1762" s="143"/>
      <c r="WWM1762" s="143"/>
      <c r="WWN1762" s="143"/>
      <c r="WWO1762" s="143"/>
      <c r="WWP1762" s="143"/>
      <c r="WWQ1762" s="143"/>
      <c r="WWR1762" s="143"/>
      <c r="WWS1762" s="143"/>
      <c r="WWT1762" s="143"/>
      <c r="WWU1762" s="143"/>
      <c r="WWV1762" s="143"/>
      <c r="WWW1762" s="143"/>
      <c r="WWX1762" s="143"/>
      <c r="WWY1762" s="143"/>
      <c r="WWZ1762" s="143"/>
      <c r="WXA1762" s="143"/>
      <c r="WXB1762" s="143"/>
      <c r="WXC1762" s="143"/>
      <c r="WXD1762" s="143"/>
      <c r="WXE1762" s="143"/>
      <c r="WXF1762" s="143"/>
      <c r="WXG1762" s="143"/>
      <c r="WXH1762" s="143"/>
      <c r="WXI1762" s="143"/>
      <c r="WXJ1762" s="143"/>
      <c r="WXK1762" s="143"/>
      <c r="WXL1762" s="143"/>
      <c r="WXM1762" s="143"/>
      <c r="WXN1762" s="143"/>
      <c r="WXO1762" s="143"/>
      <c r="WXP1762" s="143"/>
      <c r="WXQ1762" s="143"/>
      <c r="WXR1762" s="143"/>
      <c r="WXS1762" s="143"/>
      <c r="WXT1762" s="143"/>
      <c r="WXU1762" s="143"/>
      <c r="WXV1762" s="143"/>
      <c r="WXW1762" s="143"/>
      <c r="WXX1762" s="143"/>
      <c r="WXY1762" s="143"/>
      <c r="WXZ1762" s="143"/>
      <c r="WYA1762" s="143"/>
      <c r="WYB1762" s="143"/>
      <c r="WYC1762" s="143"/>
      <c r="WYD1762" s="143"/>
      <c r="WYE1762" s="143"/>
      <c r="WYF1762" s="143"/>
      <c r="WYG1762" s="143"/>
      <c r="WYH1762" s="143"/>
      <c r="WYI1762" s="143"/>
      <c r="WYJ1762" s="143"/>
      <c r="WYK1762" s="143"/>
      <c r="WYL1762" s="143"/>
      <c r="WYM1762" s="143"/>
      <c r="WYN1762" s="143"/>
      <c r="WYO1762" s="143"/>
      <c r="WYP1762" s="143"/>
      <c r="WYQ1762" s="143"/>
      <c r="WYR1762" s="143"/>
      <c r="WYS1762" s="143"/>
      <c r="WYT1762" s="143"/>
      <c r="WYU1762" s="143"/>
      <c r="WYV1762" s="143"/>
      <c r="WYW1762" s="143"/>
      <c r="WYX1762" s="143"/>
      <c r="WYY1762" s="143"/>
      <c r="WYZ1762" s="143"/>
      <c r="WZA1762" s="143"/>
      <c r="WZB1762" s="143"/>
      <c r="WZC1762" s="143"/>
      <c r="WZD1762" s="143"/>
      <c r="WZE1762" s="143"/>
      <c r="WZF1762" s="143"/>
      <c r="WZG1762" s="143"/>
      <c r="WZH1762" s="143"/>
      <c r="WZI1762" s="143"/>
      <c r="WZJ1762" s="143"/>
      <c r="WZK1762" s="143"/>
      <c r="WZL1762" s="143"/>
      <c r="WZM1762" s="143"/>
      <c r="WZN1762" s="143"/>
      <c r="WZO1762" s="143"/>
      <c r="WZP1762" s="143"/>
      <c r="WZQ1762" s="143"/>
      <c r="WZR1762" s="143"/>
      <c r="WZS1762" s="143"/>
      <c r="WZT1762" s="143"/>
      <c r="WZU1762" s="143"/>
      <c r="WZV1762" s="143"/>
      <c r="WZW1762" s="143"/>
      <c r="WZX1762" s="143"/>
      <c r="WZY1762" s="143"/>
      <c r="WZZ1762" s="143"/>
      <c r="XAA1762" s="143"/>
      <c r="XAB1762" s="143"/>
      <c r="XAC1762" s="143"/>
      <c r="XAD1762" s="143"/>
      <c r="XAE1762" s="143"/>
      <c r="XAF1762" s="143"/>
      <c r="XAG1762" s="143"/>
      <c r="XAH1762" s="143"/>
      <c r="XAI1762" s="143"/>
      <c r="XAJ1762" s="143"/>
      <c r="XAK1762" s="143"/>
      <c r="XAL1762" s="143"/>
      <c r="XAM1762" s="143"/>
      <c r="XAN1762" s="143"/>
      <c r="XAO1762" s="143"/>
      <c r="XAP1762" s="143"/>
      <c r="XAQ1762" s="143"/>
      <c r="XAR1762" s="143"/>
      <c r="XAS1762" s="143"/>
      <c r="XAT1762" s="143"/>
      <c r="XAU1762" s="143"/>
      <c r="XAV1762" s="143"/>
      <c r="XAW1762" s="143"/>
      <c r="XAX1762" s="143"/>
      <c r="XAY1762" s="143"/>
      <c r="XAZ1762" s="143"/>
      <c r="XBA1762" s="143"/>
      <c r="XBB1762" s="143"/>
      <c r="XBC1762" s="143"/>
      <c r="XBD1762" s="143"/>
      <c r="XBE1762" s="143"/>
      <c r="XBF1762" s="143"/>
      <c r="XBG1762" s="143"/>
      <c r="XBH1762" s="143"/>
      <c r="XBI1762" s="143"/>
      <c r="XBJ1762" s="143"/>
      <c r="XBK1762" s="143"/>
      <c r="XBL1762" s="143"/>
      <c r="XBM1762" s="143"/>
      <c r="XBN1762" s="143"/>
      <c r="XBO1762" s="143"/>
      <c r="XBP1762" s="143"/>
      <c r="XBQ1762" s="143"/>
      <c r="XBR1762" s="143"/>
      <c r="XBS1762" s="143"/>
      <c r="XBT1762" s="143"/>
      <c r="XBU1762" s="143"/>
      <c r="XBV1762" s="143"/>
      <c r="XBW1762" s="143"/>
      <c r="XBX1762" s="143"/>
      <c r="XBY1762" s="143"/>
      <c r="XBZ1762" s="143"/>
      <c r="XCA1762" s="143"/>
      <c r="XCB1762" s="143"/>
      <c r="XCC1762" s="143"/>
      <c r="XCD1762" s="143"/>
      <c r="XCE1762" s="143"/>
      <c r="XCF1762" s="143"/>
      <c r="XCG1762" s="143"/>
      <c r="XCH1762" s="143"/>
      <c r="XCI1762" s="143"/>
      <c r="XCJ1762" s="143"/>
      <c r="XCK1762" s="143"/>
      <c r="XCL1762" s="143"/>
      <c r="XCM1762" s="143"/>
      <c r="XCN1762" s="143"/>
      <c r="XCO1762" s="143"/>
      <c r="XCP1762" s="143"/>
      <c r="XCQ1762" s="143"/>
      <c r="XCR1762" s="143"/>
      <c r="XCS1762" s="143"/>
      <c r="XCT1762" s="143"/>
      <c r="XCU1762" s="143"/>
      <c r="XCV1762" s="143"/>
      <c r="XCW1762" s="143"/>
      <c r="XCX1762" s="143"/>
      <c r="XCY1762" s="143"/>
      <c r="XCZ1762" s="143"/>
      <c r="XDA1762" s="143"/>
      <c r="XDB1762" s="143"/>
      <c r="XDC1762" s="143"/>
      <c r="XDD1762" s="143"/>
      <c r="XDE1762" s="143"/>
      <c r="XDF1762" s="143"/>
      <c r="XDG1762" s="143"/>
      <c r="XDH1762" s="143"/>
      <c r="XDI1762" s="143"/>
      <c r="XDJ1762" s="143"/>
      <c r="XDK1762" s="143"/>
    </row>
    <row r="1763" spans="1:16339" ht="102">
      <c r="A1763" s="31">
        <v>1748</v>
      </c>
      <c r="B1763" s="39" t="s">
        <v>76</v>
      </c>
      <c r="C1763" s="59" t="s">
        <v>74</v>
      </c>
      <c r="D1763" s="59" t="s">
        <v>1414</v>
      </c>
      <c r="E1763" s="35" t="s">
        <v>1415</v>
      </c>
      <c r="F1763" s="35" t="s">
        <v>1420</v>
      </c>
      <c r="G1763" s="35" t="s">
        <v>1421</v>
      </c>
      <c r="H1763" s="59" t="s">
        <v>1418</v>
      </c>
      <c r="I1763" s="59" t="s">
        <v>2413</v>
      </c>
      <c r="J1763" s="59" t="s">
        <v>2412</v>
      </c>
      <c r="K1763" s="59" t="s">
        <v>270</v>
      </c>
      <c r="L1763" s="59" t="s">
        <v>271</v>
      </c>
      <c r="M1763" s="36">
        <v>1</v>
      </c>
      <c r="N1763" s="42">
        <f t="shared" si="35"/>
        <v>3000000</v>
      </c>
      <c r="O1763" s="42">
        <v>3000000</v>
      </c>
      <c r="P1763" s="31" t="s">
        <v>283</v>
      </c>
      <c r="Q1763" s="31" t="s">
        <v>274</v>
      </c>
      <c r="R1763" s="32" t="s">
        <v>1935</v>
      </c>
      <c r="S1763" s="37">
        <v>0</v>
      </c>
      <c r="T1763" s="78" t="s">
        <v>176</v>
      </c>
      <c r="U1763" s="16"/>
    </row>
    <row r="1764" spans="1:16339" ht="70.5" customHeight="1">
      <c r="A1764" s="31">
        <v>1749</v>
      </c>
      <c r="B1764" s="39" t="s">
        <v>76</v>
      </c>
      <c r="C1764" s="31" t="s">
        <v>74</v>
      </c>
      <c r="D1764" s="32" t="s">
        <v>394</v>
      </c>
      <c r="E1764" s="34" t="s">
        <v>1129</v>
      </c>
      <c r="F1764" s="34" t="s">
        <v>396</v>
      </c>
      <c r="G1764" s="34" t="s">
        <v>1129</v>
      </c>
      <c r="H1764" s="34" t="s">
        <v>396</v>
      </c>
      <c r="I1764" s="34" t="s">
        <v>2415</v>
      </c>
      <c r="J1764" s="34" t="s">
        <v>2414</v>
      </c>
      <c r="K1764" s="34" t="s">
        <v>281</v>
      </c>
      <c r="L1764" s="32" t="s">
        <v>271</v>
      </c>
      <c r="M1764" s="36">
        <v>1</v>
      </c>
      <c r="N1764" s="42">
        <f t="shared" si="35"/>
        <v>7100000</v>
      </c>
      <c r="O1764" s="42">
        <v>7100000</v>
      </c>
      <c r="P1764" s="31" t="s">
        <v>283</v>
      </c>
      <c r="Q1764" s="31" t="s">
        <v>336</v>
      </c>
      <c r="R1764" s="32" t="s">
        <v>1935</v>
      </c>
      <c r="S1764" s="37">
        <v>30</v>
      </c>
      <c r="T1764" s="78" t="s">
        <v>2118</v>
      </c>
      <c r="U1764" s="80"/>
    </row>
    <row r="1765" spans="1:16339" ht="111" customHeight="1">
      <c r="A1765" s="31">
        <v>1750</v>
      </c>
      <c r="B1765" s="39" t="s">
        <v>76</v>
      </c>
      <c r="C1765" s="31" t="s">
        <v>74</v>
      </c>
      <c r="D1765" s="35" t="s">
        <v>297</v>
      </c>
      <c r="E1765" s="33" t="s">
        <v>298</v>
      </c>
      <c r="F1765" s="33" t="s">
        <v>299</v>
      </c>
      <c r="G1765" s="33" t="s">
        <v>298</v>
      </c>
      <c r="H1765" s="33" t="s">
        <v>299</v>
      </c>
      <c r="I1765" s="33" t="s">
        <v>2417</v>
      </c>
      <c r="J1765" s="31" t="s">
        <v>2416</v>
      </c>
      <c r="K1765" s="33" t="s">
        <v>272</v>
      </c>
      <c r="L1765" s="32" t="s">
        <v>271</v>
      </c>
      <c r="M1765" s="37">
        <v>1</v>
      </c>
      <c r="N1765" s="42">
        <f t="shared" si="35"/>
        <v>26785714</v>
      </c>
      <c r="O1765" s="42">
        <v>26785714</v>
      </c>
      <c r="P1765" s="31" t="s">
        <v>283</v>
      </c>
      <c r="Q1765" s="31" t="s">
        <v>2418</v>
      </c>
      <c r="R1765" s="32" t="s">
        <v>275</v>
      </c>
      <c r="S1765" s="31">
        <v>0</v>
      </c>
      <c r="T1765" s="78" t="s">
        <v>165</v>
      </c>
      <c r="U1765" s="76"/>
    </row>
    <row r="1766" spans="1:16339" ht="127.5" customHeight="1">
      <c r="A1766" s="31">
        <v>1751</v>
      </c>
      <c r="B1766" s="39" t="s">
        <v>76</v>
      </c>
      <c r="C1766" s="31" t="s">
        <v>77</v>
      </c>
      <c r="D1766" s="32" t="s">
        <v>595</v>
      </c>
      <c r="E1766" s="33" t="s">
        <v>596</v>
      </c>
      <c r="F1766" s="33" t="s">
        <v>597</v>
      </c>
      <c r="G1766" s="33" t="s">
        <v>598</v>
      </c>
      <c r="H1766" s="33" t="s">
        <v>599</v>
      </c>
      <c r="I1766" s="33" t="s">
        <v>720</v>
      </c>
      <c r="J1766" s="35" t="s">
        <v>92</v>
      </c>
      <c r="K1766" s="33" t="s">
        <v>272</v>
      </c>
      <c r="L1766" s="35" t="s">
        <v>310</v>
      </c>
      <c r="M1766" s="36">
        <v>5</v>
      </c>
      <c r="N1766" s="42">
        <f>O1766/M1766</f>
        <v>332728</v>
      </c>
      <c r="O1766" s="42">
        <v>1663640</v>
      </c>
      <c r="P1766" s="43" t="s">
        <v>283</v>
      </c>
      <c r="Q1766" s="31" t="s">
        <v>2420</v>
      </c>
      <c r="R1766" s="32" t="s">
        <v>275</v>
      </c>
      <c r="S1766" s="43">
        <v>0</v>
      </c>
      <c r="T1766" s="78" t="s">
        <v>103</v>
      </c>
      <c r="U1766" s="28"/>
    </row>
    <row r="1767" spans="1:16339" s="44" customFormat="1" ht="102" customHeight="1">
      <c r="A1767" s="31">
        <v>1752</v>
      </c>
      <c r="B1767" s="39" t="s">
        <v>76</v>
      </c>
      <c r="C1767" s="35" t="s">
        <v>74</v>
      </c>
      <c r="D1767" s="46" t="s">
        <v>2421</v>
      </c>
      <c r="E1767" s="34" t="s">
        <v>2422</v>
      </c>
      <c r="F1767" s="34" t="s">
        <v>2423</v>
      </c>
      <c r="G1767" s="34" t="s">
        <v>2424</v>
      </c>
      <c r="H1767" s="34" t="s">
        <v>2425</v>
      </c>
      <c r="I1767" s="34" t="s">
        <v>2426</v>
      </c>
      <c r="J1767" s="34" t="s">
        <v>2427</v>
      </c>
      <c r="K1767" s="34" t="s">
        <v>270</v>
      </c>
      <c r="L1767" s="32" t="s">
        <v>271</v>
      </c>
      <c r="M1767" s="36">
        <v>1</v>
      </c>
      <c r="N1767" s="42">
        <f t="shared" ref="N1767" si="39">O1767/M1767</f>
        <v>5704649</v>
      </c>
      <c r="O1767" s="42">
        <v>5704649</v>
      </c>
      <c r="P1767" s="31" t="s">
        <v>283</v>
      </c>
      <c r="Q1767" s="39" t="s">
        <v>2072</v>
      </c>
      <c r="R1767" s="32" t="s">
        <v>275</v>
      </c>
      <c r="S1767" s="37">
        <v>100</v>
      </c>
      <c r="T1767" s="44" t="s">
        <v>108</v>
      </c>
    </row>
    <row r="1768" spans="1:16339" ht="51" customHeight="1">
      <c r="A1768" s="31">
        <v>1753</v>
      </c>
      <c r="B1768" s="39" t="s">
        <v>76</v>
      </c>
      <c r="C1768" s="35" t="s">
        <v>74</v>
      </c>
      <c r="D1768" s="46" t="s">
        <v>1242</v>
      </c>
      <c r="E1768" s="34" t="s">
        <v>1243</v>
      </c>
      <c r="F1768" s="34" t="s">
        <v>1244</v>
      </c>
      <c r="G1768" s="34" t="s">
        <v>1245</v>
      </c>
      <c r="H1768" s="34" t="s">
        <v>1246</v>
      </c>
      <c r="I1768" s="34" t="s">
        <v>1247</v>
      </c>
      <c r="J1768" s="34" t="s">
        <v>1606</v>
      </c>
      <c r="K1768" s="34" t="s">
        <v>270</v>
      </c>
      <c r="L1768" s="32" t="s">
        <v>271</v>
      </c>
      <c r="M1768" s="36">
        <v>1</v>
      </c>
      <c r="N1768" s="42">
        <f>O1768/M1768</f>
        <v>31955</v>
      </c>
      <c r="O1768" s="42">
        <v>31955</v>
      </c>
      <c r="P1768" s="31" t="s">
        <v>283</v>
      </c>
      <c r="Q1768" s="31" t="s">
        <v>2419</v>
      </c>
      <c r="R1768" s="32" t="s">
        <v>260</v>
      </c>
      <c r="S1768" s="37">
        <v>0</v>
      </c>
      <c r="T1768" s="78" t="s">
        <v>178</v>
      </c>
      <c r="U1768" s="80"/>
    </row>
    <row r="1769" spans="1:16339" ht="51" customHeight="1">
      <c r="A1769" s="31">
        <v>1754</v>
      </c>
      <c r="B1769" s="39" t="s">
        <v>76</v>
      </c>
      <c r="C1769" s="35" t="s">
        <v>74</v>
      </c>
      <c r="D1769" s="46" t="s">
        <v>1242</v>
      </c>
      <c r="E1769" s="34" t="s">
        <v>1243</v>
      </c>
      <c r="F1769" s="34" t="s">
        <v>1244</v>
      </c>
      <c r="G1769" s="34" t="s">
        <v>1245</v>
      </c>
      <c r="H1769" s="34" t="s">
        <v>1246</v>
      </c>
      <c r="I1769" s="34" t="s">
        <v>1247</v>
      </c>
      <c r="J1769" s="34" t="s">
        <v>1606</v>
      </c>
      <c r="K1769" s="34" t="s">
        <v>270</v>
      </c>
      <c r="L1769" s="32" t="s">
        <v>271</v>
      </c>
      <c r="M1769" s="36">
        <v>1</v>
      </c>
      <c r="N1769" s="42">
        <f t="shared" ref="N1769:N1800" si="40">O1769/M1769</f>
        <v>38866</v>
      </c>
      <c r="O1769" s="42">
        <v>38866</v>
      </c>
      <c r="P1769" s="31" t="s">
        <v>283</v>
      </c>
      <c r="Q1769" s="31" t="s">
        <v>2419</v>
      </c>
      <c r="R1769" s="32" t="s">
        <v>262</v>
      </c>
      <c r="S1769" s="37">
        <v>0</v>
      </c>
      <c r="T1769" s="78" t="s">
        <v>99</v>
      </c>
      <c r="U1769" s="80"/>
    </row>
    <row r="1770" spans="1:16339" ht="51" customHeight="1">
      <c r="A1770" s="31">
        <v>1755</v>
      </c>
      <c r="B1770" s="39" t="s">
        <v>76</v>
      </c>
      <c r="C1770" s="35" t="s">
        <v>74</v>
      </c>
      <c r="D1770" s="46" t="s">
        <v>1242</v>
      </c>
      <c r="E1770" s="34" t="s">
        <v>1243</v>
      </c>
      <c r="F1770" s="34" t="s">
        <v>1244</v>
      </c>
      <c r="G1770" s="34" t="s">
        <v>1245</v>
      </c>
      <c r="H1770" s="34" t="s">
        <v>1246</v>
      </c>
      <c r="I1770" s="34" t="s">
        <v>1247</v>
      </c>
      <c r="J1770" s="34" t="s">
        <v>1606</v>
      </c>
      <c r="K1770" s="34" t="s">
        <v>270</v>
      </c>
      <c r="L1770" s="32" t="s">
        <v>271</v>
      </c>
      <c r="M1770" s="36">
        <v>1</v>
      </c>
      <c r="N1770" s="42">
        <f t="shared" si="40"/>
        <v>42652</v>
      </c>
      <c r="O1770" s="42">
        <v>42652</v>
      </c>
      <c r="P1770" s="31" t="s">
        <v>283</v>
      </c>
      <c r="Q1770" s="31" t="s">
        <v>2419</v>
      </c>
      <c r="R1770" s="32" t="s">
        <v>257</v>
      </c>
      <c r="S1770" s="37">
        <v>0</v>
      </c>
      <c r="T1770" s="78" t="s">
        <v>185</v>
      </c>
      <c r="U1770" s="80"/>
    </row>
    <row r="1771" spans="1:16339" ht="51" customHeight="1">
      <c r="A1771" s="31">
        <v>1756</v>
      </c>
      <c r="B1771" s="39" t="s">
        <v>76</v>
      </c>
      <c r="C1771" s="35" t="s">
        <v>74</v>
      </c>
      <c r="D1771" s="46" t="s">
        <v>1242</v>
      </c>
      <c r="E1771" s="34" t="s">
        <v>1243</v>
      </c>
      <c r="F1771" s="34" t="s">
        <v>1244</v>
      </c>
      <c r="G1771" s="34" t="s">
        <v>1245</v>
      </c>
      <c r="H1771" s="34" t="s">
        <v>1246</v>
      </c>
      <c r="I1771" s="34" t="s">
        <v>1247</v>
      </c>
      <c r="J1771" s="34" t="s">
        <v>1606</v>
      </c>
      <c r="K1771" s="34" t="s">
        <v>270</v>
      </c>
      <c r="L1771" s="32" t="s">
        <v>271</v>
      </c>
      <c r="M1771" s="36">
        <v>1</v>
      </c>
      <c r="N1771" s="42">
        <f t="shared" si="40"/>
        <v>48696</v>
      </c>
      <c r="O1771" s="42">
        <v>48696</v>
      </c>
      <c r="P1771" s="31" t="s">
        <v>283</v>
      </c>
      <c r="Q1771" s="31" t="s">
        <v>2419</v>
      </c>
      <c r="R1771" s="32" t="s">
        <v>250</v>
      </c>
      <c r="S1771" s="37">
        <v>0</v>
      </c>
      <c r="T1771" s="78" t="s">
        <v>179</v>
      </c>
      <c r="U1771" s="80"/>
    </row>
    <row r="1772" spans="1:16339" ht="51" customHeight="1">
      <c r="A1772" s="31">
        <v>1757</v>
      </c>
      <c r="B1772" s="39" t="s">
        <v>76</v>
      </c>
      <c r="C1772" s="35" t="s">
        <v>74</v>
      </c>
      <c r="D1772" s="46" t="s">
        <v>1242</v>
      </c>
      <c r="E1772" s="34" t="s">
        <v>1243</v>
      </c>
      <c r="F1772" s="34" t="s">
        <v>1244</v>
      </c>
      <c r="G1772" s="34" t="s">
        <v>1245</v>
      </c>
      <c r="H1772" s="34" t="s">
        <v>1246</v>
      </c>
      <c r="I1772" s="34" t="s">
        <v>1247</v>
      </c>
      <c r="J1772" s="34" t="s">
        <v>1606</v>
      </c>
      <c r="K1772" s="34" t="s">
        <v>270</v>
      </c>
      <c r="L1772" s="32" t="s">
        <v>271</v>
      </c>
      <c r="M1772" s="36">
        <v>1</v>
      </c>
      <c r="N1772" s="42">
        <f t="shared" si="40"/>
        <v>22321</v>
      </c>
      <c r="O1772" s="42">
        <v>22321</v>
      </c>
      <c r="P1772" s="31" t="s">
        <v>283</v>
      </c>
      <c r="Q1772" s="31" t="s">
        <v>2419</v>
      </c>
      <c r="R1772" s="32" t="s">
        <v>249</v>
      </c>
      <c r="S1772" s="37">
        <v>0</v>
      </c>
      <c r="T1772" s="78" t="s">
        <v>180</v>
      </c>
      <c r="U1772" s="80"/>
    </row>
    <row r="1773" spans="1:16339" ht="51" customHeight="1">
      <c r="A1773" s="31">
        <v>1758</v>
      </c>
      <c r="B1773" s="39" t="s">
        <v>76</v>
      </c>
      <c r="C1773" s="35" t="s">
        <v>74</v>
      </c>
      <c r="D1773" s="46" t="s">
        <v>1242</v>
      </c>
      <c r="E1773" s="34" t="s">
        <v>1243</v>
      </c>
      <c r="F1773" s="34" t="s">
        <v>1244</v>
      </c>
      <c r="G1773" s="34" t="s">
        <v>1245</v>
      </c>
      <c r="H1773" s="34" t="s">
        <v>1246</v>
      </c>
      <c r="I1773" s="34" t="s">
        <v>1247</v>
      </c>
      <c r="J1773" s="34" t="s">
        <v>1606</v>
      </c>
      <c r="K1773" s="34" t="s">
        <v>270</v>
      </c>
      <c r="L1773" s="32" t="s">
        <v>271</v>
      </c>
      <c r="M1773" s="36">
        <v>1</v>
      </c>
      <c r="N1773" s="42">
        <f t="shared" si="40"/>
        <v>31250</v>
      </c>
      <c r="O1773" s="42">
        <v>31250</v>
      </c>
      <c r="P1773" s="31" t="s">
        <v>283</v>
      </c>
      <c r="Q1773" s="31" t="s">
        <v>2419</v>
      </c>
      <c r="R1773" s="32">
        <v>231000000</v>
      </c>
      <c r="S1773" s="37">
        <v>0</v>
      </c>
      <c r="T1773" s="78" t="s">
        <v>181</v>
      </c>
      <c r="U1773" s="80"/>
    </row>
    <row r="1774" spans="1:16339" ht="51" customHeight="1">
      <c r="A1774" s="31">
        <v>1759</v>
      </c>
      <c r="B1774" s="39" t="s">
        <v>76</v>
      </c>
      <c r="C1774" s="35" t="s">
        <v>74</v>
      </c>
      <c r="D1774" s="46" t="s">
        <v>1242</v>
      </c>
      <c r="E1774" s="34" t="s">
        <v>1243</v>
      </c>
      <c r="F1774" s="34" t="s">
        <v>1244</v>
      </c>
      <c r="G1774" s="34" t="s">
        <v>1245</v>
      </c>
      <c r="H1774" s="34" t="s">
        <v>1246</v>
      </c>
      <c r="I1774" s="34" t="s">
        <v>1247</v>
      </c>
      <c r="J1774" s="34" t="s">
        <v>1606</v>
      </c>
      <c r="K1774" s="34" t="s">
        <v>270</v>
      </c>
      <c r="L1774" s="32" t="s">
        <v>271</v>
      </c>
      <c r="M1774" s="36">
        <v>1</v>
      </c>
      <c r="N1774" s="42">
        <f t="shared" si="40"/>
        <v>22321</v>
      </c>
      <c r="O1774" s="42">
        <v>22321</v>
      </c>
      <c r="P1774" s="31" t="s">
        <v>283</v>
      </c>
      <c r="Q1774" s="31" t="s">
        <v>2419</v>
      </c>
      <c r="R1774" s="32" t="s">
        <v>254</v>
      </c>
      <c r="S1774" s="37">
        <v>0</v>
      </c>
      <c r="T1774" s="78" t="s">
        <v>182</v>
      </c>
      <c r="U1774" s="80"/>
    </row>
    <row r="1775" spans="1:16339" ht="51" customHeight="1">
      <c r="A1775" s="31">
        <v>1760</v>
      </c>
      <c r="B1775" s="39" t="s">
        <v>76</v>
      </c>
      <c r="C1775" s="35" t="s">
        <v>74</v>
      </c>
      <c r="D1775" s="46" t="s">
        <v>1242</v>
      </c>
      <c r="E1775" s="34" t="s">
        <v>1243</v>
      </c>
      <c r="F1775" s="34" t="s">
        <v>1244</v>
      </c>
      <c r="G1775" s="34" t="s">
        <v>1245</v>
      </c>
      <c r="H1775" s="34" t="s">
        <v>1246</v>
      </c>
      <c r="I1775" s="34" t="s">
        <v>1247</v>
      </c>
      <c r="J1775" s="34" t="s">
        <v>1606</v>
      </c>
      <c r="K1775" s="34" t="s">
        <v>270</v>
      </c>
      <c r="L1775" s="32" t="s">
        <v>271</v>
      </c>
      <c r="M1775" s="36">
        <v>1</v>
      </c>
      <c r="N1775" s="42">
        <f t="shared" si="40"/>
        <v>31250</v>
      </c>
      <c r="O1775" s="42">
        <v>31250</v>
      </c>
      <c r="P1775" s="31" t="s">
        <v>283</v>
      </c>
      <c r="Q1775" s="31" t="s">
        <v>2419</v>
      </c>
      <c r="R1775" s="32" t="s">
        <v>248</v>
      </c>
      <c r="S1775" s="37">
        <v>0</v>
      </c>
      <c r="T1775" s="78" t="s">
        <v>174</v>
      </c>
      <c r="U1775" s="80"/>
    </row>
    <row r="1776" spans="1:16339" ht="51" customHeight="1">
      <c r="A1776" s="31">
        <v>1761</v>
      </c>
      <c r="B1776" s="39" t="s">
        <v>76</v>
      </c>
      <c r="C1776" s="35" t="s">
        <v>74</v>
      </c>
      <c r="D1776" s="46" t="s">
        <v>1242</v>
      </c>
      <c r="E1776" s="34" t="s">
        <v>1243</v>
      </c>
      <c r="F1776" s="34" t="s">
        <v>1244</v>
      </c>
      <c r="G1776" s="34" t="s">
        <v>1245</v>
      </c>
      <c r="H1776" s="34" t="s">
        <v>1246</v>
      </c>
      <c r="I1776" s="34" t="s">
        <v>1247</v>
      </c>
      <c r="J1776" s="34" t="s">
        <v>1606</v>
      </c>
      <c r="K1776" s="34" t="s">
        <v>270</v>
      </c>
      <c r="L1776" s="32" t="s">
        <v>271</v>
      </c>
      <c r="M1776" s="36">
        <v>1</v>
      </c>
      <c r="N1776" s="42">
        <f t="shared" si="40"/>
        <v>41598</v>
      </c>
      <c r="O1776" s="42">
        <v>41598</v>
      </c>
      <c r="P1776" s="31" t="s">
        <v>283</v>
      </c>
      <c r="Q1776" s="31" t="s">
        <v>2419</v>
      </c>
      <c r="R1776" s="32" t="s">
        <v>252</v>
      </c>
      <c r="S1776" s="37">
        <v>0</v>
      </c>
      <c r="T1776" s="78" t="s">
        <v>96</v>
      </c>
      <c r="U1776" s="80"/>
    </row>
    <row r="1777" spans="1:21" ht="51" customHeight="1">
      <c r="A1777" s="31">
        <v>1762</v>
      </c>
      <c r="B1777" s="39" t="s">
        <v>76</v>
      </c>
      <c r="C1777" s="35" t="s">
        <v>74</v>
      </c>
      <c r="D1777" s="46" t="s">
        <v>1242</v>
      </c>
      <c r="E1777" s="34" t="s">
        <v>1243</v>
      </c>
      <c r="F1777" s="34" t="s">
        <v>1244</v>
      </c>
      <c r="G1777" s="34" t="s">
        <v>1245</v>
      </c>
      <c r="H1777" s="34" t="s">
        <v>1246</v>
      </c>
      <c r="I1777" s="34" t="s">
        <v>1247</v>
      </c>
      <c r="J1777" s="34" t="s">
        <v>1606</v>
      </c>
      <c r="K1777" s="34" t="s">
        <v>270</v>
      </c>
      <c r="L1777" s="32" t="s">
        <v>271</v>
      </c>
      <c r="M1777" s="36">
        <v>1</v>
      </c>
      <c r="N1777" s="42">
        <f t="shared" si="40"/>
        <v>39750</v>
      </c>
      <c r="O1777" s="42">
        <v>39750</v>
      </c>
      <c r="P1777" s="31" t="s">
        <v>283</v>
      </c>
      <c r="Q1777" s="31" t="s">
        <v>2419</v>
      </c>
      <c r="R1777" s="32" t="s">
        <v>261</v>
      </c>
      <c r="S1777" s="37">
        <v>0</v>
      </c>
      <c r="T1777" s="78" t="s">
        <v>98</v>
      </c>
      <c r="U1777" s="80"/>
    </row>
    <row r="1778" spans="1:21" ht="51" customHeight="1">
      <c r="A1778" s="31">
        <v>1763</v>
      </c>
      <c r="B1778" s="39" t="s">
        <v>76</v>
      </c>
      <c r="C1778" s="35" t="s">
        <v>74</v>
      </c>
      <c r="D1778" s="46" t="s">
        <v>1242</v>
      </c>
      <c r="E1778" s="34" t="s">
        <v>1243</v>
      </c>
      <c r="F1778" s="34" t="s">
        <v>1244</v>
      </c>
      <c r="G1778" s="34" t="s">
        <v>1245</v>
      </c>
      <c r="H1778" s="34" t="s">
        <v>1246</v>
      </c>
      <c r="I1778" s="34" t="s">
        <v>1247</v>
      </c>
      <c r="J1778" s="34" t="s">
        <v>1606</v>
      </c>
      <c r="K1778" s="34" t="s">
        <v>270</v>
      </c>
      <c r="L1778" s="32" t="s">
        <v>271</v>
      </c>
      <c r="M1778" s="36">
        <v>1</v>
      </c>
      <c r="N1778" s="42">
        <f t="shared" si="40"/>
        <v>43018</v>
      </c>
      <c r="O1778" s="42">
        <v>43018</v>
      </c>
      <c r="P1778" s="31" t="s">
        <v>283</v>
      </c>
      <c r="Q1778" s="31" t="s">
        <v>2419</v>
      </c>
      <c r="R1778" s="32" t="s">
        <v>255</v>
      </c>
      <c r="S1778" s="37">
        <v>0</v>
      </c>
      <c r="T1778" s="78" t="s">
        <v>97</v>
      </c>
      <c r="U1778" s="80"/>
    </row>
    <row r="1779" spans="1:21" s="117" customFormat="1" ht="68.25" customHeight="1">
      <c r="A1779" s="31">
        <v>1764</v>
      </c>
      <c r="B1779" s="39" t="s">
        <v>76</v>
      </c>
      <c r="C1779" s="31" t="s">
        <v>292</v>
      </c>
      <c r="D1779" s="31" t="s">
        <v>1292</v>
      </c>
      <c r="E1779" s="31" t="s">
        <v>2431</v>
      </c>
      <c r="F1779" s="31" t="s">
        <v>2430</v>
      </c>
      <c r="G1779" s="31" t="s">
        <v>2432</v>
      </c>
      <c r="H1779" s="35" t="s">
        <v>2429</v>
      </c>
      <c r="I1779" s="31" t="s">
        <v>2432</v>
      </c>
      <c r="J1779" s="35" t="s">
        <v>2429</v>
      </c>
      <c r="K1779" s="33" t="s">
        <v>270</v>
      </c>
      <c r="L1779" s="47" t="s">
        <v>292</v>
      </c>
      <c r="M1779" s="75">
        <v>1</v>
      </c>
      <c r="N1779" s="116">
        <f t="shared" si="40"/>
        <v>1080241</v>
      </c>
      <c r="O1779" s="116">
        <v>1080241</v>
      </c>
      <c r="P1779" s="31" t="s">
        <v>349</v>
      </c>
      <c r="Q1779" s="31" t="s">
        <v>561</v>
      </c>
      <c r="R1779" s="32" t="s">
        <v>248</v>
      </c>
      <c r="S1779" s="31">
        <v>30</v>
      </c>
      <c r="T1779" s="78" t="s">
        <v>174</v>
      </c>
    </row>
    <row r="1780" spans="1:21" ht="158.25" customHeight="1">
      <c r="A1780" s="31">
        <v>1765</v>
      </c>
      <c r="B1780" s="39" t="s">
        <v>76</v>
      </c>
      <c r="C1780" s="35" t="s">
        <v>74</v>
      </c>
      <c r="D1780" s="35" t="s">
        <v>1790</v>
      </c>
      <c r="E1780" s="33" t="s">
        <v>1791</v>
      </c>
      <c r="F1780" s="33" t="s">
        <v>1792</v>
      </c>
      <c r="G1780" s="33" t="s">
        <v>1793</v>
      </c>
      <c r="H1780" s="33" t="s">
        <v>1794</v>
      </c>
      <c r="I1780" s="35" t="s">
        <v>2434</v>
      </c>
      <c r="J1780" s="35" t="s">
        <v>2433</v>
      </c>
      <c r="K1780" s="33" t="s">
        <v>272</v>
      </c>
      <c r="L1780" s="32" t="s">
        <v>271</v>
      </c>
      <c r="M1780" s="37">
        <v>1</v>
      </c>
      <c r="N1780" s="42">
        <f t="shared" si="40"/>
        <v>24375001</v>
      </c>
      <c r="O1780" s="42">
        <v>24375001</v>
      </c>
      <c r="P1780" s="31" t="s">
        <v>349</v>
      </c>
      <c r="Q1780" s="62" t="s">
        <v>1801</v>
      </c>
      <c r="R1780" s="32" t="s">
        <v>2435</v>
      </c>
      <c r="S1780" s="31">
        <v>0</v>
      </c>
      <c r="T1780" s="78" t="s">
        <v>163</v>
      </c>
      <c r="U1780" s="81">
        <v>38</v>
      </c>
    </row>
    <row r="1781" spans="1:21" ht="76.5" customHeight="1">
      <c r="A1781" s="31">
        <v>1766</v>
      </c>
      <c r="B1781" s="39" t="s">
        <v>76</v>
      </c>
      <c r="C1781" s="31" t="s">
        <v>74</v>
      </c>
      <c r="D1781" s="31" t="s">
        <v>447</v>
      </c>
      <c r="E1781" s="33" t="s">
        <v>452</v>
      </c>
      <c r="F1781" s="33" t="s">
        <v>448</v>
      </c>
      <c r="G1781" s="33" t="s">
        <v>449</v>
      </c>
      <c r="H1781" s="33" t="s">
        <v>450</v>
      </c>
      <c r="I1781" s="33" t="s">
        <v>2529</v>
      </c>
      <c r="J1781" s="35" t="s">
        <v>2436</v>
      </c>
      <c r="K1781" s="33" t="s">
        <v>270</v>
      </c>
      <c r="L1781" s="32" t="s">
        <v>271</v>
      </c>
      <c r="M1781" s="37">
        <v>1</v>
      </c>
      <c r="N1781" s="42">
        <f t="shared" ref="N1781:N1783" si="41">O1781/M1781</f>
        <v>10710000</v>
      </c>
      <c r="O1781" s="42">
        <v>10710000</v>
      </c>
      <c r="P1781" s="31" t="s">
        <v>349</v>
      </c>
      <c r="Q1781" s="31" t="s">
        <v>451</v>
      </c>
      <c r="R1781" s="32" t="s">
        <v>275</v>
      </c>
      <c r="S1781" s="37">
        <v>100</v>
      </c>
      <c r="T1781" s="78" t="s">
        <v>128</v>
      </c>
      <c r="U1781" s="16">
        <v>6</v>
      </c>
    </row>
    <row r="1782" spans="1:21" ht="76.5" customHeight="1">
      <c r="A1782" s="31">
        <v>1767</v>
      </c>
      <c r="B1782" s="39" t="s">
        <v>76</v>
      </c>
      <c r="C1782" s="31" t="s">
        <v>74</v>
      </c>
      <c r="D1782" s="31" t="s">
        <v>447</v>
      </c>
      <c r="E1782" s="33" t="s">
        <v>452</v>
      </c>
      <c r="F1782" s="33" t="s">
        <v>448</v>
      </c>
      <c r="G1782" s="33" t="s">
        <v>449</v>
      </c>
      <c r="H1782" s="33" t="s">
        <v>450</v>
      </c>
      <c r="I1782" s="35" t="s">
        <v>2526</v>
      </c>
      <c r="J1782" s="35" t="s">
        <v>2437</v>
      </c>
      <c r="K1782" s="33" t="s">
        <v>270</v>
      </c>
      <c r="L1782" s="32" t="s">
        <v>271</v>
      </c>
      <c r="M1782" s="37">
        <v>1</v>
      </c>
      <c r="N1782" s="42">
        <f t="shared" si="41"/>
        <v>1268572</v>
      </c>
      <c r="O1782" s="42">
        <v>1268572</v>
      </c>
      <c r="P1782" s="31" t="s">
        <v>349</v>
      </c>
      <c r="Q1782" s="31" t="s">
        <v>2262</v>
      </c>
      <c r="R1782" s="32" t="s">
        <v>275</v>
      </c>
      <c r="S1782" s="37">
        <v>70</v>
      </c>
      <c r="T1782" s="78" t="s">
        <v>128</v>
      </c>
      <c r="U1782" s="16">
        <v>6</v>
      </c>
    </row>
    <row r="1783" spans="1:21" ht="76.5" customHeight="1">
      <c r="A1783" s="31">
        <v>1768</v>
      </c>
      <c r="B1783" s="39" t="s">
        <v>76</v>
      </c>
      <c r="C1783" s="31" t="s">
        <v>74</v>
      </c>
      <c r="D1783" s="31" t="s">
        <v>447</v>
      </c>
      <c r="E1783" s="33" t="s">
        <v>452</v>
      </c>
      <c r="F1783" s="33" t="s">
        <v>448</v>
      </c>
      <c r="G1783" s="33" t="s">
        <v>449</v>
      </c>
      <c r="H1783" s="33" t="s">
        <v>450</v>
      </c>
      <c r="I1783" s="35" t="s">
        <v>2527</v>
      </c>
      <c r="J1783" s="35" t="s">
        <v>2438</v>
      </c>
      <c r="K1783" s="33" t="s">
        <v>270</v>
      </c>
      <c r="L1783" s="32" t="s">
        <v>271</v>
      </c>
      <c r="M1783" s="37">
        <v>1</v>
      </c>
      <c r="N1783" s="42">
        <f t="shared" si="41"/>
        <v>273500</v>
      </c>
      <c r="O1783" s="42">
        <v>273500</v>
      </c>
      <c r="P1783" s="31" t="s">
        <v>328</v>
      </c>
      <c r="Q1783" s="31" t="s">
        <v>2439</v>
      </c>
      <c r="R1783" s="32" t="s">
        <v>275</v>
      </c>
      <c r="S1783" s="37">
        <v>100</v>
      </c>
      <c r="T1783" s="78" t="s">
        <v>128</v>
      </c>
      <c r="U1783" s="16">
        <v>6</v>
      </c>
    </row>
    <row r="1784" spans="1:21" ht="76.5" customHeight="1">
      <c r="A1784" s="31">
        <v>1769</v>
      </c>
      <c r="B1784" s="39" t="s">
        <v>76</v>
      </c>
      <c r="C1784" s="31" t="s">
        <v>74</v>
      </c>
      <c r="D1784" s="31" t="s">
        <v>447</v>
      </c>
      <c r="E1784" s="33" t="s">
        <v>452</v>
      </c>
      <c r="F1784" s="33" t="s">
        <v>448</v>
      </c>
      <c r="G1784" s="33" t="s">
        <v>449</v>
      </c>
      <c r="H1784" s="33" t="s">
        <v>450</v>
      </c>
      <c r="I1784" s="35" t="s">
        <v>2530</v>
      </c>
      <c r="J1784" s="35" t="s">
        <v>2440</v>
      </c>
      <c r="K1784" s="33" t="s">
        <v>270</v>
      </c>
      <c r="L1784" s="32" t="s">
        <v>271</v>
      </c>
      <c r="M1784" s="37">
        <v>1</v>
      </c>
      <c r="N1784" s="42">
        <f t="shared" si="40"/>
        <v>405900</v>
      </c>
      <c r="O1784" s="42">
        <v>405900</v>
      </c>
      <c r="P1784" s="31" t="s">
        <v>328</v>
      </c>
      <c r="Q1784" s="31" t="s">
        <v>2439</v>
      </c>
      <c r="R1784" s="32" t="s">
        <v>275</v>
      </c>
      <c r="S1784" s="37">
        <v>100</v>
      </c>
      <c r="T1784" s="78" t="s">
        <v>128</v>
      </c>
      <c r="U1784" s="16">
        <v>6</v>
      </c>
    </row>
    <row r="1785" spans="1:21" s="127" customFormat="1" ht="76.5">
      <c r="A1785" s="31">
        <v>1770</v>
      </c>
      <c r="B1785" s="31" t="s">
        <v>76</v>
      </c>
      <c r="C1785" s="31" t="s">
        <v>74</v>
      </c>
      <c r="D1785" s="31" t="s">
        <v>2441</v>
      </c>
      <c r="E1785" s="31" t="s">
        <v>2442</v>
      </c>
      <c r="F1785" s="31" t="s">
        <v>2443</v>
      </c>
      <c r="G1785" s="31" t="s">
        <v>2444</v>
      </c>
      <c r="H1785" s="31" t="s">
        <v>2445</v>
      </c>
      <c r="I1785" s="31" t="s">
        <v>2528</v>
      </c>
      <c r="J1785" s="31" t="s">
        <v>2446</v>
      </c>
      <c r="K1785" s="31" t="s">
        <v>270</v>
      </c>
      <c r="L1785" s="31" t="s">
        <v>271</v>
      </c>
      <c r="M1785" s="31">
        <v>1</v>
      </c>
      <c r="N1785" s="116">
        <f t="shared" si="40"/>
        <v>478055</v>
      </c>
      <c r="O1785" s="208">
        <v>478055</v>
      </c>
      <c r="P1785" s="31" t="s">
        <v>349</v>
      </c>
      <c r="Q1785" s="31" t="s">
        <v>349</v>
      </c>
      <c r="R1785" s="126">
        <v>751110000</v>
      </c>
      <c r="S1785" s="209">
        <v>100</v>
      </c>
      <c r="T1785" s="44" t="s">
        <v>128</v>
      </c>
    </row>
    <row r="1786" spans="1:21" s="133" customFormat="1" ht="63.75">
      <c r="A1786" s="31">
        <v>1771</v>
      </c>
      <c r="B1786" s="39" t="s">
        <v>76</v>
      </c>
      <c r="C1786" s="31" t="s">
        <v>292</v>
      </c>
      <c r="D1786" s="31" t="s">
        <v>2256</v>
      </c>
      <c r="E1786" s="31" t="s">
        <v>2250</v>
      </c>
      <c r="F1786" s="33" t="s">
        <v>2251</v>
      </c>
      <c r="G1786" s="31" t="s">
        <v>2253</v>
      </c>
      <c r="H1786" s="33" t="s">
        <v>2252</v>
      </c>
      <c r="I1786" s="31" t="s">
        <v>2255</v>
      </c>
      <c r="J1786" s="33" t="s">
        <v>2254</v>
      </c>
      <c r="K1786" s="33" t="s">
        <v>270</v>
      </c>
      <c r="L1786" s="32" t="s">
        <v>292</v>
      </c>
      <c r="M1786" s="37">
        <v>1</v>
      </c>
      <c r="N1786" s="42">
        <f t="shared" si="40"/>
        <v>100000</v>
      </c>
      <c r="O1786" s="100">
        <f>100000</f>
        <v>100000</v>
      </c>
      <c r="P1786" s="31" t="s">
        <v>349</v>
      </c>
      <c r="Q1786" s="43" t="s">
        <v>799</v>
      </c>
      <c r="R1786" s="126">
        <v>751110000</v>
      </c>
      <c r="S1786" s="31">
        <v>0</v>
      </c>
      <c r="T1786" s="44" t="s">
        <v>108</v>
      </c>
    </row>
    <row r="1787" spans="1:21" s="44" customFormat="1" ht="63.75">
      <c r="A1787" s="31">
        <v>1772</v>
      </c>
      <c r="B1787" s="118" t="s">
        <v>76</v>
      </c>
      <c r="C1787" s="71" t="s">
        <v>77</v>
      </c>
      <c r="D1787" s="31" t="s">
        <v>2447</v>
      </c>
      <c r="E1787" s="34" t="s">
        <v>2448</v>
      </c>
      <c r="F1787" s="34" t="s">
        <v>2449</v>
      </c>
      <c r="G1787" s="34" t="s">
        <v>2450</v>
      </c>
      <c r="H1787" s="34" t="s">
        <v>2451</v>
      </c>
      <c r="I1787" s="34" t="s">
        <v>2514</v>
      </c>
      <c r="J1787" s="34" t="s">
        <v>2452</v>
      </c>
      <c r="K1787" s="34" t="s">
        <v>272</v>
      </c>
      <c r="L1787" s="35" t="s">
        <v>310</v>
      </c>
      <c r="M1787" s="37">
        <v>428</v>
      </c>
      <c r="N1787" s="115">
        <f t="shared" ref="N1787:N1789" si="42">O1787/M1787</f>
        <v>13165</v>
      </c>
      <c r="O1787" s="100">
        <v>5634620</v>
      </c>
      <c r="P1787" s="31" t="s">
        <v>349</v>
      </c>
      <c r="Q1787" s="43" t="s">
        <v>778</v>
      </c>
      <c r="R1787" s="126">
        <v>751110000</v>
      </c>
      <c r="S1787" s="37">
        <v>0</v>
      </c>
      <c r="T1787" s="44" t="s">
        <v>108</v>
      </c>
    </row>
    <row r="1788" spans="1:21" s="44" customFormat="1" ht="63.75">
      <c r="A1788" s="31">
        <v>1773</v>
      </c>
      <c r="B1788" s="118" t="s">
        <v>76</v>
      </c>
      <c r="C1788" s="71" t="s">
        <v>77</v>
      </c>
      <c r="D1788" s="31" t="s">
        <v>2453</v>
      </c>
      <c r="E1788" s="34" t="s">
        <v>2448</v>
      </c>
      <c r="F1788" s="34" t="s">
        <v>2449</v>
      </c>
      <c r="G1788" s="34" t="s">
        <v>2450</v>
      </c>
      <c r="H1788" s="34" t="s">
        <v>2451</v>
      </c>
      <c r="I1788" s="34" t="s">
        <v>2515</v>
      </c>
      <c r="J1788" s="34" t="s">
        <v>2454</v>
      </c>
      <c r="K1788" s="34" t="s">
        <v>272</v>
      </c>
      <c r="L1788" s="35" t="s">
        <v>310</v>
      </c>
      <c r="M1788" s="37">
        <v>12</v>
      </c>
      <c r="N1788" s="115">
        <f t="shared" si="42"/>
        <v>15625</v>
      </c>
      <c r="O1788" s="100">
        <v>187500</v>
      </c>
      <c r="P1788" s="31" t="s">
        <v>349</v>
      </c>
      <c r="Q1788" s="43" t="s">
        <v>778</v>
      </c>
      <c r="R1788" s="126">
        <v>751110000</v>
      </c>
      <c r="S1788" s="37">
        <v>0</v>
      </c>
      <c r="T1788" s="44" t="s">
        <v>108</v>
      </c>
    </row>
    <row r="1789" spans="1:21" s="44" customFormat="1" ht="63.75">
      <c r="A1789" s="31">
        <v>1774</v>
      </c>
      <c r="B1789" s="118" t="s">
        <v>76</v>
      </c>
      <c r="C1789" s="71" t="s">
        <v>77</v>
      </c>
      <c r="D1789" s="31" t="s">
        <v>2456</v>
      </c>
      <c r="E1789" s="34" t="s">
        <v>2448</v>
      </c>
      <c r="F1789" s="34" t="s">
        <v>2449</v>
      </c>
      <c r="G1789" s="34" t="s">
        <v>2457</v>
      </c>
      <c r="H1789" s="34" t="s">
        <v>2455</v>
      </c>
      <c r="I1789" s="34" t="s">
        <v>2516</v>
      </c>
      <c r="J1789" s="34" t="s">
        <v>2458</v>
      </c>
      <c r="K1789" s="34" t="s">
        <v>272</v>
      </c>
      <c r="L1789" s="35" t="s">
        <v>310</v>
      </c>
      <c r="M1789" s="37">
        <v>36</v>
      </c>
      <c r="N1789" s="115">
        <f t="shared" si="42"/>
        <v>10715</v>
      </c>
      <c r="O1789" s="100">
        <v>385740</v>
      </c>
      <c r="P1789" s="31" t="s">
        <v>349</v>
      </c>
      <c r="Q1789" s="43" t="s">
        <v>778</v>
      </c>
      <c r="R1789" s="126">
        <v>751110000</v>
      </c>
      <c r="S1789" s="37">
        <v>0</v>
      </c>
      <c r="T1789" s="44" t="s">
        <v>108</v>
      </c>
    </row>
    <row r="1790" spans="1:21" s="44" customFormat="1" ht="63.75">
      <c r="A1790" s="31">
        <v>1775</v>
      </c>
      <c r="B1790" s="118" t="s">
        <v>76</v>
      </c>
      <c r="C1790" s="71" t="s">
        <v>77</v>
      </c>
      <c r="D1790" s="31" t="s">
        <v>2459</v>
      </c>
      <c r="E1790" s="34" t="s">
        <v>2460</v>
      </c>
      <c r="F1790" s="34" t="s">
        <v>2460</v>
      </c>
      <c r="G1790" s="34" t="s">
        <v>2517</v>
      </c>
      <c r="H1790" s="34" t="s">
        <v>2518</v>
      </c>
      <c r="I1790" s="34" t="s">
        <v>2519</v>
      </c>
      <c r="J1790" s="34" t="s">
        <v>2461</v>
      </c>
      <c r="K1790" s="34" t="s">
        <v>272</v>
      </c>
      <c r="L1790" s="35" t="s">
        <v>310</v>
      </c>
      <c r="M1790" s="37">
        <v>198</v>
      </c>
      <c r="N1790" s="115">
        <f t="shared" si="40"/>
        <v>8482</v>
      </c>
      <c r="O1790" s="100">
        <v>1679436</v>
      </c>
      <c r="P1790" s="31" t="s">
        <v>349</v>
      </c>
      <c r="Q1790" s="43" t="s">
        <v>778</v>
      </c>
      <c r="R1790" s="126">
        <v>751110000</v>
      </c>
      <c r="S1790" s="37">
        <v>0</v>
      </c>
      <c r="T1790" s="44" t="s">
        <v>108</v>
      </c>
    </row>
    <row r="1791" spans="1:21" s="113" customFormat="1" ht="114.75" customHeight="1">
      <c r="A1791" s="31">
        <v>1776</v>
      </c>
      <c r="B1791" s="39" t="s">
        <v>76</v>
      </c>
      <c r="C1791" s="31" t="s">
        <v>74</v>
      </c>
      <c r="D1791" s="31" t="s">
        <v>2462</v>
      </c>
      <c r="E1791" s="34" t="s">
        <v>2463</v>
      </c>
      <c r="F1791" s="34" t="s">
        <v>2464</v>
      </c>
      <c r="G1791" s="34" t="s">
        <v>2465</v>
      </c>
      <c r="H1791" s="34" t="s">
        <v>2466</v>
      </c>
      <c r="I1791" s="34" t="s">
        <v>2465</v>
      </c>
      <c r="J1791" s="34" t="s">
        <v>2466</v>
      </c>
      <c r="K1791" s="34" t="s">
        <v>270</v>
      </c>
      <c r="L1791" s="32" t="s">
        <v>271</v>
      </c>
      <c r="M1791" s="36">
        <v>1</v>
      </c>
      <c r="N1791" s="42">
        <f t="shared" si="40"/>
        <v>1306803</v>
      </c>
      <c r="O1791" s="42">
        <v>1306803</v>
      </c>
      <c r="P1791" s="31" t="s">
        <v>283</v>
      </c>
      <c r="Q1791" s="39" t="s">
        <v>2072</v>
      </c>
      <c r="R1791" s="32" t="s">
        <v>275</v>
      </c>
      <c r="S1791" s="37">
        <v>100</v>
      </c>
      <c r="T1791" s="113" t="s">
        <v>108</v>
      </c>
    </row>
    <row r="1792" spans="1:21" s="44" customFormat="1" ht="63.75">
      <c r="A1792" s="31">
        <v>1777</v>
      </c>
      <c r="B1792" s="39" t="s">
        <v>76</v>
      </c>
      <c r="C1792" s="31" t="s">
        <v>292</v>
      </c>
      <c r="D1792" s="31" t="s">
        <v>2467</v>
      </c>
      <c r="E1792" s="31" t="s">
        <v>2468</v>
      </c>
      <c r="F1792" s="31" t="s">
        <v>2469</v>
      </c>
      <c r="G1792" s="31" t="s">
        <v>2470</v>
      </c>
      <c r="H1792" s="35" t="s">
        <v>2471</v>
      </c>
      <c r="I1792" s="31" t="s">
        <v>2473</v>
      </c>
      <c r="J1792" s="35" t="s">
        <v>2472</v>
      </c>
      <c r="K1792" s="34" t="s">
        <v>270</v>
      </c>
      <c r="L1792" s="31" t="s">
        <v>292</v>
      </c>
      <c r="M1792" s="36">
        <v>1</v>
      </c>
      <c r="N1792" s="42">
        <f t="shared" si="40"/>
        <v>3571420</v>
      </c>
      <c r="O1792" s="42">
        <v>3571420</v>
      </c>
      <c r="P1792" s="31" t="s">
        <v>414</v>
      </c>
      <c r="Q1792" s="43" t="s">
        <v>778</v>
      </c>
      <c r="R1792" s="32" t="s">
        <v>251</v>
      </c>
      <c r="S1792" s="37">
        <v>30</v>
      </c>
      <c r="T1792" s="44" t="s">
        <v>181</v>
      </c>
    </row>
    <row r="1793" spans="1:16339" s="210" customFormat="1" ht="127.5" customHeight="1">
      <c r="A1793" s="31">
        <v>1778</v>
      </c>
      <c r="B1793" s="39" t="s">
        <v>76</v>
      </c>
      <c r="C1793" s="35" t="s">
        <v>74</v>
      </c>
      <c r="D1793" s="32" t="s">
        <v>2474</v>
      </c>
      <c r="E1793" s="34" t="s">
        <v>2475</v>
      </c>
      <c r="F1793" s="34" t="s">
        <v>2476</v>
      </c>
      <c r="G1793" s="34" t="s">
        <v>2477</v>
      </c>
      <c r="H1793" s="34" t="s">
        <v>2478</v>
      </c>
      <c r="I1793" s="34" t="s">
        <v>2520</v>
      </c>
      <c r="J1793" s="34" t="s">
        <v>2479</v>
      </c>
      <c r="K1793" s="34" t="s">
        <v>272</v>
      </c>
      <c r="L1793" s="32" t="s">
        <v>271</v>
      </c>
      <c r="M1793" s="36">
        <v>1</v>
      </c>
      <c r="N1793" s="42">
        <f t="shared" si="40"/>
        <v>13839285</v>
      </c>
      <c r="O1793" s="42">
        <v>13839285</v>
      </c>
      <c r="P1793" s="47" t="s">
        <v>349</v>
      </c>
      <c r="Q1793" s="31" t="s">
        <v>274</v>
      </c>
      <c r="R1793" s="32" t="s">
        <v>275</v>
      </c>
      <c r="S1793" s="31">
        <v>0</v>
      </c>
      <c r="T1793" s="44" t="s">
        <v>2118</v>
      </c>
    </row>
    <row r="1794" spans="1:16339" s="101" customFormat="1" ht="102" customHeight="1">
      <c r="A1794" s="31">
        <v>1779</v>
      </c>
      <c r="B1794" s="39" t="s">
        <v>76</v>
      </c>
      <c r="C1794" s="35" t="s">
        <v>74</v>
      </c>
      <c r="D1794" s="32" t="s">
        <v>2480</v>
      </c>
      <c r="E1794" s="34" t="s">
        <v>2484</v>
      </c>
      <c r="F1794" s="34" t="s">
        <v>2481</v>
      </c>
      <c r="G1794" s="34" t="s">
        <v>2484</v>
      </c>
      <c r="H1794" s="34" t="s">
        <v>2481</v>
      </c>
      <c r="I1794" s="34" t="s">
        <v>2482</v>
      </c>
      <c r="J1794" s="34" t="s">
        <v>2483</v>
      </c>
      <c r="K1794" s="34" t="s">
        <v>272</v>
      </c>
      <c r="L1794" s="32" t="s">
        <v>271</v>
      </c>
      <c r="M1794" s="36">
        <v>1</v>
      </c>
      <c r="N1794" s="42">
        <f t="shared" si="40"/>
        <v>49107000</v>
      </c>
      <c r="O1794" s="42">
        <v>49107000</v>
      </c>
      <c r="P1794" s="47" t="s">
        <v>349</v>
      </c>
      <c r="Q1794" s="39" t="s">
        <v>274</v>
      </c>
      <c r="R1794" s="32" t="s">
        <v>275</v>
      </c>
      <c r="S1794" s="31">
        <v>0</v>
      </c>
      <c r="T1794" s="44" t="s">
        <v>2485</v>
      </c>
    </row>
    <row r="1795" spans="1:16339" s="44" customFormat="1" ht="102">
      <c r="A1795" s="31">
        <v>1780</v>
      </c>
      <c r="B1795" s="39" t="s">
        <v>76</v>
      </c>
      <c r="C1795" s="31" t="s">
        <v>74</v>
      </c>
      <c r="D1795" s="46" t="s">
        <v>2486</v>
      </c>
      <c r="E1795" s="33" t="s">
        <v>2488</v>
      </c>
      <c r="F1795" s="33" t="s">
        <v>2487</v>
      </c>
      <c r="G1795" s="33" t="s">
        <v>2488</v>
      </c>
      <c r="H1795" s="33" t="s">
        <v>2487</v>
      </c>
      <c r="I1795" s="33" t="s">
        <v>2489</v>
      </c>
      <c r="J1795" s="33" t="s">
        <v>2525</v>
      </c>
      <c r="K1795" s="33" t="s">
        <v>270</v>
      </c>
      <c r="L1795" s="32" t="s">
        <v>271</v>
      </c>
      <c r="M1795" s="37">
        <v>1</v>
      </c>
      <c r="N1795" s="42">
        <f t="shared" si="40"/>
        <v>3575000</v>
      </c>
      <c r="O1795" s="100">
        <v>3575000</v>
      </c>
      <c r="P1795" s="31" t="s">
        <v>349</v>
      </c>
      <c r="Q1795" s="31" t="s">
        <v>1814</v>
      </c>
      <c r="R1795" s="32" t="s">
        <v>275</v>
      </c>
      <c r="S1795" s="37">
        <v>0</v>
      </c>
      <c r="T1795" s="44" t="s">
        <v>2485</v>
      </c>
    </row>
    <row r="1796" spans="1:16339" ht="76.5" customHeight="1">
      <c r="A1796" s="31">
        <v>1781</v>
      </c>
      <c r="B1796" s="39" t="s">
        <v>76</v>
      </c>
      <c r="C1796" s="35" t="s">
        <v>74</v>
      </c>
      <c r="D1796" s="46" t="s">
        <v>383</v>
      </c>
      <c r="E1796" s="33" t="s">
        <v>384</v>
      </c>
      <c r="F1796" s="33" t="s">
        <v>385</v>
      </c>
      <c r="G1796" s="33" t="s">
        <v>384</v>
      </c>
      <c r="H1796" s="33" t="s">
        <v>385</v>
      </c>
      <c r="I1796" s="102" t="s">
        <v>2490</v>
      </c>
      <c r="J1796" s="32" t="s">
        <v>2491</v>
      </c>
      <c r="K1796" s="33" t="s">
        <v>270</v>
      </c>
      <c r="L1796" s="32" t="s">
        <v>271</v>
      </c>
      <c r="M1796" s="37">
        <v>1</v>
      </c>
      <c r="N1796" s="42">
        <f t="shared" si="40"/>
        <v>1790000</v>
      </c>
      <c r="O1796" s="42">
        <v>1790000</v>
      </c>
      <c r="P1796" s="31" t="s">
        <v>349</v>
      </c>
      <c r="Q1796" s="31" t="s">
        <v>274</v>
      </c>
      <c r="R1796" s="32" t="s">
        <v>275</v>
      </c>
      <c r="S1796" s="37">
        <v>0</v>
      </c>
      <c r="T1796" s="44" t="s">
        <v>2485</v>
      </c>
      <c r="U1796" s="16"/>
    </row>
    <row r="1797" spans="1:16339" s="44" customFormat="1" ht="76.5">
      <c r="A1797" s="31">
        <v>1782</v>
      </c>
      <c r="B1797" s="39" t="s">
        <v>76</v>
      </c>
      <c r="C1797" s="31" t="s">
        <v>74</v>
      </c>
      <c r="D1797" s="46" t="s">
        <v>2492</v>
      </c>
      <c r="E1797" s="33" t="s">
        <v>2495</v>
      </c>
      <c r="F1797" s="33" t="s">
        <v>2493</v>
      </c>
      <c r="G1797" s="33" t="s">
        <v>2496</v>
      </c>
      <c r="H1797" s="33" t="s">
        <v>2494</v>
      </c>
      <c r="I1797" s="33" t="s">
        <v>2497</v>
      </c>
      <c r="J1797" s="33" t="s">
        <v>2498</v>
      </c>
      <c r="K1797" s="33" t="s">
        <v>270</v>
      </c>
      <c r="L1797" s="32" t="s">
        <v>271</v>
      </c>
      <c r="M1797" s="37">
        <v>1</v>
      </c>
      <c r="N1797" s="42">
        <f t="shared" si="40"/>
        <v>2860000</v>
      </c>
      <c r="O1797" s="100">
        <v>2860000</v>
      </c>
      <c r="P1797" s="31" t="s">
        <v>349</v>
      </c>
      <c r="Q1797" s="31" t="s">
        <v>1814</v>
      </c>
      <c r="R1797" s="32" t="s">
        <v>275</v>
      </c>
      <c r="S1797" s="37">
        <v>0</v>
      </c>
      <c r="T1797" s="44" t="s">
        <v>2485</v>
      </c>
    </row>
    <row r="1798" spans="1:16339" s="44" customFormat="1" ht="141" customHeight="1">
      <c r="A1798" s="31">
        <v>1783</v>
      </c>
      <c r="B1798" s="39" t="s">
        <v>76</v>
      </c>
      <c r="C1798" s="31" t="s">
        <v>74</v>
      </c>
      <c r="D1798" s="32" t="s">
        <v>2502</v>
      </c>
      <c r="E1798" s="34" t="s">
        <v>2499</v>
      </c>
      <c r="F1798" s="34" t="s">
        <v>2500</v>
      </c>
      <c r="G1798" s="34" t="s">
        <v>2504</v>
      </c>
      <c r="H1798" s="34" t="s">
        <v>2503</v>
      </c>
      <c r="I1798" s="33" t="s">
        <v>2505</v>
      </c>
      <c r="J1798" s="33" t="s">
        <v>2501</v>
      </c>
      <c r="K1798" s="33" t="s">
        <v>270</v>
      </c>
      <c r="L1798" s="32" t="s">
        <v>271</v>
      </c>
      <c r="M1798" s="37">
        <v>1</v>
      </c>
      <c r="N1798" s="42">
        <f t="shared" si="40"/>
        <v>1520000</v>
      </c>
      <c r="O1798" s="100">
        <v>1520000</v>
      </c>
      <c r="P1798" s="31" t="s">
        <v>349</v>
      </c>
      <c r="Q1798" s="31" t="s">
        <v>1814</v>
      </c>
      <c r="R1798" s="32" t="s">
        <v>275</v>
      </c>
      <c r="S1798" s="37">
        <v>30</v>
      </c>
      <c r="T1798" s="44" t="s">
        <v>2485</v>
      </c>
    </row>
    <row r="1799" spans="1:16339" s="113" customFormat="1" ht="167.25" customHeight="1">
      <c r="A1799" s="31">
        <v>1784</v>
      </c>
      <c r="B1799" s="39" t="s">
        <v>76</v>
      </c>
      <c r="C1799" s="31" t="s">
        <v>74</v>
      </c>
      <c r="D1799" s="35" t="s">
        <v>2506</v>
      </c>
      <c r="E1799" s="34" t="s">
        <v>2507</v>
      </c>
      <c r="F1799" s="34" t="s">
        <v>2508</v>
      </c>
      <c r="G1799" s="34" t="s">
        <v>2509</v>
      </c>
      <c r="H1799" s="34" t="s">
        <v>2510</v>
      </c>
      <c r="I1799" s="34" t="s">
        <v>2521</v>
      </c>
      <c r="J1799" s="34" t="s">
        <v>487</v>
      </c>
      <c r="K1799" s="34" t="s">
        <v>281</v>
      </c>
      <c r="L1799" s="32" t="s">
        <v>271</v>
      </c>
      <c r="M1799" s="36">
        <v>1</v>
      </c>
      <c r="N1799" s="42">
        <f t="shared" si="40"/>
        <v>7575000</v>
      </c>
      <c r="O1799" s="42">
        <v>7575000</v>
      </c>
      <c r="P1799" s="31" t="s">
        <v>349</v>
      </c>
      <c r="Q1799" s="31" t="s">
        <v>274</v>
      </c>
      <c r="R1799" s="32" t="s">
        <v>275</v>
      </c>
      <c r="S1799" s="31">
        <v>0</v>
      </c>
      <c r="T1799" s="44" t="s">
        <v>129</v>
      </c>
      <c r="U1799" s="143"/>
      <c r="V1799" s="143"/>
      <c r="W1799" s="143"/>
      <c r="X1799" s="143"/>
      <c r="Y1799" s="143"/>
      <c r="Z1799" s="143"/>
      <c r="AA1799" s="143"/>
      <c r="AB1799" s="143"/>
      <c r="AC1799" s="143"/>
      <c r="AD1799" s="143"/>
      <c r="AE1799" s="143"/>
      <c r="AF1799" s="143"/>
      <c r="AG1799" s="143"/>
      <c r="AH1799" s="143"/>
      <c r="AI1799" s="143"/>
      <c r="AJ1799" s="143"/>
      <c r="AK1799" s="143"/>
      <c r="AL1799" s="143"/>
      <c r="AM1799" s="143"/>
      <c r="AN1799" s="143"/>
      <c r="AO1799" s="143"/>
      <c r="AP1799" s="143"/>
      <c r="AQ1799" s="143"/>
      <c r="AR1799" s="143"/>
      <c r="AS1799" s="143"/>
      <c r="AT1799" s="143"/>
      <c r="AU1799" s="143"/>
      <c r="AV1799" s="143"/>
      <c r="AW1799" s="143"/>
      <c r="AX1799" s="143"/>
      <c r="AY1799" s="143"/>
      <c r="AZ1799" s="143"/>
      <c r="BA1799" s="143"/>
      <c r="BB1799" s="143"/>
      <c r="BC1799" s="143"/>
      <c r="BD1799" s="143"/>
      <c r="BE1799" s="143"/>
      <c r="BF1799" s="143"/>
      <c r="BG1799" s="143"/>
      <c r="BH1799" s="143"/>
      <c r="BI1799" s="143"/>
      <c r="BJ1799" s="143"/>
      <c r="BK1799" s="143"/>
      <c r="BL1799" s="143"/>
      <c r="BM1799" s="143"/>
      <c r="BN1799" s="143"/>
      <c r="BO1799" s="143"/>
      <c r="BP1799" s="143"/>
      <c r="BQ1799" s="143"/>
      <c r="BR1799" s="143"/>
      <c r="BS1799" s="143"/>
      <c r="BT1799" s="143"/>
      <c r="BU1799" s="143"/>
      <c r="BV1799" s="143"/>
      <c r="BW1799" s="143"/>
      <c r="BX1799" s="143"/>
      <c r="BY1799" s="143"/>
      <c r="BZ1799" s="143"/>
      <c r="CA1799" s="143"/>
      <c r="CB1799" s="143"/>
      <c r="CC1799" s="143"/>
      <c r="CD1799" s="143"/>
      <c r="CE1799" s="143"/>
      <c r="CF1799" s="143"/>
      <c r="CG1799" s="143"/>
      <c r="CH1799" s="143"/>
      <c r="CI1799" s="143"/>
      <c r="CJ1799" s="143"/>
      <c r="CK1799" s="143"/>
      <c r="CL1799" s="143"/>
      <c r="CM1799" s="143"/>
      <c r="CN1799" s="143"/>
      <c r="CO1799" s="143"/>
      <c r="CP1799" s="143"/>
      <c r="CQ1799" s="143"/>
      <c r="CR1799" s="143"/>
      <c r="CS1799" s="143"/>
      <c r="CT1799" s="143"/>
      <c r="CU1799" s="143"/>
      <c r="CV1799" s="143"/>
      <c r="CW1799" s="143"/>
      <c r="CX1799" s="143"/>
      <c r="CY1799" s="143"/>
      <c r="CZ1799" s="143"/>
      <c r="DA1799" s="143"/>
      <c r="DB1799" s="143"/>
      <c r="DC1799" s="143"/>
      <c r="DD1799" s="143"/>
      <c r="DE1799" s="143"/>
      <c r="DF1799" s="143"/>
      <c r="DG1799" s="143"/>
      <c r="DH1799" s="143"/>
      <c r="DI1799" s="143"/>
      <c r="DJ1799" s="143"/>
      <c r="DK1799" s="143"/>
      <c r="DL1799" s="143"/>
      <c r="DM1799" s="143"/>
      <c r="DN1799" s="143"/>
      <c r="DO1799" s="143"/>
      <c r="DP1799" s="143"/>
      <c r="DQ1799" s="143"/>
      <c r="DR1799" s="143"/>
      <c r="DS1799" s="143"/>
      <c r="DT1799" s="143"/>
      <c r="DU1799" s="143"/>
      <c r="DV1799" s="143"/>
      <c r="DW1799" s="143"/>
      <c r="DX1799" s="143"/>
      <c r="DY1799" s="143"/>
      <c r="DZ1799" s="143"/>
      <c r="EA1799" s="143"/>
      <c r="EB1799" s="143"/>
      <c r="EC1799" s="143"/>
      <c r="ED1799" s="143"/>
      <c r="EE1799" s="143"/>
      <c r="EF1799" s="143"/>
      <c r="EG1799" s="143"/>
      <c r="EH1799" s="143"/>
      <c r="EI1799" s="143"/>
      <c r="EJ1799" s="143"/>
      <c r="EK1799" s="143"/>
      <c r="EL1799" s="143"/>
      <c r="EM1799" s="143"/>
      <c r="EN1799" s="143"/>
      <c r="EO1799" s="143"/>
      <c r="EP1799" s="143"/>
      <c r="EQ1799" s="143"/>
      <c r="ER1799" s="143"/>
      <c r="ES1799" s="143"/>
      <c r="ET1799" s="143"/>
      <c r="EU1799" s="143"/>
      <c r="EV1799" s="143"/>
      <c r="EW1799" s="143"/>
      <c r="EX1799" s="143"/>
      <c r="EY1799" s="143"/>
      <c r="EZ1799" s="143"/>
      <c r="FA1799" s="143"/>
      <c r="FB1799" s="143"/>
      <c r="FC1799" s="143"/>
      <c r="FD1799" s="143"/>
      <c r="FE1799" s="143"/>
      <c r="FF1799" s="143"/>
      <c r="FG1799" s="143"/>
      <c r="FH1799" s="143"/>
      <c r="FI1799" s="143"/>
      <c r="FJ1799" s="143"/>
      <c r="FK1799" s="143"/>
      <c r="FL1799" s="143"/>
      <c r="FM1799" s="143"/>
      <c r="FN1799" s="143"/>
      <c r="FO1799" s="143"/>
      <c r="FP1799" s="143"/>
      <c r="FQ1799" s="143"/>
      <c r="FR1799" s="143"/>
      <c r="FS1799" s="143"/>
      <c r="FT1799" s="143"/>
      <c r="FU1799" s="143"/>
      <c r="FV1799" s="143"/>
      <c r="FW1799" s="143"/>
      <c r="FX1799" s="143"/>
      <c r="FY1799" s="143"/>
      <c r="FZ1799" s="143"/>
      <c r="GA1799" s="143"/>
      <c r="GB1799" s="143"/>
      <c r="GC1799" s="143"/>
      <c r="GD1799" s="143"/>
      <c r="GE1799" s="143"/>
      <c r="GF1799" s="143"/>
      <c r="GG1799" s="143"/>
      <c r="GH1799" s="143"/>
      <c r="GI1799" s="143"/>
      <c r="GJ1799" s="143"/>
      <c r="GK1799" s="143"/>
      <c r="GL1799" s="143"/>
      <c r="GM1799" s="143"/>
      <c r="GN1799" s="143"/>
      <c r="GO1799" s="143"/>
      <c r="GP1799" s="143"/>
      <c r="GQ1799" s="143"/>
      <c r="GR1799" s="143"/>
      <c r="GS1799" s="143"/>
      <c r="GT1799" s="143"/>
      <c r="GU1799" s="143"/>
      <c r="GV1799" s="143"/>
      <c r="GW1799" s="143"/>
      <c r="GX1799" s="143"/>
      <c r="GY1799" s="143"/>
      <c r="GZ1799" s="143"/>
      <c r="HA1799" s="143"/>
      <c r="HB1799" s="143"/>
      <c r="HC1799" s="143"/>
      <c r="HD1799" s="143"/>
      <c r="HE1799" s="143"/>
      <c r="HF1799" s="143"/>
      <c r="HG1799" s="143"/>
      <c r="HH1799" s="143"/>
      <c r="HI1799" s="143"/>
      <c r="HJ1799" s="143"/>
      <c r="HK1799" s="143"/>
      <c r="HL1799" s="143"/>
      <c r="HM1799" s="143"/>
      <c r="HN1799" s="143"/>
      <c r="HO1799" s="143"/>
      <c r="HP1799" s="143"/>
      <c r="HQ1799" s="143"/>
      <c r="HR1799" s="143"/>
      <c r="HS1799" s="143"/>
      <c r="HT1799" s="143"/>
      <c r="HU1799" s="143"/>
      <c r="HV1799" s="143"/>
      <c r="HW1799" s="143"/>
      <c r="HX1799" s="143"/>
      <c r="HY1799" s="143"/>
      <c r="HZ1799" s="143"/>
      <c r="IA1799" s="143"/>
      <c r="IB1799" s="143"/>
      <c r="IC1799" s="143"/>
      <c r="ID1799" s="143"/>
      <c r="IE1799" s="143"/>
      <c r="IF1799" s="143"/>
      <c r="IG1799" s="143"/>
      <c r="IH1799" s="143"/>
      <c r="II1799" s="143"/>
      <c r="IJ1799" s="143"/>
      <c r="IK1799" s="143"/>
      <c r="IL1799" s="143"/>
      <c r="IM1799" s="143"/>
      <c r="IN1799" s="143"/>
      <c r="IO1799" s="143"/>
      <c r="IP1799" s="143"/>
      <c r="IQ1799" s="143"/>
      <c r="IR1799" s="143"/>
      <c r="IS1799" s="143"/>
      <c r="IT1799" s="143"/>
      <c r="IU1799" s="143"/>
      <c r="IV1799" s="143"/>
      <c r="IW1799" s="143"/>
      <c r="IX1799" s="143"/>
      <c r="IY1799" s="143"/>
      <c r="IZ1799" s="143"/>
      <c r="JA1799" s="143"/>
      <c r="JB1799" s="143"/>
      <c r="JC1799" s="143"/>
      <c r="JD1799" s="143"/>
      <c r="JE1799" s="143"/>
      <c r="JF1799" s="143"/>
      <c r="JG1799" s="143"/>
      <c r="JH1799" s="143"/>
      <c r="JI1799" s="143"/>
      <c r="JJ1799" s="143"/>
      <c r="JK1799" s="143"/>
      <c r="JL1799" s="143"/>
      <c r="JM1799" s="143"/>
      <c r="JN1799" s="143"/>
      <c r="JO1799" s="143"/>
      <c r="JP1799" s="143"/>
      <c r="JQ1799" s="143"/>
      <c r="JR1799" s="143"/>
      <c r="JS1799" s="143"/>
      <c r="JT1799" s="143"/>
      <c r="JU1799" s="143"/>
      <c r="JV1799" s="143"/>
      <c r="JW1799" s="143"/>
      <c r="JX1799" s="143"/>
      <c r="JY1799" s="143"/>
      <c r="JZ1799" s="143"/>
      <c r="KA1799" s="143"/>
      <c r="KB1799" s="143"/>
      <c r="KC1799" s="143"/>
      <c r="KD1799" s="143"/>
      <c r="KE1799" s="143"/>
      <c r="KF1799" s="143"/>
      <c r="KG1799" s="143"/>
      <c r="KH1799" s="143"/>
      <c r="KI1799" s="143"/>
      <c r="KJ1799" s="143"/>
      <c r="KK1799" s="143"/>
      <c r="KL1799" s="143"/>
      <c r="KM1799" s="143"/>
      <c r="KN1799" s="143"/>
      <c r="KO1799" s="143"/>
      <c r="KP1799" s="143"/>
      <c r="KQ1799" s="143"/>
      <c r="KR1799" s="143"/>
      <c r="KS1799" s="143"/>
      <c r="KT1799" s="143"/>
      <c r="KU1799" s="143"/>
      <c r="KV1799" s="143"/>
      <c r="KW1799" s="143"/>
      <c r="KX1799" s="143"/>
      <c r="KY1799" s="143"/>
      <c r="KZ1799" s="143"/>
      <c r="LA1799" s="143"/>
      <c r="LB1799" s="143"/>
      <c r="LC1799" s="143"/>
      <c r="LD1799" s="143"/>
      <c r="LE1799" s="143"/>
      <c r="LF1799" s="143"/>
      <c r="LG1799" s="143"/>
      <c r="LH1799" s="143"/>
      <c r="LI1799" s="143"/>
      <c r="LJ1799" s="143"/>
      <c r="LK1799" s="143"/>
      <c r="LL1799" s="143"/>
      <c r="LM1799" s="143"/>
      <c r="LN1799" s="143"/>
      <c r="LO1799" s="143"/>
      <c r="LP1799" s="143"/>
      <c r="LQ1799" s="143"/>
      <c r="LR1799" s="143"/>
      <c r="LS1799" s="143"/>
      <c r="LT1799" s="143"/>
      <c r="LU1799" s="143"/>
      <c r="LV1799" s="143"/>
      <c r="LW1799" s="143"/>
      <c r="LX1799" s="143"/>
      <c r="LY1799" s="143"/>
      <c r="LZ1799" s="143"/>
      <c r="MA1799" s="143"/>
      <c r="MB1799" s="143"/>
      <c r="MC1799" s="143"/>
      <c r="MD1799" s="143"/>
      <c r="ME1799" s="143"/>
      <c r="MF1799" s="143"/>
      <c r="MG1799" s="143"/>
      <c r="MH1799" s="143"/>
      <c r="MI1799" s="143"/>
      <c r="MJ1799" s="143"/>
      <c r="MK1799" s="143"/>
      <c r="ML1799" s="143"/>
      <c r="MM1799" s="143"/>
      <c r="MN1799" s="143"/>
      <c r="MO1799" s="143"/>
      <c r="MP1799" s="143"/>
      <c r="MQ1799" s="143"/>
      <c r="MR1799" s="143"/>
      <c r="MS1799" s="143"/>
      <c r="MT1799" s="143"/>
      <c r="MU1799" s="143"/>
      <c r="MV1799" s="143"/>
      <c r="MW1799" s="143"/>
      <c r="MX1799" s="143"/>
      <c r="MY1799" s="143"/>
      <c r="MZ1799" s="143"/>
      <c r="NA1799" s="143"/>
      <c r="NB1799" s="143"/>
      <c r="NC1799" s="143"/>
      <c r="ND1799" s="143"/>
      <c r="NE1799" s="143"/>
      <c r="NF1799" s="143"/>
      <c r="NG1799" s="143"/>
      <c r="NH1799" s="143"/>
      <c r="NI1799" s="143"/>
      <c r="NJ1799" s="143"/>
      <c r="NK1799" s="143"/>
      <c r="NL1799" s="143"/>
      <c r="NM1799" s="143"/>
      <c r="NN1799" s="143"/>
      <c r="NO1799" s="143"/>
      <c r="NP1799" s="143"/>
      <c r="NQ1799" s="143"/>
      <c r="NR1799" s="143"/>
      <c r="NS1799" s="143"/>
      <c r="NT1799" s="143"/>
      <c r="NU1799" s="143"/>
      <c r="NV1799" s="143"/>
      <c r="NW1799" s="143"/>
      <c r="NX1799" s="143"/>
      <c r="NY1799" s="143"/>
      <c r="NZ1799" s="143"/>
      <c r="OA1799" s="143"/>
      <c r="OB1799" s="143"/>
      <c r="OC1799" s="143"/>
      <c r="OD1799" s="143"/>
      <c r="OE1799" s="143"/>
      <c r="OF1799" s="143"/>
      <c r="OG1799" s="143"/>
      <c r="OH1799" s="143"/>
      <c r="OI1799" s="143"/>
      <c r="OJ1799" s="143"/>
      <c r="OK1799" s="143"/>
      <c r="OL1799" s="143"/>
      <c r="OM1799" s="143"/>
      <c r="ON1799" s="143"/>
      <c r="OO1799" s="143"/>
      <c r="OP1799" s="143"/>
      <c r="OQ1799" s="143"/>
      <c r="OR1799" s="143"/>
      <c r="OS1799" s="143"/>
      <c r="OT1799" s="143"/>
      <c r="OU1799" s="143"/>
      <c r="OV1799" s="143"/>
      <c r="OW1799" s="143"/>
      <c r="OX1799" s="143"/>
      <c r="OY1799" s="143"/>
      <c r="OZ1799" s="143"/>
      <c r="PA1799" s="143"/>
      <c r="PB1799" s="143"/>
      <c r="PC1799" s="143"/>
      <c r="PD1799" s="143"/>
      <c r="PE1799" s="143"/>
      <c r="PF1799" s="143"/>
      <c r="PG1799" s="143"/>
      <c r="PH1799" s="143"/>
      <c r="PI1799" s="143"/>
      <c r="PJ1799" s="143"/>
      <c r="PK1799" s="143"/>
      <c r="PL1799" s="143"/>
      <c r="PM1799" s="143"/>
      <c r="PN1799" s="143"/>
      <c r="PO1799" s="143"/>
      <c r="PP1799" s="143"/>
      <c r="PQ1799" s="143"/>
      <c r="PR1799" s="143"/>
      <c r="PS1799" s="143"/>
      <c r="PT1799" s="143"/>
      <c r="PU1799" s="143"/>
      <c r="PV1799" s="143"/>
      <c r="PW1799" s="143"/>
      <c r="PX1799" s="143"/>
      <c r="PY1799" s="143"/>
      <c r="PZ1799" s="143"/>
      <c r="QA1799" s="143"/>
      <c r="QB1799" s="143"/>
      <c r="QC1799" s="143"/>
      <c r="QD1799" s="143"/>
      <c r="QE1799" s="143"/>
      <c r="QF1799" s="143"/>
      <c r="QG1799" s="143"/>
      <c r="QH1799" s="143"/>
      <c r="QI1799" s="143"/>
      <c r="QJ1799" s="143"/>
      <c r="QK1799" s="143"/>
      <c r="QL1799" s="143"/>
      <c r="QM1799" s="143"/>
      <c r="QN1799" s="143"/>
      <c r="QO1799" s="143"/>
      <c r="QP1799" s="143"/>
      <c r="QQ1799" s="143"/>
      <c r="QR1799" s="143"/>
      <c r="QS1799" s="143"/>
      <c r="QT1799" s="143"/>
      <c r="QU1799" s="143"/>
      <c r="QV1799" s="143"/>
      <c r="QW1799" s="143"/>
      <c r="QX1799" s="143"/>
      <c r="QY1799" s="143"/>
      <c r="QZ1799" s="143"/>
      <c r="RA1799" s="143"/>
      <c r="RB1799" s="143"/>
      <c r="RC1799" s="143"/>
      <c r="RD1799" s="143"/>
      <c r="RE1799" s="143"/>
      <c r="RF1799" s="143"/>
      <c r="RG1799" s="143"/>
      <c r="RH1799" s="143"/>
      <c r="RI1799" s="143"/>
      <c r="RJ1799" s="143"/>
      <c r="RK1799" s="143"/>
      <c r="RL1799" s="143"/>
      <c r="RM1799" s="143"/>
      <c r="RN1799" s="143"/>
      <c r="RO1799" s="143"/>
      <c r="RP1799" s="143"/>
      <c r="RQ1799" s="143"/>
      <c r="RR1799" s="143"/>
      <c r="RS1799" s="143"/>
      <c r="RT1799" s="143"/>
      <c r="RU1799" s="143"/>
      <c r="RV1799" s="143"/>
      <c r="RW1799" s="143"/>
      <c r="RX1799" s="143"/>
      <c r="RY1799" s="143"/>
      <c r="RZ1799" s="143"/>
      <c r="SA1799" s="143"/>
      <c r="SB1799" s="143"/>
      <c r="SC1799" s="143"/>
      <c r="SD1799" s="143"/>
      <c r="SE1799" s="143"/>
      <c r="SF1799" s="143"/>
      <c r="SG1799" s="143"/>
      <c r="SH1799" s="143"/>
      <c r="SI1799" s="143"/>
      <c r="SJ1799" s="143"/>
      <c r="SK1799" s="143"/>
      <c r="SL1799" s="143"/>
      <c r="SM1799" s="143"/>
      <c r="SN1799" s="143"/>
      <c r="SO1799" s="143"/>
      <c r="SP1799" s="143"/>
      <c r="SQ1799" s="143"/>
      <c r="SR1799" s="143"/>
      <c r="SS1799" s="143"/>
      <c r="ST1799" s="143"/>
      <c r="SU1799" s="143"/>
      <c r="SV1799" s="143"/>
      <c r="SW1799" s="143"/>
      <c r="SX1799" s="143"/>
      <c r="SY1799" s="143"/>
      <c r="SZ1799" s="143"/>
      <c r="TA1799" s="143"/>
      <c r="TB1799" s="143"/>
      <c r="TC1799" s="143"/>
      <c r="TD1799" s="143"/>
      <c r="TE1799" s="143"/>
      <c r="TF1799" s="143"/>
      <c r="TG1799" s="143"/>
      <c r="TH1799" s="143"/>
      <c r="TI1799" s="143"/>
      <c r="TJ1799" s="143"/>
      <c r="TK1799" s="143"/>
      <c r="TL1799" s="143"/>
      <c r="TM1799" s="143"/>
      <c r="TN1799" s="143"/>
      <c r="TO1799" s="143"/>
      <c r="TP1799" s="143"/>
      <c r="TQ1799" s="143"/>
      <c r="TR1799" s="143"/>
      <c r="TS1799" s="143"/>
      <c r="TT1799" s="143"/>
      <c r="TU1799" s="143"/>
      <c r="TV1799" s="143"/>
      <c r="TW1799" s="143"/>
      <c r="TX1799" s="143"/>
      <c r="TY1799" s="143"/>
      <c r="TZ1799" s="143"/>
      <c r="UA1799" s="143"/>
      <c r="UB1799" s="143"/>
      <c r="UC1799" s="143"/>
      <c r="UD1799" s="143"/>
      <c r="UE1799" s="143"/>
      <c r="UF1799" s="143"/>
      <c r="UG1799" s="143"/>
      <c r="UH1799" s="143"/>
      <c r="UI1799" s="143"/>
      <c r="UJ1799" s="143"/>
      <c r="UK1799" s="143"/>
      <c r="UL1799" s="143"/>
      <c r="UM1799" s="143"/>
      <c r="UN1799" s="143"/>
      <c r="UO1799" s="143"/>
      <c r="UP1799" s="143"/>
      <c r="UQ1799" s="143"/>
      <c r="UR1799" s="143"/>
      <c r="US1799" s="143"/>
      <c r="UT1799" s="143"/>
      <c r="UU1799" s="143"/>
      <c r="UV1799" s="143"/>
      <c r="UW1799" s="143"/>
      <c r="UX1799" s="143"/>
      <c r="UY1799" s="143"/>
      <c r="UZ1799" s="143"/>
      <c r="VA1799" s="143"/>
      <c r="VB1799" s="143"/>
      <c r="VC1799" s="143"/>
      <c r="VD1799" s="143"/>
      <c r="VE1799" s="143"/>
      <c r="VF1799" s="143"/>
      <c r="VG1799" s="143"/>
      <c r="VH1799" s="143"/>
      <c r="VI1799" s="143"/>
      <c r="VJ1799" s="143"/>
      <c r="VK1799" s="143"/>
      <c r="VL1799" s="143"/>
      <c r="VM1799" s="143"/>
      <c r="VN1799" s="143"/>
      <c r="VO1799" s="143"/>
      <c r="VP1799" s="143"/>
      <c r="VQ1799" s="143"/>
      <c r="VR1799" s="143"/>
      <c r="VS1799" s="143"/>
      <c r="VT1799" s="143"/>
      <c r="VU1799" s="143"/>
      <c r="VV1799" s="143"/>
      <c r="VW1799" s="143"/>
      <c r="VX1799" s="143"/>
      <c r="VY1799" s="143"/>
      <c r="VZ1799" s="143"/>
      <c r="WA1799" s="143"/>
      <c r="WB1799" s="143"/>
      <c r="WC1799" s="143"/>
      <c r="WD1799" s="143"/>
      <c r="WE1799" s="143"/>
      <c r="WF1799" s="143"/>
      <c r="WG1799" s="143"/>
      <c r="WH1799" s="143"/>
      <c r="WI1799" s="143"/>
      <c r="WJ1799" s="143"/>
      <c r="WK1799" s="143"/>
      <c r="WL1799" s="143"/>
      <c r="WM1799" s="143"/>
      <c r="WN1799" s="143"/>
      <c r="WO1799" s="143"/>
      <c r="WP1799" s="143"/>
      <c r="WQ1799" s="143"/>
      <c r="WR1799" s="143"/>
      <c r="WS1799" s="143"/>
      <c r="WT1799" s="143"/>
      <c r="WU1799" s="143"/>
      <c r="WV1799" s="143"/>
      <c r="WW1799" s="143"/>
      <c r="WX1799" s="143"/>
      <c r="WY1799" s="143"/>
      <c r="WZ1799" s="143"/>
      <c r="XA1799" s="143"/>
      <c r="XB1799" s="143"/>
      <c r="XC1799" s="143"/>
      <c r="XD1799" s="143"/>
      <c r="XE1799" s="143"/>
      <c r="XF1799" s="143"/>
      <c r="XG1799" s="143"/>
      <c r="XH1799" s="143"/>
      <c r="XI1799" s="143"/>
      <c r="XJ1799" s="143"/>
      <c r="XK1799" s="143"/>
      <c r="XL1799" s="143"/>
      <c r="XM1799" s="143"/>
      <c r="XN1799" s="143"/>
      <c r="XO1799" s="143"/>
      <c r="XP1799" s="143"/>
      <c r="XQ1799" s="143"/>
      <c r="XR1799" s="143"/>
      <c r="XS1799" s="143"/>
      <c r="XT1799" s="143"/>
      <c r="XU1799" s="143"/>
      <c r="XV1799" s="143"/>
      <c r="XW1799" s="143"/>
      <c r="XX1799" s="143"/>
      <c r="XY1799" s="143"/>
      <c r="XZ1799" s="143"/>
      <c r="YA1799" s="143"/>
      <c r="YB1799" s="143"/>
      <c r="YC1799" s="143"/>
      <c r="YD1799" s="143"/>
      <c r="YE1799" s="143"/>
      <c r="YF1799" s="143"/>
      <c r="YG1799" s="143"/>
      <c r="YH1799" s="143"/>
      <c r="YI1799" s="143"/>
      <c r="YJ1799" s="143"/>
      <c r="YK1799" s="143"/>
      <c r="YL1799" s="143"/>
      <c r="YM1799" s="143"/>
      <c r="YN1799" s="143"/>
      <c r="YO1799" s="143"/>
      <c r="YP1799" s="143"/>
      <c r="YQ1799" s="143"/>
      <c r="YR1799" s="143"/>
      <c r="YS1799" s="143"/>
      <c r="YT1799" s="143"/>
      <c r="YU1799" s="143"/>
      <c r="YV1799" s="143"/>
      <c r="YW1799" s="143"/>
      <c r="YX1799" s="143"/>
      <c r="YY1799" s="143"/>
      <c r="YZ1799" s="143"/>
      <c r="ZA1799" s="143"/>
      <c r="ZB1799" s="143"/>
      <c r="ZC1799" s="143"/>
      <c r="ZD1799" s="143"/>
      <c r="ZE1799" s="143"/>
      <c r="ZF1799" s="143"/>
      <c r="ZG1799" s="143"/>
      <c r="ZH1799" s="143"/>
      <c r="ZI1799" s="143"/>
      <c r="ZJ1799" s="143"/>
      <c r="ZK1799" s="143"/>
      <c r="ZL1799" s="143"/>
      <c r="ZM1799" s="143"/>
      <c r="ZN1799" s="143"/>
      <c r="ZO1799" s="143"/>
      <c r="ZP1799" s="143"/>
      <c r="ZQ1799" s="143"/>
      <c r="ZR1799" s="143"/>
      <c r="ZS1799" s="143"/>
      <c r="ZT1799" s="143"/>
      <c r="ZU1799" s="143"/>
      <c r="ZV1799" s="143"/>
      <c r="ZW1799" s="143"/>
      <c r="ZX1799" s="143"/>
      <c r="ZY1799" s="143"/>
      <c r="ZZ1799" s="143"/>
      <c r="AAA1799" s="143"/>
      <c r="AAB1799" s="143"/>
      <c r="AAC1799" s="143"/>
      <c r="AAD1799" s="143"/>
      <c r="AAE1799" s="143"/>
      <c r="AAF1799" s="143"/>
      <c r="AAG1799" s="143"/>
      <c r="AAH1799" s="143"/>
      <c r="AAI1799" s="143"/>
      <c r="AAJ1799" s="143"/>
      <c r="AAK1799" s="143"/>
      <c r="AAL1799" s="143"/>
      <c r="AAM1799" s="143"/>
      <c r="AAN1799" s="143"/>
      <c r="AAO1799" s="143"/>
      <c r="AAP1799" s="143"/>
      <c r="AAQ1799" s="143"/>
      <c r="AAR1799" s="143"/>
      <c r="AAS1799" s="143"/>
      <c r="AAT1799" s="143"/>
      <c r="AAU1799" s="143"/>
      <c r="AAV1799" s="143"/>
      <c r="AAW1799" s="143"/>
      <c r="AAX1799" s="143"/>
      <c r="AAY1799" s="143"/>
      <c r="AAZ1799" s="143"/>
      <c r="ABA1799" s="143"/>
      <c r="ABB1799" s="143"/>
      <c r="ABC1799" s="143"/>
      <c r="ABD1799" s="143"/>
      <c r="ABE1799" s="143"/>
      <c r="ABF1799" s="143"/>
      <c r="ABG1799" s="143"/>
      <c r="ABH1799" s="143"/>
      <c r="ABI1799" s="143"/>
      <c r="ABJ1799" s="143"/>
      <c r="ABK1799" s="143"/>
      <c r="ABL1799" s="143"/>
      <c r="ABM1799" s="143"/>
      <c r="ABN1799" s="143"/>
      <c r="ABO1799" s="143"/>
      <c r="ABP1799" s="143"/>
      <c r="ABQ1799" s="143"/>
      <c r="ABR1799" s="143"/>
      <c r="ABS1799" s="143"/>
      <c r="ABT1799" s="143"/>
      <c r="ABU1799" s="143"/>
      <c r="ABV1799" s="143"/>
      <c r="ABW1799" s="143"/>
      <c r="ABX1799" s="143"/>
      <c r="ABY1799" s="143"/>
      <c r="ABZ1799" s="143"/>
      <c r="ACA1799" s="143"/>
      <c r="ACB1799" s="143"/>
      <c r="ACC1799" s="143"/>
      <c r="ACD1799" s="143"/>
      <c r="ACE1799" s="143"/>
      <c r="ACF1799" s="143"/>
      <c r="ACG1799" s="143"/>
      <c r="ACH1799" s="143"/>
      <c r="ACI1799" s="143"/>
      <c r="ACJ1799" s="143"/>
      <c r="ACK1799" s="143"/>
      <c r="ACL1799" s="143"/>
      <c r="ACM1799" s="143"/>
      <c r="ACN1799" s="143"/>
      <c r="ACO1799" s="143"/>
      <c r="ACP1799" s="143"/>
      <c r="ACQ1799" s="143"/>
      <c r="ACR1799" s="143"/>
      <c r="ACS1799" s="143"/>
      <c r="ACT1799" s="143"/>
      <c r="ACU1799" s="143"/>
      <c r="ACV1799" s="143"/>
      <c r="ACW1799" s="143"/>
      <c r="ACX1799" s="143"/>
      <c r="ACY1799" s="143"/>
      <c r="ACZ1799" s="143"/>
      <c r="ADA1799" s="143"/>
      <c r="ADB1799" s="143"/>
      <c r="ADC1799" s="143"/>
      <c r="ADD1799" s="143"/>
      <c r="ADE1799" s="143"/>
      <c r="ADF1799" s="143"/>
      <c r="ADG1799" s="143"/>
      <c r="ADH1799" s="143"/>
      <c r="ADI1799" s="143"/>
      <c r="ADJ1799" s="143"/>
      <c r="ADK1799" s="143"/>
      <c r="ADL1799" s="143"/>
      <c r="ADM1799" s="143"/>
      <c r="ADN1799" s="143"/>
      <c r="ADO1799" s="143"/>
      <c r="ADP1799" s="143"/>
      <c r="ADQ1799" s="143"/>
      <c r="ADR1799" s="143"/>
      <c r="ADS1799" s="143"/>
      <c r="ADT1799" s="143"/>
      <c r="ADU1799" s="143"/>
      <c r="ADV1799" s="143"/>
      <c r="ADW1799" s="143"/>
      <c r="ADX1799" s="143"/>
      <c r="ADY1799" s="143"/>
      <c r="ADZ1799" s="143"/>
      <c r="AEA1799" s="143"/>
      <c r="AEB1799" s="143"/>
      <c r="AEC1799" s="143"/>
      <c r="AED1799" s="143"/>
      <c r="AEE1799" s="143"/>
      <c r="AEF1799" s="143"/>
      <c r="AEG1799" s="143"/>
      <c r="AEH1799" s="143"/>
      <c r="AEI1799" s="143"/>
      <c r="AEJ1799" s="143"/>
      <c r="AEK1799" s="143"/>
      <c r="AEL1799" s="143"/>
      <c r="AEM1799" s="143"/>
      <c r="AEN1799" s="143"/>
      <c r="AEO1799" s="143"/>
      <c r="AEP1799" s="143"/>
      <c r="AEQ1799" s="143"/>
      <c r="AER1799" s="143"/>
      <c r="AES1799" s="143"/>
      <c r="AET1799" s="143"/>
      <c r="AEU1799" s="143"/>
      <c r="AEV1799" s="143"/>
      <c r="AEW1799" s="143"/>
      <c r="AEX1799" s="143"/>
      <c r="AEY1799" s="143"/>
      <c r="AEZ1799" s="143"/>
      <c r="AFA1799" s="143"/>
      <c r="AFB1799" s="143"/>
      <c r="AFC1799" s="143"/>
      <c r="AFD1799" s="143"/>
      <c r="AFE1799" s="143"/>
      <c r="AFF1799" s="143"/>
      <c r="AFG1799" s="143"/>
      <c r="AFH1799" s="143"/>
      <c r="AFI1799" s="143"/>
      <c r="AFJ1799" s="143"/>
      <c r="AFK1799" s="143"/>
      <c r="AFL1799" s="143"/>
      <c r="AFM1799" s="143"/>
      <c r="AFN1799" s="143"/>
      <c r="AFO1799" s="143"/>
      <c r="AFP1799" s="143"/>
      <c r="AFQ1799" s="143"/>
      <c r="AFR1799" s="143"/>
      <c r="AFS1799" s="143"/>
      <c r="AFT1799" s="143"/>
      <c r="AFU1799" s="143"/>
      <c r="AFV1799" s="143"/>
      <c r="AFW1799" s="143"/>
      <c r="AFX1799" s="143"/>
      <c r="AFY1799" s="143"/>
      <c r="AFZ1799" s="143"/>
      <c r="AGA1799" s="143"/>
      <c r="AGB1799" s="143"/>
      <c r="AGC1799" s="143"/>
      <c r="AGD1799" s="143"/>
      <c r="AGE1799" s="143"/>
      <c r="AGF1799" s="143"/>
      <c r="AGG1799" s="143"/>
      <c r="AGH1799" s="143"/>
      <c r="AGI1799" s="143"/>
      <c r="AGJ1799" s="143"/>
      <c r="AGK1799" s="143"/>
      <c r="AGL1799" s="143"/>
      <c r="AGM1799" s="143"/>
      <c r="AGN1799" s="143"/>
      <c r="AGO1799" s="143"/>
      <c r="AGP1799" s="143"/>
      <c r="AGQ1799" s="143"/>
      <c r="AGR1799" s="143"/>
      <c r="AGS1799" s="143"/>
      <c r="AGT1799" s="143"/>
      <c r="AGU1799" s="143"/>
      <c r="AGV1799" s="143"/>
      <c r="AGW1799" s="143"/>
      <c r="AGX1799" s="143"/>
      <c r="AGY1799" s="143"/>
      <c r="AGZ1799" s="143"/>
      <c r="AHA1799" s="143"/>
      <c r="AHB1799" s="143"/>
      <c r="AHC1799" s="143"/>
      <c r="AHD1799" s="143"/>
      <c r="AHE1799" s="143"/>
      <c r="AHF1799" s="143"/>
      <c r="AHG1799" s="143"/>
      <c r="AHH1799" s="143"/>
      <c r="AHI1799" s="143"/>
      <c r="AHJ1799" s="143"/>
      <c r="AHK1799" s="143"/>
      <c r="AHL1799" s="143"/>
      <c r="AHM1799" s="143"/>
      <c r="AHN1799" s="143"/>
      <c r="AHO1799" s="143"/>
      <c r="AHP1799" s="143"/>
      <c r="AHQ1799" s="143"/>
      <c r="AHR1799" s="143"/>
      <c r="AHS1799" s="143"/>
      <c r="AHT1799" s="143"/>
      <c r="AHU1799" s="143"/>
      <c r="AHV1799" s="143"/>
      <c r="AHW1799" s="143"/>
      <c r="AHX1799" s="143"/>
      <c r="AHY1799" s="143"/>
      <c r="AHZ1799" s="143"/>
      <c r="AIA1799" s="143"/>
      <c r="AIB1799" s="143"/>
      <c r="AIC1799" s="143"/>
      <c r="AID1799" s="143"/>
      <c r="AIE1799" s="143"/>
      <c r="AIF1799" s="143"/>
      <c r="AIG1799" s="143"/>
      <c r="AIH1799" s="143"/>
      <c r="AII1799" s="143"/>
      <c r="AIJ1799" s="143"/>
      <c r="AIK1799" s="143"/>
      <c r="AIL1799" s="143"/>
      <c r="AIM1799" s="143"/>
      <c r="AIN1799" s="143"/>
      <c r="AIO1799" s="143"/>
      <c r="AIP1799" s="143"/>
      <c r="AIQ1799" s="143"/>
      <c r="AIR1799" s="143"/>
      <c r="AIS1799" s="143"/>
      <c r="AIT1799" s="143"/>
      <c r="AIU1799" s="143"/>
      <c r="AIV1799" s="143"/>
      <c r="AIW1799" s="143"/>
      <c r="AIX1799" s="143"/>
      <c r="AIY1799" s="143"/>
      <c r="AIZ1799" s="143"/>
      <c r="AJA1799" s="143"/>
      <c r="AJB1799" s="143"/>
      <c r="AJC1799" s="143"/>
      <c r="AJD1799" s="143"/>
      <c r="AJE1799" s="143"/>
      <c r="AJF1799" s="143"/>
      <c r="AJG1799" s="143"/>
      <c r="AJH1799" s="143"/>
      <c r="AJI1799" s="143"/>
      <c r="AJJ1799" s="143"/>
      <c r="AJK1799" s="143"/>
      <c r="AJL1799" s="143"/>
      <c r="AJM1799" s="143"/>
      <c r="AJN1799" s="143"/>
      <c r="AJO1799" s="143"/>
      <c r="AJP1799" s="143"/>
      <c r="AJQ1799" s="143"/>
      <c r="AJR1799" s="143"/>
      <c r="AJS1799" s="143"/>
      <c r="AJT1799" s="143"/>
      <c r="AJU1799" s="143"/>
      <c r="AJV1799" s="143"/>
      <c r="AJW1799" s="143"/>
      <c r="AJX1799" s="143"/>
      <c r="AJY1799" s="143"/>
      <c r="AJZ1799" s="143"/>
      <c r="AKA1799" s="143"/>
      <c r="AKB1799" s="143"/>
      <c r="AKC1799" s="143"/>
      <c r="AKD1799" s="143"/>
      <c r="AKE1799" s="143"/>
      <c r="AKF1799" s="143"/>
      <c r="AKG1799" s="143"/>
      <c r="AKH1799" s="143"/>
      <c r="AKI1799" s="143"/>
      <c r="AKJ1799" s="143"/>
      <c r="AKK1799" s="143"/>
      <c r="AKL1799" s="143"/>
      <c r="AKM1799" s="143"/>
      <c r="AKN1799" s="143"/>
      <c r="AKO1799" s="143"/>
      <c r="AKP1799" s="143"/>
      <c r="AKQ1799" s="143"/>
      <c r="AKR1799" s="143"/>
      <c r="AKS1799" s="143"/>
      <c r="AKT1799" s="143"/>
      <c r="AKU1799" s="143"/>
      <c r="AKV1799" s="143"/>
      <c r="AKW1799" s="143"/>
      <c r="AKX1799" s="143"/>
      <c r="AKY1799" s="143"/>
      <c r="AKZ1799" s="143"/>
      <c r="ALA1799" s="143"/>
      <c r="ALB1799" s="143"/>
      <c r="ALC1799" s="143"/>
      <c r="ALD1799" s="143"/>
      <c r="ALE1799" s="143"/>
      <c r="ALF1799" s="143"/>
      <c r="ALG1799" s="143"/>
      <c r="ALH1799" s="143"/>
      <c r="ALI1799" s="143"/>
      <c r="ALJ1799" s="143"/>
      <c r="ALK1799" s="143"/>
      <c r="ALL1799" s="143"/>
      <c r="ALM1799" s="143"/>
      <c r="ALN1799" s="143"/>
      <c r="ALO1799" s="143"/>
      <c r="ALP1799" s="143"/>
      <c r="ALQ1799" s="143"/>
      <c r="ALR1799" s="143"/>
      <c r="ALS1799" s="143"/>
      <c r="ALT1799" s="143"/>
      <c r="ALU1799" s="143"/>
      <c r="ALV1799" s="143"/>
      <c r="ALW1799" s="143"/>
      <c r="ALX1799" s="143"/>
      <c r="ALY1799" s="143"/>
      <c r="ALZ1799" s="143"/>
      <c r="AMA1799" s="143"/>
      <c r="AMB1799" s="143"/>
      <c r="AMC1799" s="143"/>
      <c r="AMD1799" s="143"/>
      <c r="AME1799" s="143"/>
      <c r="AMF1799" s="143"/>
      <c r="AMG1799" s="143"/>
      <c r="AMH1799" s="143"/>
      <c r="AMI1799" s="143"/>
      <c r="AMJ1799" s="143"/>
      <c r="AMK1799" s="143"/>
      <c r="AML1799" s="143"/>
      <c r="AMM1799" s="143"/>
      <c r="AMN1799" s="143"/>
      <c r="AMO1799" s="143"/>
      <c r="AMP1799" s="143"/>
      <c r="AMQ1799" s="143"/>
      <c r="AMR1799" s="143"/>
      <c r="AMS1799" s="143"/>
      <c r="AMT1799" s="143"/>
      <c r="AMU1799" s="143"/>
      <c r="AMV1799" s="143"/>
      <c r="AMW1799" s="143"/>
      <c r="AMX1799" s="143"/>
      <c r="AMY1799" s="143"/>
      <c r="AMZ1799" s="143"/>
      <c r="ANA1799" s="143"/>
      <c r="ANB1799" s="143"/>
      <c r="ANC1799" s="143"/>
      <c r="AND1799" s="143"/>
      <c r="ANE1799" s="143"/>
      <c r="ANF1799" s="143"/>
      <c r="ANG1799" s="143"/>
      <c r="ANH1799" s="143"/>
      <c r="ANI1799" s="143"/>
      <c r="ANJ1799" s="143"/>
      <c r="ANK1799" s="143"/>
      <c r="ANL1799" s="143"/>
      <c r="ANM1799" s="143"/>
      <c r="ANN1799" s="143"/>
      <c r="ANO1799" s="143"/>
      <c r="ANP1799" s="143"/>
      <c r="ANQ1799" s="143"/>
      <c r="ANR1799" s="143"/>
      <c r="ANS1799" s="143"/>
      <c r="ANT1799" s="143"/>
      <c r="ANU1799" s="143"/>
      <c r="ANV1799" s="143"/>
      <c r="ANW1799" s="143"/>
      <c r="ANX1799" s="143"/>
      <c r="ANY1799" s="143"/>
      <c r="ANZ1799" s="143"/>
      <c r="AOA1799" s="143"/>
      <c r="AOB1799" s="143"/>
      <c r="AOC1799" s="143"/>
      <c r="AOD1799" s="143"/>
      <c r="AOE1799" s="143"/>
      <c r="AOF1799" s="143"/>
      <c r="AOG1799" s="143"/>
      <c r="AOH1799" s="143"/>
      <c r="AOI1799" s="143"/>
      <c r="AOJ1799" s="143"/>
      <c r="AOK1799" s="143"/>
      <c r="AOL1799" s="143"/>
      <c r="AOM1799" s="143"/>
      <c r="AON1799" s="143"/>
      <c r="AOO1799" s="143"/>
      <c r="AOP1799" s="143"/>
      <c r="AOQ1799" s="143"/>
      <c r="AOR1799" s="143"/>
      <c r="AOS1799" s="143"/>
      <c r="AOT1799" s="143"/>
      <c r="AOU1799" s="143"/>
      <c r="AOV1799" s="143"/>
      <c r="AOW1799" s="143"/>
      <c r="AOX1799" s="143"/>
      <c r="AOY1799" s="143"/>
      <c r="AOZ1799" s="143"/>
      <c r="APA1799" s="143"/>
      <c r="APB1799" s="143"/>
      <c r="APC1799" s="143"/>
      <c r="APD1799" s="143"/>
      <c r="APE1799" s="143"/>
      <c r="APF1799" s="143"/>
      <c r="APG1799" s="143"/>
      <c r="APH1799" s="143"/>
      <c r="API1799" s="143"/>
      <c r="APJ1799" s="143"/>
      <c r="APK1799" s="143"/>
      <c r="APL1799" s="143"/>
      <c r="APM1799" s="143"/>
      <c r="APN1799" s="143"/>
      <c r="APO1799" s="143"/>
      <c r="APP1799" s="143"/>
      <c r="APQ1799" s="143"/>
      <c r="APR1799" s="143"/>
      <c r="APS1799" s="143"/>
      <c r="APT1799" s="143"/>
      <c r="APU1799" s="143"/>
      <c r="APV1799" s="143"/>
      <c r="APW1799" s="143"/>
      <c r="APX1799" s="143"/>
      <c r="APY1799" s="143"/>
      <c r="APZ1799" s="143"/>
      <c r="AQA1799" s="143"/>
      <c r="AQB1799" s="143"/>
      <c r="AQC1799" s="143"/>
      <c r="AQD1799" s="143"/>
      <c r="AQE1799" s="143"/>
      <c r="AQF1799" s="143"/>
      <c r="AQG1799" s="143"/>
      <c r="AQH1799" s="143"/>
      <c r="AQI1799" s="143"/>
      <c r="AQJ1799" s="143"/>
      <c r="AQK1799" s="143"/>
      <c r="AQL1799" s="143"/>
      <c r="AQM1799" s="143"/>
      <c r="AQN1799" s="143"/>
      <c r="AQO1799" s="143"/>
      <c r="AQP1799" s="143"/>
      <c r="AQQ1799" s="143"/>
      <c r="AQR1799" s="143"/>
      <c r="AQS1799" s="143"/>
      <c r="AQT1799" s="143"/>
      <c r="AQU1799" s="143"/>
      <c r="AQV1799" s="143"/>
      <c r="AQW1799" s="143"/>
      <c r="AQX1799" s="143"/>
      <c r="AQY1799" s="143"/>
      <c r="AQZ1799" s="143"/>
      <c r="ARA1799" s="143"/>
      <c r="ARB1799" s="143"/>
      <c r="ARC1799" s="143"/>
      <c r="ARD1799" s="143"/>
      <c r="ARE1799" s="143"/>
      <c r="ARF1799" s="143"/>
      <c r="ARG1799" s="143"/>
      <c r="ARH1799" s="143"/>
      <c r="ARI1799" s="143"/>
      <c r="ARJ1799" s="143"/>
      <c r="ARK1799" s="143"/>
      <c r="ARL1799" s="143"/>
      <c r="ARM1799" s="143"/>
      <c r="ARN1799" s="143"/>
      <c r="ARO1799" s="143"/>
      <c r="ARP1799" s="143"/>
      <c r="ARQ1799" s="143"/>
      <c r="ARR1799" s="143"/>
      <c r="ARS1799" s="143"/>
      <c r="ART1799" s="143"/>
      <c r="ARU1799" s="143"/>
      <c r="ARV1799" s="143"/>
      <c r="ARW1799" s="143"/>
      <c r="ARX1799" s="143"/>
      <c r="ARY1799" s="143"/>
      <c r="ARZ1799" s="143"/>
      <c r="ASA1799" s="143"/>
      <c r="ASB1799" s="143"/>
      <c r="ASC1799" s="143"/>
      <c r="ASD1799" s="143"/>
      <c r="ASE1799" s="143"/>
      <c r="ASF1799" s="143"/>
      <c r="ASG1799" s="143"/>
      <c r="ASH1799" s="143"/>
      <c r="ASI1799" s="143"/>
      <c r="ASJ1799" s="143"/>
      <c r="ASK1799" s="143"/>
      <c r="ASL1799" s="143"/>
      <c r="ASM1799" s="143"/>
      <c r="ASN1799" s="143"/>
      <c r="ASO1799" s="143"/>
      <c r="ASP1799" s="143"/>
      <c r="ASQ1799" s="143"/>
      <c r="ASR1799" s="143"/>
      <c r="ASS1799" s="143"/>
      <c r="AST1799" s="143"/>
      <c r="ASU1799" s="143"/>
      <c r="ASV1799" s="143"/>
      <c r="ASW1799" s="143"/>
      <c r="ASX1799" s="143"/>
      <c r="ASY1799" s="143"/>
      <c r="ASZ1799" s="143"/>
      <c r="ATA1799" s="143"/>
      <c r="ATB1799" s="143"/>
      <c r="ATC1799" s="143"/>
      <c r="ATD1799" s="143"/>
      <c r="ATE1799" s="143"/>
      <c r="ATF1799" s="143"/>
      <c r="ATG1799" s="143"/>
      <c r="ATH1799" s="143"/>
      <c r="ATI1799" s="143"/>
      <c r="ATJ1799" s="143"/>
      <c r="ATK1799" s="143"/>
      <c r="ATL1799" s="143"/>
      <c r="ATM1799" s="143"/>
      <c r="ATN1799" s="143"/>
      <c r="ATO1799" s="143"/>
      <c r="ATP1799" s="143"/>
      <c r="ATQ1799" s="143"/>
      <c r="ATR1799" s="143"/>
      <c r="ATS1799" s="143"/>
      <c r="ATT1799" s="143"/>
      <c r="ATU1799" s="143"/>
      <c r="ATV1799" s="143"/>
      <c r="ATW1799" s="143"/>
      <c r="ATX1799" s="143"/>
      <c r="ATY1799" s="143"/>
      <c r="ATZ1799" s="143"/>
      <c r="AUA1799" s="143"/>
      <c r="AUB1799" s="143"/>
      <c r="AUC1799" s="143"/>
      <c r="AUD1799" s="143"/>
      <c r="AUE1799" s="143"/>
      <c r="AUF1799" s="143"/>
      <c r="AUG1799" s="143"/>
      <c r="AUH1799" s="143"/>
      <c r="AUI1799" s="143"/>
      <c r="AUJ1799" s="143"/>
      <c r="AUK1799" s="143"/>
      <c r="AUL1799" s="143"/>
      <c r="AUM1799" s="143"/>
      <c r="AUN1799" s="143"/>
      <c r="AUO1799" s="143"/>
      <c r="AUP1799" s="143"/>
      <c r="AUQ1799" s="143"/>
      <c r="AUR1799" s="143"/>
      <c r="AUS1799" s="143"/>
      <c r="AUT1799" s="143"/>
      <c r="AUU1799" s="143"/>
      <c r="AUV1799" s="143"/>
      <c r="AUW1799" s="143"/>
      <c r="AUX1799" s="143"/>
      <c r="AUY1799" s="143"/>
      <c r="AUZ1799" s="143"/>
      <c r="AVA1799" s="143"/>
      <c r="AVB1799" s="143"/>
      <c r="AVC1799" s="143"/>
      <c r="AVD1799" s="143"/>
      <c r="AVE1799" s="143"/>
      <c r="AVF1799" s="143"/>
      <c r="AVG1799" s="143"/>
      <c r="AVH1799" s="143"/>
      <c r="AVI1799" s="143"/>
      <c r="AVJ1799" s="143"/>
      <c r="AVK1799" s="143"/>
      <c r="AVL1799" s="143"/>
      <c r="AVM1799" s="143"/>
      <c r="AVN1799" s="143"/>
      <c r="AVO1799" s="143"/>
      <c r="AVP1799" s="143"/>
      <c r="AVQ1799" s="143"/>
      <c r="AVR1799" s="143"/>
      <c r="AVS1799" s="143"/>
      <c r="AVT1799" s="143"/>
      <c r="AVU1799" s="143"/>
      <c r="AVV1799" s="143"/>
      <c r="AVW1799" s="143"/>
      <c r="AVX1799" s="143"/>
      <c r="AVY1799" s="143"/>
      <c r="AVZ1799" s="143"/>
      <c r="AWA1799" s="143"/>
      <c r="AWB1799" s="143"/>
      <c r="AWC1799" s="143"/>
      <c r="AWD1799" s="143"/>
      <c r="AWE1799" s="143"/>
      <c r="AWF1799" s="143"/>
      <c r="AWG1799" s="143"/>
      <c r="AWH1799" s="143"/>
      <c r="AWI1799" s="143"/>
      <c r="AWJ1799" s="143"/>
      <c r="AWK1799" s="143"/>
      <c r="AWL1799" s="143"/>
      <c r="AWM1799" s="143"/>
      <c r="AWN1799" s="143"/>
      <c r="AWO1799" s="143"/>
      <c r="AWP1799" s="143"/>
      <c r="AWQ1799" s="143"/>
      <c r="AWR1799" s="143"/>
      <c r="AWS1799" s="143"/>
      <c r="AWT1799" s="143"/>
      <c r="AWU1799" s="143"/>
      <c r="AWV1799" s="143"/>
      <c r="AWW1799" s="143"/>
      <c r="AWX1799" s="143"/>
      <c r="AWY1799" s="143"/>
      <c r="AWZ1799" s="143"/>
      <c r="AXA1799" s="143"/>
      <c r="AXB1799" s="143"/>
      <c r="AXC1799" s="143"/>
      <c r="AXD1799" s="143"/>
      <c r="AXE1799" s="143"/>
      <c r="AXF1799" s="143"/>
      <c r="AXG1799" s="143"/>
      <c r="AXH1799" s="143"/>
      <c r="AXI1799" s="143"/>
      <c r="AXJ1799" s="143"/>
      <c r="AXK1799" s="143"/>
      <c r="AXL1799" s="143"/>
      <c r="AXM1799" s="143"/>
      <c r="AXN1799" s="143"/>
      <c r="AXO1799" s="143"/>
      <c r="AXP1799" s="143"/>
      <c r="AXQ1799" s="143"/>
      <c r="AXR1799" s="143"/>
      <c r="AXS1799" s="143"/>
      <c r="AXT1799" s="143"/>
      <c r="AXU1799" s="143"/>
      <c r="AXV1799" s="143"/>
      <c r="AXW1799" s="143"/>
      <c r="AXX1799" s="143"/>
      <c r="AXY1799" s="143"/>
      <c r="AXZ1799" s="143"/>
      <c r="AYA1799" s="143"/>
      <c r="AYB1799" s="143"/>
      <c r="AYC1799" s="143"/>
      <c r="AYD1799" s="143"/>
      <c r="AYE1799" s="143"/>
      <c r="AYF1799" s="143"/>
      <c r="AYG1799" s="143"/>
      <c r="AYH1799" s="143"/>
      <c r="AYI1799" s="143"/>
      <c r="AYJ1799" s="143"/>
      <c r="AYK1799" s="143"/>
      <c r="AYL1799" s="143"/>
      <c r="AYM1799" s="143"/>
      <c r="AYN1799" s="143"/>
      <c r="AYO1799" s="143"/>
      <c r="AYP1799" s="143"/>
      <c r="AYQ1799" s="143"/>
      <c r="AYR1799" s="143"/>
      <c r="AYS1799" s="143"/>
      <c r="AYT1799" s="143"/>
      <c r="AYU1799" s="143"/>
      <c r="AYV1799" s="143"/>
      <c r="AYW1799" s="143"/>
      <c r="AYX1799" s="143"/>
      <c r="AYY1799" s="143"/>
      <c r="AYZ1799" s="143"/>
      <c r="AZA1799" s="143"/>
      <c r="AZB1799" s="143"/>
      <c r="AZC1799" s="143"/>
      <c r="AZD1799" s="143"/>
      <c r="AZE1799" s="143"/>
      <c r="AZF1799" s="143"/>
      <c r="AZG1799" s="143"/>
      <c r="AZH1799" s="143"/>
      <c r="AZI1799" s="143"/>
      <c r="AZJ1799" s="143"/>
      <c r="AZK1799" s="143"/>
      <c r="AZL1799" s="143"/>
      <c r="AZM1799" s="143"/>
      <c r="AZN1799" s="143"/>
      <c r="AZO1799" s="143"/>
      <c r="AZP1799" s="143"/>
      <c r="AZQ1799" s="143"/>
      <c r="AZR1799" s="143"/>
      <c r="AZS1799" s="143"/>
      <c r="AZT1799" s="143"/>
      <c r="AZU1799" s="143"/>
      <c r="AZV1799" s="143"/>
      <c r="AZW1799" s="143"/>
      <c r="AZX1799" s="143"/>
      <c r="AZY1799" s="143"/>
      <c r="AZZ1799" s="143"/>
      <c r="BAA1799" s="143"/>
      <c r="BAB1799" s="143"/>
      <c r="BAC1799" s="143"/>
      <c r="BAD1799" s="143"/>
      <c r="BAE1799" s="143"/>
      <c r="BAF1799" s="143"/>
      <c r="BAG1799" s="143"/>
      <c r="BAH1799" s="143"/>
      <c r="BAI1799" s="143"/>
      <c r="BAJ1799" s="143"/>
      <c r="BAK1799" s="143"/>
      <c r="BAL1799" s="143"/>
      <c r="BAM1799" s="143"/>
      <c r="BAN1799" s="143"/>
      <c r="BAO1799" s="143"/>
      <c r="BAP1799" s="143"/>
      <c r="BAQ1799" s="143"/>
      <c r="BAR1799" s="143"/>
      <c r="BAS1799" s="143"/>
      <c r="BAT1799" s="143"/>
      <c r="BAU1799" s="143"/>
      <c r="BAV1799" s="143"/>
      <c r="BAW1799" s="143"/>
      <c r="BAX1799" s="143"/>
      <c r="BAY1799" s="143"/>
      <c r="BAZ1799" s="143"/>
      <c r="BBA1799" s="143"/>
      <c r="BBB1799" s="143"/>
      <c r="BBC1799" s="143"/>
      <c r="BBD1799" s="143"/>
      <c r="BBE1799" s="143"/>
      <c r="BBF1799" s="143"/>
      <c r="BBG1799" s="143"/>
      <c r="BBH1799" s="143"/>
      <c r="BBI1799" s="143"/>
      <c r="BBJ1799" s="143"/>
      <c r="BBK1799" s="143"/>
      <c r="BBL1799" s="143"/>
      <c r="BBM1799" s="143"/>
      <c r="BBN1799" s="143"/>
      <c r="BBO1799" s="143"/>
      <c r="BBP1799" s="143"/>
      <c r="BBQ1799" s="143"/>
      <c r="BBR1799" s="143"/>
      <c r="BBS1799" s="143"/>
      <c r="BBT1799" s="143"/>
      <c r="BBU1799" s="143"/>
      <c r="BBV1799" s="143"/>
      <c r="BBW1799" s="143"/>
      <c r="BBX1799" s="143"/>
      <c r="BBY1799" s="143"/>
      <c r="BBZ1799" s="143"/>
      <c r="BCA1799" s="143"/>
      <c r="BCB1799" s="143"/>
      <c r="BCC1799" s="143"/>
      <c r="BCD1799" s="143"/>
      <c r="BCE1799" s="143"/>
      <c r="BCF1799" s="143"/>
      <c r="BCG1799" s="143"/>
      <c r="BCH1799" s="143"/>
      <c r="BCI1799" s="143"/>
      <c r="BCJ1799" s="143"/>
      <c r="BCK1799" s="143"/>
      <c r="BCL1799" s="143"/>
      <c r="BCM1799" s="143"/>
      <c r="BCN1799" s="143"/>
      <c r="BCO1799" s="143"/>
      <c r="BCP1799" s="143"/>
      <c r="BCQ1799" s="143"/>
      <c r="BCR1799" s="143"/>
      <c r="BCS1799" s="143"/>
      <c r="BCT1799" s="143"/>
      <c r="BCU1799" s="143"/>
      <c r="BCV1799" s="143"/>
      <c r="BCW1799" s="143"/>
      <c r="BCX1799" s="143"/>
      <c r="BCY1799" s="143"/>
      <c r="BCZ1799" s="143"/>
      <c r="BDA1799" s="143"/>
      <c r="BDB1799" s="143"/>
      <c r="BDC1799" s="143"/>
      <c r="BDD1799" s="143"/>
      <c r="BDE1799" s="143"/>
      <c r="BDF1799" s="143"/>
      <c r="BDG1799" s="143"/>
      <c r="BDH1799" s="143"/>
      <c r="BDI1799" s="143"/>
      <c r="BDJ1799" s="143"/>
      <c r="BDK1799" s="143"/>
      <c r="BDL1799" s="143"/>
      <c r="BDM1799" s="143"/>
      <c r="BDN1799" s="143"/>
      <c r="BDO1799" s="143"/>
      <c r="BDP1799" s="143"/>
      <c r="BDQ1799" s="143"/>
      <c r="BDR1799" s="143"/>
      <c r="BDS1799" s="143"/>
      <c r="BDT1799" s="143"/>
      <c r="BDU1799" s="143"/>
      <c r="BDV1799" s="143"/>
      <c r="BDW1799" s="143"/>
      <c r="BDX1799" s="143"/>
      <c r="BDY1799" s="143"/>
      <c r="BDZ1799" s="143"/>
      <c r="BEA1799" s="143"/>
      <c r="BEB1799" s="143"/>
      <c r="BEC1799" s="143"/>
      <c r="BED1799" s="143"/>
      <c r="BEE1799" s="143"/>
      <c r="BEF1799" s="143"/>
      <c r="BEG1799" s="143"/>
      <c r="BEH1799" s="143"/>
      <c r="BEI1799" s="143"/>
      <c r="BEJ1799" s="143"/>
      <c r="BEK1799" s="143"/>
      <c r="BEL1799" s="143"/>
      <c r="BEM1799" s="143"/>
      <c r="BEN1799" s="143"/>
      <c r="BEO1799" s="143"/>
      <c r="BEP1799" s="143"/>
      <c r="BEQ1799" s="143"/>
      <c r="BER1799" s="143"/>
      <c r="BES1799" s="143"/>
      <c r="BET1799" s="143"/>
      <c r="BEU1799" s="143"/>
      <c r="BEV1799" s="143"/>
      <c r="BEW1799" s="143"/>
      <c r="BEX1799" s="143"/>
      <c r="BEY1799" s="143"/>
      <c r="BEZ1799" s="143"/>
      <c r="BFA1799" s="143"/>
      <c r="BFB1799" s="143"/>
      <c r="BFC1799" s="143"/>
      <c r="BFD1799" s="143"/>
      <c r="BFE1799" s="143"/>
      <c r="BFF1799" s="143"/>
      <c r="BFG1799" s="143"/>
      <c r="BFH1799" s="143"/>
      <c r="BFI1799" s="143"/>
      <c r="BFJ1799" s="143"/>
      <c r="BFK1799" s="143"/>
      <c r="BFL1799" s="143"/>
      <c r="BFM1799" s="143"/>
      <c r="BFN1799" s="143"/>
      <c r="BFO1799" s="143"/>
      <c r="BFP1799" s="143"/>
      <c r="BFQ1799" s="143"/>
      <c r="BFR1799" s="143"/>
      <c r="BFS1799" s="143"/>
      <c r="BFT1799" s="143"/>
      <c r="BFU1799" s="143"/>
      <c r="BFV1799" s="143"/>
      <c r="BFW1799" s="143"/>
      <c r="BFX1799" s="143"/>
      <c r="BFY1799" s="143"/>
      <c r="BFZ1799" s="143"/>
      <c r="BGA1799" s="143"/>
      <c r="BGB1799" s="143"/>
      <c r="BGC1799" s="143"/>
      <c r="BGD1799" s="143"/>
      <c r="BGE1799" s="143"/>
      <c r="BGF1799" s="143"/>
      <c r="BGG1799" s="143"/>
      <c r="BGH1799" s="143"/>
      <c r="BGI1799" s="143"/>
      <c r="BGJ1799" s="143"/>
      <c r="BGK1799" s="143"/>
      <c r="BGL1799" s="143"/>
      <c r="BGM1799" s="143"/>
      <c r="BGN1799" s="143"/>
      <c r="BGO1799" s="143"/>
      <c r="BGP1799" s="143"/>
      <c r="BGQ1799" s="143"/>
      <c r="BGR1799" s="143"/>
      <c r="BGS1799" s="143"/>
      <c r="BGT1799" s="143"/>
      <c r="BGU1799" s="143"/>
      <c r="BGV1799" s="143"/>
      <c r="BGW1799" s="143"/>
      <c r="BGX1799" s="143"/>
      <c r="BGY1799" s="143"/>
      <c r="BGZ1799" s="143"/>
      <c r="BHA1799" s="143"/>
      <c r="BHB1799" s="143"/>
      <c r="BHC1799" s="143"/>
      <c r="BHD1799" s="143"/>
      <c r="BHE1799" s="143"/>
      <c r="BHF1799" s="143"/>
      <c r="BHG1799" s="143"/>
      <c r="BHH1799" s="143"/>
      <c r="BHI1799" s="143"/>
      <c r="BHJ1799" s="143"/>
      <c r="BHK1799" s="143"/>
      <c r="BHL1799" s="143"/>
      <c r="BHM1799" s="143"/>
      <c r="BHN1799" s="143"/>
      <c r="BHO1799" s="143"/>
      <c r="BHP1799" s="143"/>
      <c r="BHQ1799" s="143"/>
      <c r="BHR1799" s="143"/>
      <c r="BHS1799" s="143"/>
      <c r="BHT1799" s="143"/>
      <c r="BHU1799" s="143"/>
      <c r="BHV1799" s="143"/>
      <c r="BHW1799" s="143"/>
      <c r="BHX1799" s="143"/>
      <c r="BHY1799" s="143"/>
      <c r="BHZ1799" s="143"/>
      <c r="BIA1799" s="143"/>
      <c r="BIB1799" s="143"/>
      <c r="BIC1799" s="143"/>
      <c r="BID1799" s="143"/>
      <c r="BIE1799" s="143"/>
      <c r="BIF1799" s="143"/>
      <c r="BIG1799" s="143"/>
      <c r="BIH1799" s="143"/>
      <c r="BII1799" s="143"/>
      <c r="BIJ1799" s="143"/>
      <c r="BIK1799" s="143"/>
      <c r="BIL1799" s="143"/>
      <c r="BIM1799" s="143"/>
      <c r="BIN1799" s="143"/>
      <c r="BIO1799" s="143"/>
      <c r="BIP1799" s="143"/>
      <c r="BIQ1799" s="143"/>
      <c r="BIR1799" s="143"/>
      <c r="BIS1799" s="143"/>
      <c r="BIT1799" s="143"/>
      <c r="BIU1799" s="143"/>
      <c r="BIV1799" s="143"/>
      <c r="BIW1799" s="143"/>
      <c r="BIX1799" s="143"/>
      <c r="BIY1799" s="143"/>
      <c r="BIZ1799" s="143"/>
      <c r="BJA1799" s="143"/>
      <c r="BJB1799" s="143"/>
      <c r="BJC1799" s="143"/>
      <c r="BJD1799" s="143"/>
      <c r="BJE1799" s="143"/>
      <c r="BJF1799" s="143"/>
      <c r="BJG1799" s="143"/>
      <c r="BJH1799" s="143"/>
      <c r="BJI1799" s="143"/>
      <c r="BJJ1799" s="143"/>
      <c r="BJK1799" s="143"/>
      <c r="BJL1799" s="143"/>
      <c r="BJM1799" s="143"/>
      <c r="BJN1799" s="143"/>
      <c r="BJO1799" s="143"/>
      <c r="BJP1799" s="143"/>
      <c r="BJQ1799" s="143"/>
      <c r="BJR1799" s="143"/>
      <c r="BJS1799" s="143"/>
      <c r="BJT1799" s="143"/>
      <c r="BJU1799" s="143"/>
      <c r="BJV1799" s="143"/>
      <c r="BJW1799" s="143"/>
      <c r="BJX1799" s="143"/>
      <c r="BJY1799" s="143"/>
      <c r="BJZ1799" s="143"/>
      <c r="BKA1799" s="143"/>
      <c r="BKB1799" s="143"/>
      <c r="BKC1799" s="143"/>
      <c r="BKD1799" s="143"/>
      <c r="BKE1799" s="143"/>
      <c r="BKF1799" s="143"/>
      <c r="BKG1799" s="143"/>
      <c r="BKH1799" s="143"/>
      <c r="BKI1799" s="143"/>
      <c r="BKJ1799" s="143"/>
      <c r="BKK1799" s="143"/>
      <c r="BKL1799" s="143"/>
      <c r="BKM1799" s="143"/>
      <c r="BKN1799" s="143"/>
      <c r="BKO1799" s="143"/>
      <c r="BKP1799" s="143"/>
      <c r="BKQ1799" s="143"/>
      <c r="BKR1799" s="143"/>
      <c r="BKS1799" s="143"/>
      <c r="BKT1799" s="143"/>
      <c r="BKU1799" s="143"/>
      <c r="BKV1799" s="143"/>
      <c r="BKW1799" s="143"/>
      <c r="BKX1799" s="143"/>
      <c r="BKY1799" s="143"/>
      <c r="BKZ1799" s="143"/>
      <c r="BLA1799" s="143"/>
      <c r="BLB1799" s="143"/>
      <c r="BLC1799" s="143"/>
      <c r="BLD1799" s="143"/>
      <c r="BLE1799" s="143"/>
      <c r="BLF1799" s="143"/>
      <c r="BLG1799" s="143"/>
      <c r="BLH1799" s="143"/>
      <c r="BLI1799" s="143"/>
      <c r="BLJ1799" s="143"/>
      <c r="BLK1799" s="143"/>
      <c r="BLL1799" s="143"/>
      <c r="BLM1799" s="143"/>
      <c r="BLN1799" s="143"/>
      <c r="BLO1799" s="143"/>
      <c r="BLP1799" s="143"/>
      <c r="BLQ1799" s="143"/>
      <c r="BLR1799" s="143"/>
      <c r="BLS1799" s="143"/>
      <c r="BLT1799" s="143"/>
      <c r="BLU1799" s="143"/>
      <c r="BLV1799" s="143"/>
      <c r="BLW1799" s="143"/>
      <c r="BLX1799" s="143"/>
      <c r="BLY1799" s="143"/>
      <c r="BLZ1799" s="143"/>
      <c r="BMA1799" s="143"/>
      <c r="BMB1799" s="143"/>
      <c r="BMC1799" s="143"/>
      <c r="BMD1799" s="143"/>
      <c r="BME1799" s="143"/>
      <c r="BMF1799" s="143"/>
      <c r="BMG1799" s="143"/>
      <c r="BMH1799" s="143"/>
      <c r="BMI1799" s="143"/>
      <c r="BMJ1799" s="143"/>
      <c r="BMK1799" s="143"/>
      <c r="BML1799" s="143"/>
      <c r="BMM1799" s="143"/>
      <c r="BMN1799" s="143"/>
      <c r="BMO1799" s="143"/>
      <c r="BMP1799" s="143"/>
      <c r="BMQ1799" s="143"/>
      <c r="BMR1799" s="143"/>
      <c r="BMS1799" s="143"/>
      <c r="BMT1799" s="143"/>
      <c r="BMU1799" s="143"/>
      <c r="BMV1799" s="143"/>
      <c r="BMW1799" s="143"/>
      <c r="BMX1799" s="143"/>
      <c r="BMY1799" s="143"/>
      <c r="BMZ1799" s="143"/>
      <c r="BNA1799" s="143"/>
      <c r="BNB1799" s="143"/>
      <c r="BNC1799" s="143"/>
      <c r="BND1799" s="143"/>
      <c r="BNE1799" s="143"/>
      <c r="BNF1799" s="143"/>
      <c r="BNG1799" s="143"/>
      <c r="BNH1799" s="143"/>
      <c r="BNI1799" s="143"/>
      <c r="BNJ1799" s="143"/>
      <c r="BNK1799" s="143"/>
      <c r="BNL1799" s="143"/>
      <c r="BNM1799" s="143"/>
      <c r="BNN1799" s="143"/>
      <c r="BNO1799" s="143"/>
      <c r="BNP1799" s="143"/>
      <c r="BNQ1799" s="143"/>
      <c r="BNR1799" s="143"/>
      <c r="BNS1799" s="143"/>
      <c r="BNT1799" s="143"/>
      <c r="BNU1799" s="143"/>
      <c r="BNV1799" s="143"/>
      <c r="BNW1799" s="143"/>
      <c r="BNX1799" s="143"/>
      <c r="BNY1799" s="143"/>
      <c r="BNZ1799" s="143"/>
      <c r="BOA1799" s="143"/>
      <c r="BOB1799" s="143"/>
      <c r="BOC1799" s="143"/>
      <c r="BOD1799" s="143"/>
      <c r="BOE1799" s="143"/>
      <c r="BOF1799" s="143"/>
      <c r="BOG1799" s="143"/>
      <c r="BOH1799" s="143"/>
      <c r="BOI1799" s="143"/>
      <c r="BOJ1799" s="143"/>
      <c r="BOK1799" s="143"/>
      <c r="BOL1799" s="143"/>
      <c r="BOM1799" s="143"/>
      <c r="BON1799" s="143"/>
      <c r="BOO1799" s="143"/>
      <c r="BOP1799" s="143"/>
      <c r="BOQ1799" s="143"/>
      <c r="BOR1799" s="143"/>
      <c r="BOS1799" s="143"/>
      <c r="BOT1799" s="143"/>
      <c r="BOU1799" s="143"/>
      <c r="BOV1799" s="143"/>
      <c r="BOW1799" s="143"/>
      <c r="BOX1799" s="143"/>
      <c r="BOY1799" s="143"/>
      <c r="BOZ1799" s="143"/>
      <c r="BPA1799" s="143"/>
      <c r="BPB1799" s="143"/>
      <c r="BPC1799" s="143"/>
      <c r="BPD1799" s="143"/>
      <c r="BPE1799" s="143"/>
      <c r="BPF1799" s="143"/>
      <c r="BPG1799" s="143"/>
      <c r="BPH1799" s="143"/>
      <c r="BPI1799" s="143"/>
      <c r="BPJ1799" s="143"/>
      <c r="BPK1799" s="143"/>
      <c r="BPL1799" s="143"/>
      <c r="BPM1799" s="143"/>
      <c r="BPN1799" s="143"/>
      <c r="BPO1799" s="143"/>
      <c r="BPP1799" s="143"/>
      <c r="BPQ1799" s="143"/>
      <c r="BPR1799" s="143"/>
      <c r="BPS1799" s="143"/>
      <c r="BPT1799" s="143"/>
      <c r="BPU1799" s="143"/>
      <c r="BPV1799" s="143"/>
      <c r="BPW1799" s="143"/>
      <c r="BPX1799" s="143"/>
      <c r="BPY1799" s="143"/>
      <c r="BPZ1799" s="143"/>
      <c r="BQA1799" s="143"/>
      <c r="BQB1799" s="143"/>
      <c r="BQC1799" s="143"/>
      <c r="BQD1799" s="143"/>
      <c r="BQE1799" s="143"/>
      <c r="BQF1799" s="143"/>
      <c r="BQG1799" s="143"/>
      <c r="BQH1799" s="143"/>
      <c r="BQI1799" s="143"/>
      <c r="BQJ1799" s="143"/>
      <c r="BQK1799" s="143"/>
      <c r="BQL1799" s="143"/>
      <c r="BQM1799" s="143"/>
      <c r="BQN1799" s="143"/>
      <c r="BQO1799" s="143"/>
      <c r="BQP1799" s="143"/>
      <c r="BQQ1799" s="143"/>
      <c r="BQR1799" s="143"/>
      <c r="BQS1799" s="143"/>
      <c r="BQT1799" s="143"/>
      <c r="BQU1799" s="143"/>
      <c r="BQV1799" s="143"/>
      <c r="BQW1799" s="143"/>
      <c r="BQX1799" s="143"/>
      <c r="BQY1799" s="143"/>
      <c r="BQZ1799" s="143"/>
      <c r="BRA1799" s="143"/>
      <c r="BRB1799" s="143"/>
      <c r="BRC1799" s="143"/>
      <c r="BRD1799" s="143"/>
      <c r="BRE1799" s="143"/>
      <c r="BRF1799" s="143"/>
      <c r="BRG1799" s="143"/>
      <c r="BRH1799" s="143"/>
      <c r="BRI1799" s="143"/>
      <c r="BRJ1799" s="143"/>
      <c r="BRK1799" s="143"/>
      <c r="BRL1799" s="143"/>
      <c r="BRM1799" s="143"/>
      <c r="BRN1799" s="143"/>
      <c r="BRO1799" s="143"/>
      <c r="BRP1799" s="143"/>
      <c r="BRQ1799" s="143"/>
      <c r="BRR1799" s="143"/>
      <c r="BRS1799" s="143"/>
      <c r="BRT1799" s="143"/>
      <c r="BRU1799" s="143"/>
      <c r="BRV1799" s="143"/>
      <c r="BRW1799" s="143"/>
      <c r="BRX1799" s="143"/>
      <c r="BRY1799" s="143"/>
      <c r="BRZ1799" s="143"/>
      <c r="BSA1799" s="143"/>
      <c r="BSB1799" s="143"/>
      <c r="BSC1799" s="143"/>
      <c r="BSD1799" s="143"/>
      <c r="BSE1799" s="143"/>
      <c r="BSF1799" s="143"/>
      <c r="BSG1799" s="143"/>
      <c r="BSH1799" s="143"/>
      <c r="BSI1799" s="143"/>
      <c r="BSJ1799" s="143"/>
      <c r="BSK1799" s="143"/>
      <c r="BSL1799" s="143"/>
      <c r="BSM1799" s="143"/>
      <c r="BSN1799" s="143"/>
      <c r="BSO1799" s="143"/>
      <c r="BSP1799" s="143"/>
      <c r="BSQ1799" s="143"/>
      <c r="BSR1799" s="143"/>
      <c r="BSS1799" s="143"/>
      <c r="BST1799" s="143"/>
      <c r="BSU1799" s="143"/>
      <c r="BSV1799" s="143"/>
      <c r="BSW1799" s="143"/>
      <c r="BSX1799" s="143"/>
      <c r="BSY1799" s="143"/>
      <c r="BSZ1799" s="143"/>
      <c r="BTA1799" s="143"/>
      <c r="BTB1799" s="143"/>
      <c r="BTC1799" s="143"/>
      <c r="BTD1799" s="143"/>
      <c r="BTE1799" s="143"/>
      <c r="BTF1799" s="143"/>
      <c r="BTG1799" s="143"/>
      <c r="BTH1799" s="143"/>
      <c r="BTI1799" s="143"/>
      <c r="BTJ1799" s="143"/>
      <c r="BTK1799" s="143"/>
      <c r="BTL1799" s="143"/>
      <c r="BTM1799" s="143"/>
      <c r="BTN1799" s="143"/>
      <c r="BTO1799" s="143"/>
      <c r="BTP1799" s="143"/>
      <c r="BTQ1799" s="143"/>
      <c r="BTR1799" s="143"/>
      <c r="BTS1799" s="143"/>
      <c r="BTT1799" s="143"/>
      <c r="BTU1799" s="143"/>
      <c r="BTV1799" s="143"/>
      <c r="BTW1799" s="143"/>
      <c r="BTX1799" s="143"/>
      <c r="BTY1799" s="143"/>
      <c r="BTZ1799" s="143"/>
      <c r="BUA1799" s="143"/>
      <c r="BUB1799" s="143"/>
      <c r="BUC1799" s="143"/>
      <c r="BUD1799" s="143"/>
      <c r="BUE1799" s="143"/>
      <c r="BUF1799" s="143"/>
      <c r="BUG1799" s="143"/>
      <c r="BUH1799" s="143"/>
      <c r="BUI1799" s="143"/>
      <c r="BUJ1799" s="143"/>
      <c r="BUK1799" s="143"/>
      <c r="BUL1799" s="143"/>
      <c r="BUM1799" s="143"/>
      <c r="BUN1799" s="143"/>
      <c r="BUO1799" s="143"/>
      <c r="BUP1799" s="143"/>
      <c r="BUQ1799" s="143"/>
      <c r="BUR1799" s="143"/>
      <c r="BUS1799" s="143"/>
      <c r="BUT1799" s="143"/>
      <c r="BUU1799" s="143"/>
      <c r="BUV1799" s="143"/>
      <c r="BUW1799" s="143"/>
      <c r="BUX1799" s="143"/>
      <c r="BUY1799" s="143"/>
      <c r="BUZ1799" s="143"/>
      <c r="BVA1799" s="143"/>
      <c r="BVB1799" s="143"/>
      <c r="BVC1799" s="143"/>
      <c r="BVD1799" s="143"/>
      <c r="BVE1799" s="143"/>
      <c r="BVF1799" s="143"/>
      <c r="BVG1799" s="143"/>
      <c r="BVH1799" s="143"/>
      <c r="BVI1799" s="143"/>
      <c r="BVJ1799" s="143"/>
      <c r="BVK1799" s="143"/>
      <c r="BVL1799" s="143"/>
      <c r="BVM1799" s="143"/>
      <c r="BVN1799" s="143"/>
      <c r="BVO1799" s="143"/>
      <c r="BVP1799" s="143"/>
      <c r="BVQ1799" s="143"/>
      <c r="BVR1799" s="143"/>
      <c r="BVS1799" s="143"/>
      <c r="BVT1799" s="143"/>
      <c r="BVU1799" s="143"/>
      <c r="BVV1799" s="143"/>
      <c r="BVW1799" s="143"/>
      <c r="BVX1799" s="143"/>
      <c r="BVY1799" s="143"/>
      <c r="BVZ1799" s="143"/>
      <c r="BWA1799" s="143"/>
      <c r="BWB1799" s="143"/>
      <c r="BWC1799" s="143"/>
      <c r="BWD1799" s="143"/>
      <c r="BWE1799" s="143"/>
      <c r="BWF1799" s="143"/>
      <c r="BWG1799" s="143"/>
      <c r="BWH1799" s="143"/>
      <c r="BWI1799" s="143"/>
      <c r="BWJ1799" s="143"/>
      <c r="BWK1799" s="143"/>
      <c r="BWL1799" s="143"/>
      <c r="BWM1799" s="143"/>
      <c r="BWN1799" s="143"/>
      <c r="BWO1799" s="143"/>
      <c r="BWP1799" s="143"/>
      <c r="BWQ1799" s="143"/>
      <c r="BWR1799" s="143"/>
      <c r="BWS1799" s="143"/>
      <c r="BWT1799" s="143"/>
      <c r="BWU1799" s="143"/>
      <c r="BWV1799" s="143"/>
      <c r="BWW1799" s="143"/>
      <c r="BWX1799" s="143"/>
      <c r="BWY1799" s="143"/>
      <c r="BWZ1799" s="143"/>
      <c r="BXA1799" s="143"/>
      <c r="BXB1799" s="143"/>
      <c r="BXC1799" s="143"/>
      <c r="BXD1799" s="143"/>
      <c r="BXE1799" s="143"/>
      <c r="BXF1799" s="143"/>
      <c r="BXG1799" s="143"/>
      <c r="BXH1799" s="143"/>
      <c r="BXI1799" s="143"/>
      <c r="BXJ1799" s="143"/>
      <c r="BXK1799" s="143"/>
      <c r="BXL1799" s="143"/>
      <c r="BXM1799" s="143"/>
      <c r="BXN1799" s="143"/>
      <c r="BXO1799" s="143"/>
      <c r="BXP1799" s="143"/>
      <c r="BXQ1799" s="143"/>
      <c r="BXR1799" s="143"/>
      <c r="BXS1799" s="143"/>
      <c r="BXT1799" s="143"/>
      <c r="BXU1799" s="143"/>
      <c r="BXV1799" s="143"/>
      <c r="BXW1799" s="143"/>
      <c r="BXX1799" s="143"/>
      <c r="BXY1799" s="143"/>
      <c r="BXZ1799" s="143"/>
      <c r="BYA1799" s="143"/>
      <c r="BYB1799" s="143"/>
      <c r="BYC1799" s="143"/>
      <c r="BYD1799" s="143"/>
      <c r="BYE1799" s="143"/>
      <c r="BYF1799" s="143"/>
      <c r="BYG1799" s="143"/>
      <c r="BYH1799" s="143"/>
      <c r="BYI1799" s="143"/>
      <c r="BYJ1799" s="143"/>
      <c r="BYK1799" s="143"/>
      <c r="BYL1799" s="143"/>
      <c r="BYM1799" s="143"/>
      <c r="BYN1799" s="143"/>
      <c r="BYO1799" s="143"/>
      <c r="BYP1799" s="143"/>
      <c r="BYQ1799" s="143"/>
      <c r="BYR1799" s="143"/>
      <c r="BYS1799" s="143"/>
      <c r="BYT1799" s="143"/>
      <c r="BYU1799" s="143"/>
      <c r="BYV1799" s="143"/>
      <c r="BYW1799" s="143"/>
      <c r="BYX1799" s="143"/>
      <c r="BYY1799" s="143"/>
      <c r="BYZ1799" s="143"/>
      <c r="BZA1799" s="143"/>
      <c r="BZB1799" s="143"/>
      <c r="BZC1799" s="143"/>
      <c r="BZD1799" s="143"/>
      <c r="BZE1799" s="143"/>
      <c r="BZF1799" s="143"/>
      <c r="BZG1799" s="143"/>
      <c r="BZH1799" s="143"/>
      <c r="BZI1799" s="143"/>
      <c r="BZJ1799" s="143"/>
      <c r="BZK1799" s="143"/>
      <c r="BZL1799" s="143"/>
      <c r="BZM1799" s="143"/>
      <c r="BZN1799" s="143"/>
      <c r="BZO1799" s="143"/>
      <c r="BZP1799" s="143"/>
      <c r="BZQ1799" s="143"/>
      <c r="BZR1799" s="143"/>
      <c r="BZS1799" s="143"/>
      <c r="BZT1799" s="143"/>
      <c r="BZU1799" s="143"/>
      <c r="BZV1799" s="143"/>
      <c r="BZW1799" s="143"/>
      <c r="BZX1799" s="143"/>
      <c r="BZY1799" s="143"/>
      <c r="BZZ1799" s="143"/>
      <c r="CAA1799" s="143"/>
      <c r="CAB1799" s="143"/>
      <c r="CAC1799" s="143"/>
      <c r="CAD1799" s="143"/>
      <c r="CAE1799" s="143"/>
      <c r="CAF1799" s="143"/>
      <c r="CAG1799" s="143"/>
      <c r="CAH1799" s="143"/>
      <c r="CAI1799" s="143"/>
      <c r="CAJ1799" s="143"/>
      <c r="CAK1799" s="143"/>
      <c r="CAL1799" s="143"/>
      <c r="CAM1799" s="143"/>
      <c r="CAN1799" s="143"/>
      <c r="CAO1799" s="143"/>
      <c r="CAP1799" s="143"/>
      <c r="CAQ1799" s="143"/>
      <c r="CAR1799" s="143"/>
      <c r="CAS1799" s="143"/>
      <c r="CAT1799" s="143"/>
      <c r="CAU1799" s="143"/>
      <c r="CAV1799" s="143"/>
      <c r="CAW1799" s="143"/>
      <c r="CAX1799" s="143"/>
      <c r="CAY1799" s="143"/>
      <c r="CAZ1799" s="143"/>
      <c r="CBA1799" s="143"/>
      <c r="CBB1799" s="143"/>
      <c r="CBC1799" s="143"/>
      <c r="CBD1799" s="143"/>
      <c r="CBE1799" s="143"/>
      <c r="CBF1799" s="143"/>
      <c r="CBG1799" s="143"/>
      <c r="CBH1799" s="143"/>
      <c r="CBI1799" s="143"/>
      <c r="CBJ1799" s="143"/>
      <c r="CBK1799" s="143"/>
      <c r="CBL1799" s="143"/>
      <c r="CBM1799" s="143"/>
      <c r="CBN1799" s="143"/>
      <c r="CBO1799" s="143"/>
      <c r="CBP1799" s="143"/>
      <c r="CBQ1799" s="143"/>
      <c r="CBR1799" s="143"/>
      <c r="CBS1799" s="143"/>
      <c r="CBT1799" s="143"/>
      <c r="CBU1799" s="143"/>
      <c r="CBV1799" s="143"/>
      <c r="CBW1799" s="143"/>
      <c r="CBX1799" s="143"/>
      <c r="CBY1799" s="143"/>
      <c r="CBZ1799" s="143"/>
      <c r="CCA1799" s="143"/>
      <c r="CCB1799" s="143"/>
      <c r="CCC1799" s="143"/>
      <c r="CCD1799" s="143"/>
      <c r="CCE1799" s="143"/>
      <c r="CCF1799" s="143"/>
      <c r="CCG1799" s="143"/>
      <c r="CCH1799" s="143"/>
      <c r="CCI1799" s="143"/>
      <c r="CCJ1799" s="143"/>
      <c r="CCK1799" s="143"/>
      <c r="CCL1799" s="143"/>
      <c r="CCM1799" s="143"/>
      <c r="CCN1799" s="143"/>
      <c r="CCO1799" s="143"/>
      <c r="CCP1799" s="143"/>
      <c r="CCQ1799" s="143"/>
      <c r="CCR1799" s="143"/>
      <c r="CCS1799" s="143"/>
      <c r="CCT1799" s="143"/>
      <c r="CCU1799" s="143"/>
      <c r="CCV1799" s="143"/>
      <c r="CCW1799" s="143"/>
      <c r="CCX1799" s="143"/>
      <c r="CCY1799" s="143"/>
      <c r="CCZ1799" s="143"/>
      <c r="CDA1799" s="143"/>
      <c r="CDB1799" s="143"/>
      <c r="CDC1799" s="143"/>
      <c r="CDD1799" s="143"/>
      <c r="CDE1799" s="143"/>
      <c r="CDF1799" s="143"/>
      <c r="CDG1799" s="143"/>
      <c r="CDH1799" s="143"/>
      <c r="CDI1799" s="143"/>
      <c r="CDJ1799" s="143"/>
      <c r="CDK1799" s="143"/>
      <c r="CDL1799" s="143"/>
      <c r="CDM1799" s="143"/>
      <c r="CDN1799" s="143"/>
      <c r="CDO1799" s="143"/>
      <c r="CDP1799" s="143"/>
      <c r="CDQ1799" s="143"/>
      <c r="CDR1799" s="143"/>
      <c r="CDS1799" s="143"/>
      <c r="CDT1799" s="143"/>
      <c r="CDU1799" s="143"/>
      <c r="CDV1799" s="143"/>
      <c r="CDW1799" s="143"/>
      <c r="CDX1799" s="143"/>
      <c r="CDY1799" s="143"/>
      <c r="CDZ1799" s="143"/>
      <c r="CEA1799" s="143"/>
      <c r="CEB1799" s="143"/>
      <c r="CEC1799" s="143"/>
      <c r="CED1799" s="143"/>
      <c r="CEE1799" s="143"/>
      <c r="CEF1799" s="143"/>
      <c r="CEG1799" s="143"/>
      <c r="CEH1799" s="143"/>
      <c r="CEI1799" s="143"/>
      <c r="CEJ1799" s="143"/>
      <c r="CEK1799" s="143"/>
      <c r="CEL1799" s="143"/>
      <c r="CEM1799" s="143"/>
      <c r="CEN1799" s="143"/>
      <c r="CEO1799" s="143"/>
      <c r="CEP1799" s="143"/>
      <c r="CEQ1799" s="143"/>
      <c r="CER1799" s="143"/>
      <c r="CES1799" s="143"/>
      <c r="CET1799" s="143"/>
      <c r="CEU1799" s="143"/>
      <c r="CEV1799" s="143"/>
      <c r="CEW1799" s="143"/>
      <c r="CEX1799" s="143"/>
      <c r="CEY1799" s="143"/>
      <c r="CEZ1799" s="143"/>
      <c r="CFA1799" s="143"/>
      <c r="CFB1799" s="143"/>
      <c r="CFC1799" s="143"/>
      <c r="CFD1799" s="143"/>
      <c r="CFE1799" s="143"/>
      <c r="CFF1799" s="143"/>
      <c r="CFG1799" s="143"/>
      <c r="CFH1799" s="143"/>
      <c r="CFI1799" s="143"/>
      <c r="CFJ1799" s="143"/>
      <c r="CFK1799" s="143"/>
      <c r="CFL1799" s="143"/>
      <c r="CFM1799" s="143"/>
      <c r="CFN1799" s="143"/>
      <c r="CFO1799" s="143"/>
      <c r="CFP1799" s="143"/>
      <c r="CFQ1799" s="143"/>
      <c r="CFR1799" s="143"/>
      <c r="CFS1799" s="143"/>
      <c r="CFT1799" s="143"/>
      <c r="CFU1799" s="143"/>
      <c r="CFV1799" s="143"/>
      <c r="CFW1799" s="143"/>
      <c r="CFX1799" s="143"/>
      <c r="CFY1799" s="143"/>
      <c r="CFZ1799" s="143"/>
      <c r="CGA1799" s="143"/>
      <c r="CGB1799" s="143"/>
      <c r="CGC1799" s="143"/>
      <c r="CGD1799" s="143"/>
      <c r="CGE1799" s="143"/>
      <c r="CGF1799" s="143"/>
      <c r="CGG1799" s="143"/>
      <c r="CGH1799" s="143"/>
      <c r="CGI1799" s="143"/>
      <c r="CGJ1799" s="143"/>
      <c r="CGK1799" s="143"/>
      <c r="CGL1799" s="143"/>
      <c r="CGM1799" s="143"/>
      <c r="CGN1799" s="143"/>
      <c r="CGO1799" s="143"/>
      <c r="CGP1799" s="143"/>
      <c r="CGQ1799" s="143"/>
      <c r="CGR1799" s="143"/>
      <c r="CGS1799" s="143"/>
      <c r="CGT1799" s="143"/>
      <c r="CGU1799" s="143"/>
      <c r="CGV1799" s="143"/>
      <c r="CGW1799" s="143"/>
      <c r="CGX1799" s="143"/>
      <c r="CGY1799" s="143"/>
      <c r="CGZ1799" s="143"/>
      <c r="CHA1799" s="143"/>
      <c r="CHB1799" s="143"/>
      <c r="CHC1799" s="143"/>
      <c r="CHD1799" s="143"/>
      <c r="CHE1799" s="143"/>
      <c r="CHF1799" s="143"/>
      <c r="CHG1799" s="143"/>
      <c r="CHH1799" s="143"/>
      <c r="CHI1799" s="143"/>
      <c r="CHJ1799" s="143"/>
      <c r="CHK1799" s="143"/>
      <c r="CHL1799" s="143"/>
      <c r="CHM1799" s="143"/>
      <c r="CHN1799" s="143"/>
      <c r="CHO1799" s="143"/>
      <c r="CHP1799" s="143"/>
      <c r="CHQ1799" s="143"/>
      <c r="CHR1799" s="143"/>
      <c r="CHS1799" s="143"/>
      <c r="CHT1799" s="143"/>
      <c r="CHU1799" s="143"/>
      <c r="CHV1799" s="143"/>
      <c r="CHW1799" s="143"/>
      <c r="CHX1799" s="143"/>
      <c r="CHY1799" s="143"/>
      <c r="CHZ1799" s="143"/>
      <c r="CIA1799" s="143"/>
      <c r="CIB1799" s="143"/>
      <c r="CIC1799" s="143"/>
      <c r="CID1799" s="143"/>
      <c r="CIE1799" s="143"/>
      <c r="CIF1799" s="143"/>
      <c r="CIG1799" s="143"/>
      <c r="CIH1799" s="143"/>
      <c r="CII1799" s="143"/>
      <c r="CIJ1799" s="143"/>
      <c r="CIK1799" s="143"/>
      <c r="CIL1799" s="143"/>
      <c r="CIM1799" s="143"/>
      <c r="CIN1799" s="143"/>
      <c r="CIO1799" s="143"/>
      <c r="CIP1799" s="143"/>
      <c r="CIQ1799" s="143"/>
      <c r="CIR1799" s="143"/>
      <c r="CIS1799" s="143"/>
      <c r="CIT1799" s="143"/>
      <c r="CIU1799" s="143"/>
      <c r="CIV1799" s="143"/>
      <c r="CIW1799" s="143"/>
      <c r="CIX1799" s="143"/>
      <c r="CIY1799" s="143"/>
      <c r="CIZ1799" s="143"/>
      <c r="CJA1799" s="143"/>
      <c r="CJB1799" s="143"/>
      <c r="CJC1799" s="143"/>
      <c r="CJD1799" s="143"/>
      <c r="CJE1799" s="143"/>
      <c r="CJF1799" s="143"/>
      <c r="CJG1799" s="143"/>
      <c r="CJH1799" s="143"/>
      <c r="CJI1799" s="143"/>
      <c r="CJJ1799" s="143"/>
      <c r="CJK1799" s="143"/>
      <c r="CJL1799" s="143"/>
      <c r="CJM1799" s="143"/>
      <c r="CJN1799" s="143"/>
      <c r="CJO1799" s="143"/>
      <c r="CJP1799" s="143"/>
      <c r="CJQ1799" s="143"/>
      <c r="CJR1799" s="143"/>
      <c r="CJS1799" s="143"/>
      <c r="CJT1799" s="143"/>
      <c r="CJU1799" s="143"/>
      <c r="CJV1799" s="143"/>
      <c r="CJW1799" s="143"/>
      <c r="CJX1799" s="143"/>
      <c r="CJY1799" s="143"/>
      <c r="CJZ1799" s="143"/>
      <c r="CKA1799" s="143"/>
      <c r="CKB1799" s="143"/>
      <c r="CKC1799" s="143"/>
      <c r="CKD1799" s="143"/>
      <c r="CKE1799" s="143"/>
      <c r="CKF1799" s="143"/>
      <c r="CKG1799" s="143"/>
      <c r="CKH1799" s="143"/>
      <c r="CKI1799" s="143"/>
      <c r="CKJ1799" s="143"/>
      <c r="CKK1799" s="143"/>
      <c r="CKL1799" s="143"/>
      <c r="CKM1799" s="143"/>
      <c r="CKN1799" s="143"/>
      <c r="CKO1799" s="143"/>
      <c r="CKP1799" s="143"/>
      <c r="CKQ1799" s="143"/>
      <c r="CKR1799" s="143"/>
      <c r="CKS1799" s="143"/>
      <c r="CKT1799" s="143"/>
      <c r="CKU1799" s="143"/>
      <c r="CKV1799" s="143"/>
      <c r="CKW1799" s="143"/>
      <c r="CKX1799" s="143"/>
      <c r="CKY1799" s="143"/>
      <c r="CKZ1799" s="143"/>
      <c r="CLA1799" s="143"/>
      <c r="CLB1799" s="143"/>
      <c r="CLC1799" s="143"/>
      <c r="CLD1799" s="143"/>
      <c r="CLE1799" s="143"/>
      <c r="CLF1799" s="143"/>
      <c r="CLG1799" s="143"/>
      <c r="CLH1799" s="143"/>
      <c r="CLI1799" s="143"/>
      <c r="CLJ1799" s="143"/>
      <c r="CLK1799" s="143"/>
      <c r="CLL1799" s="143"/>
      <c r="CLM1799" s="143"/>
      <c r="CLN1799" s="143"/>
      <c r="CLO1799" s="143"/>
      <c r="CLP1799" s="143"/>
      <c r="CLQ1799" s="143"/>
      <c r="CLR1799" s="143"/>
      <c r="CLS1799" s="143"/>
      <c r="CLT1799" s="143"/>
      <c r="CLU1799" s="143"/>
      <c r="CLV1799" s="143"/>
      <c r="CLW1799" s="143"/>
      <c r="CLX1799" s="143"/>
      <c r="CLY1799" s="143"/>
      <c r="CLZ1799" s="143"/>
      <c r="CMA1799" s="143"/>
      <c r="CMB1799" s="143"/>
      <c r="CMC1799" s="143"/>
      <c r="CMD1799" s="143"/>
      <c r="CME1799" s="143"/>
      <c r="CMF1799" s="143"/>
      <c r="CMG1799" s="143"/>
      <c r="CMH1799" s="143"/>
      <c r="CMI1799" s="143"/>
      <c r="CMJ1799" s="143"/>
      <c r="CMK1799" s="143"/>
      <c r="CML1799" s="143"/>
      <c r="CMM1799" s="143"/>
      <c r="CMN1799" s="143"/>
      <c r="CMO1799" s="143"/>
      <c r="CMP1799" s="143"/>
      <c r="CMQ1799" s="143"/>
      <c r="CMR1799" s="143"/>
      <c r="CMS1799" s="143"/>
      <c r="CMT1799" s="143"/>
      <c r="CMU1799" s="143"/>
      <c r="CMV1799" s="143"/>
      <c r="CMW1799" s="143"/>
      <c r="CMX1799" s="143"/>
      <c r="CMY1799" s="143"/>
      <c r="CMZ1799" s="143"/>
      <c r="CNA1799" s="143"/>
      <c r="CNB1799" s="143"/>
      <c r="CNC1799" s="143"/>
      <c r="CND1799" s="143"/>
      <c r="CNE1799" s="143"/>
      <c r="CNF1799" s="143"/>
      <c r="CNG1799" s="143"/>
      <c r="CNH1799" s="143"/>
      <c r="CNI1799" s="143"/>
      <c r="CNJ1799" s="143"/>
      <c r="CNK1799" s="143"/>
      <c r="CNL1799" s="143"/>
      <c r="CNM1799" s="143"/>
      <c r="CNN1799" s="143"/>
      <c r="CNO1799" s="143"/>
      <c r="CNP1799" s="143"/>
      <c r="CNQ1799" s="143"/>
      <c r="CNR1799" s="143"/>
      <c r="CNS1799" s="143"/>
      <c r="CNT1799" s="143"/>
      <c r="CNU1799" s="143"/>
      <c r="CNV1799" s="143"/>
      <c r="CNW1799" s="143"/>
      <c r="CNX1799" s="143"/>
      <c r="CNY1799" s="143"/>
      <c r="CNZ1799" s="143"/>
      <c r="COA1799" s="143"/>
      <c r="COB1799" s="143"/>
      <c r="COC1799" s="143"/>
      <c r="COD1799" s="143"/>
      <c r="COE1799" s="143"/>
      <c r="COF1799" s="143"/>
      <c r="COG1799" s="143"/>
      <c r="COH1799" s="143"/>
      <c r="COI1799" s="143"/>
      <c r="COJ1799" s="143"/>
      <c r="COK1799" s="143"/>
      <c r="COL1799" s="143"/>
      <c r="COM1799" s="143"/>
      <c r="CON1799" s="143"/>
      <c r="COO1799" s="143"/>
      <c r="COP1799" s="143"/>
      <c r="COQ1799" s="143"/>
      <c r="COR1799" s="143"/>
      <c r="COS1799" s="143"/>
      <c r="COT1799" s="143"/>
      <c r="COU1799" s="143"/>
      <c r="COV1799" s="143"/>
      <c r="COW1799" s="143"/>
      <c r="COX1799" s="143"/>
      <c r="COY1799" s="143"/>
      <c r="COZ1799" s="143"/>
      <c r="CPA1799" s="143"/>
      <c r="CPB1799" s="143"/>
      <c r="CPC1799" s="143"/>
      <c r="CPD1799" s="143"/>
      <c r="CPE1799" s="143"/>
      <c r="CPF1799" s="143"/>
      <c r="CPG1799" s="143"/>
      <c r="CPH1799" s="143"/>
      <c r="CPI1799" s="143"/>
      <c r="CPJ1799" s="143"/>
      <c r="CPK1799" s="143"/>
      <c r="CPL1799" s="143"/>
      <c r="CPM1799" s="143"/>
      <c r="CPN1799" s="143"/>
      <c r="CPO1799" s="143"/>
      <c r="CPP1799" s="143"/>
      <c r="CPQ1799" s="143"/>
      <c r="CPR1799" s="143"/>
      <c r="CPS1799" s="143"/>
      <c r="CPT1799" s="143"/>
      <c r="CPU1799" s="143"/>
      <c r="CPV1799" s="143"/>
      <c r="CPW1799" s="143"/>
      <c r="CPX1799" s="143"/>
      <c r="CPY1799" s="143"/>
      <c r="CPZ1799" s="143"/>
      <c r="CQA1799" s="143"/>
      <c r="CQB1799" s="143"/>
      <c r="CQC1799" s="143"/>
      <c r="CQD1799" s="143"/>
      <c r="CQE1799" s="143"/>
      <c r="CQF1799" s="143"/>
      <c r="CQG1799" s="143"/>
      <c r="CQH1799" s="143"/>
      <c r="CQI1799" s="143"/>
      <c r="CQJ1799" s="143"/>
      <c r="CQK1799" s="143"/>
      <c r="CQL1799" s="143"/>
      <c r="CQM1799" s="143"/>
      <c r="CQN1799" s="143"/>
      <c r="CQO1799" s="143"/>
      <c r="CQP1799" s="143"/>
      <c r="CQQ1799" s="143"/>
      <c r="CQR1799" s="143"/>
      <c r="CQS1799" s="143"/>
      <c r="CQT1799" s="143"/>
      <c r="CQU1799" s="143"/>
      <c r="CQV1799" s="143"/>
      <c r="CQW1799" s="143"/>
      <c r="CQX1799" s="143"/>
      <c r="CQY1799" s="143"/>
      <c r="CQZ1799" s="143"/>
      <c r="CRA1799" s="143"/>
      <c r="CRB1799" s="143"/>
      <c r="CRC1799" s="143"/>
      <c r="CRD1799" s="143"/>
      <c r="CRE1799" s="143"/>
      <c r="CRF1799" s="143"/>
      <c r="CRG1799" s="143"/>
      <c r="CRH1799" s="143"/>
      <c r="CRI1799" s="143"/>
      <c r="CRJ1799" s="143"/>
      <c r="CRK1799" s="143"/>
      <c r="CRL1799" s="143"/>
      <c r="CRM1799" s="143"/>
      <c r="CRN1799" s="143"/>
      <c r="CRO1799" s="143"/>
      <c r="CRP1799" s="143"/>
      <c r="CRQ1799" s="143"/>
      <c r="CRR1799" s="143"/>
      <c r="CRS1799" s="143"/>
      <c r="CRT1799" s="143"/>
      <c r="CRU1799" s="143"/>
      <c r="CRV1799" s="143"/>
      <c r="CRW1799" s="143"/>
      <c r="CRX1799" s="143"/>
      <c r="CRY1799" s="143"/>
      <c r="CRZ1799" s="143"/>
      <c r="CSA1799" s="143"/>
      <c r="CSB1799" s="143"/>
      <c r="CSC1799" s="143"/>
      <c r="CSD1799" s="143"/>
      <c r="CSE1799" s="143"/>
      <c r="CSF1799" s="143"/>
      <c r="CSG1799" s="143"/>
      <c r="CSH1799" s="143"/>
      <c r="CSI1799" s="143"/>
      <c r="CSJ1799" s="143"/>
      <c r="CSK1799" s="143"/>
      <c r="CSL1799" s="143"/>
      <c r="CSM1799" s="143"/>
      <c r="CSN1799" s="143"/>
      <c r="CSO1799" s="143"/>
      <c r="CSP1799" s="143"/>
      <c r="CSQ1799" s="143"/>
      <c r="CSR1799" s="143"/>
      <c r="CSS1799" s="143"/>
      <c r="CST1799" s="143"/>
      <c r="CSU1799" s="143"/>
      <c r="CSV1799" s="143"/>
      <c r="CSW1799" s="143"/>
      <c r="CSX1799" s="143"/>
      <c r="CSY1799" s="143"/>
      <c r="CSZ1799" s="143"/>
      <c r="CTA1799" s="143"/>
      <c r="CTB1799" s="143"/>
      <c r="CTC1799" s="143"/>
      <c r="CTD1799" s="143"/>
      <c r="CTE1799" s="143"/>
      <c r="CTF1799" s="143"/>
      <c r="CTG1799" s="143"/>
      <c r="CTH1799" s="143"/>
      <c r="CTI1799" s="143"/>
      <c r="CTJ1799" s="143"/>
      <c r="CTK1799" s="143"/>
      <c r="CTL1799" s="143"/>
      <c r="CTM1799" s="143"/>
      <c r="CTN1799" s="143"/>
      <c r="CTO1799" s="143"/>
      <c r="CTP1799" s="143"/>
      <c r="CTQ1799" s="143"/>
      <c r="CTR1799" s="143"/>
      <c r="CTS1799" s="143"/>
      <c r="CTT1799" s="143"/>
      <c r="CTU1799" s="143"/>
      <c r="CTV1799" s="143"/>
      <c r="CTW1799" s="143"/>
      <c r="CTX1799" s="143"/>
      <c r="CTY1799" s="143"/>
      <c r="CTZ1799" s="143"/>
      <c r="CUA1799" s="143"/>
      <c r="CUB1799" s="143"/>
      <c r="CUC1799" s="143"/>
      <c r="CUD1799" s="143"/>
      <c r="CUE1799" s="143"/>
      <c r="CUF1799" s="143"/>
      <c r="CUG1799" s="143"/>
      <c r="CUH1799" s="143"/>
      <c r="CUI1799" s="143"/>
      <c r="CUJ1799" s="143"/>
      <c r="CUK1799" s="143"/>
      <c r="CUL1799" s="143"/>
      <c r="CUM1799" s="143"/>
      <c r="CUN1799" s="143"/>
      <c r="CUO1799" s="143"/>
      <c r="CUP1799" s="143"/>
      <c r="CUQ1799" s="143"/>
      <c r="CUR1799" s="143"/>
      <c r="CUS1799" s="143"/>
      <c r="CUT1799" s="143"/>
      <c r="CUU1799" s="143"/>
      <c r="CUV1799" s="143"/>
      <c r="CUW1799" s="143"/>
      <c r="CUX1799" s="143"/>
      <c r="CUY1799" s="143"/>
      <c r="CUZ1799" s="143"/>
      <c r="CVA1799" s="143"/>
      <c r="CVB1799" s="143"/>
      <c r="CVC1799" s="143"/>
      <c r="CVD1799" s="143"/>
      <c r="CVE1799" s="143"/>
      <c r="CVF1799" s="143"/>
      <c r="CVG1799" s="143"/>
      <c r="CVH1799" s="143"/>
      <c r="CVI1799" s="143"/>
      <c r="CVJ1799" s="143"/>
      <c r="CVK1799" s="143"/>
      <c r="CVL1799" s="143"/>
      <c r="CVM1799" s="143"/>
      <c r="CVN1799" s="143"/>
      <c r="CVO1799" s="143"/>
      <c r="CVP1799" s="143"/>
      <c r="CVQ1799" s="143"/>
      <c r="CVR1799" s="143"/>
      <c r="CVS1799" s="143"/>
      <c r="CVT1799" s="143"/>
      <c r="CVU1799" s="143"/>
      <c r="CVV1799" s="143"/>
      <c r="CVW1799" s="143"/>
      <c r="CVX1799" s="143"/>
      <c r="CVY1799" s="143"/>
      <c r="CVZ1799" s="143"/>
      <c r="CWA1799" s="143"/>
      <c r="CWB1799" s="143"/>
      <c r="CWC1799" s="143"/>
      <c r="CWD1799" s="143"/>
      <c r="CWE1799" s="143"/>
      <c r="CWF1799" s="143"/>
      <c r="CWG1799" s="143"/>
      <c r="CWH1799" s="143"/>
      <c r="CWI1799" s="143"/>
      <c r="CWJ1799" s="143"/>
      <c r="CWK1799" s="143"/>
      <c r="CWL1799" s="143"/>
      <c r="CWM1799" s="143"/>
      <c r="CWN1799" s="143"/>
      <c r="CWO1799" s="143"/>
      <c r="CWP1799" s="143"/>
      <c r="CWQ1799" s="143"/>
      <c r="CWR1799" s="143"/>
      <c r="CWS1799" s="143"/>
      <c r="CWT1799" s="143"/>
      <c r="CWU1799" s="143"/>
      <c r="CWV1799" s="143"/>
      <c r="CWW1799" s="143"/>
      <c r="CWX1799" s="143"/>
      <c r="CWY1799" s="143"/>
      <c r="CWZ1799" s="143"/>
      <c r="CXA1799" s="143"/>
      <c r="CXB1799" s="143"/>
      <c r="CXC1799" s="143"/>
      <c r="CXD1799" s="143"/>
      <c r="CXE1799" s="143"/>
      <c r="CXF1799" s="143"/>
      <c r="CXG1799" s="143"/>
      <c r="CXH1799" s="143"/>
      <c r="CXI1799" s="143"/>
      <c r="CXJ1799" s="143"/>
      <c r="CXK1799" s="143"/>
      <c r="CXL1799" s="143"/>
      <c r="CXM1799" s="143"/>
      <c r="CXN1799" s="143"/>
      <c r="CXO1799" s="143"/>
      <c r="CXP1799" s="143"/>
      <c r="CXQ1799" s="143"/>
      <c r="CXR1799" s="143"/>
      <c r="CXS1799" s="143"/>
      <c r="CXT1799" s="143"/>
      <c r="CXU1799" s="143"/>
      <c r="CXV1799" s="143"/>
      <c r="CXW1799" s="143"/>
      <c r="CXX1799" s="143"/>
      <c r="CXY1799" s="143"/>
      <c r="CXZ1799" s="143"/>
      <c r="CYA1799" s="143"/>
      <c r="CYB1799" s="143"/>
      <c r="CYC1799" s="143"/>
      <c r="CYD1799" s="143"/>
      <c r="CYE1799" s="143"/>
      <c r="CYF1799" s="143"/>
      <c r="CYG1799" s="143"/>
      <c r="CYH1799" s="143"/>
      <c r="CYI1799" s="143"/>
      <c r="CYJ1799" s="143"/>
      <c r="CYK1799" s="143"/>
      <c r="CYL1799" s="143"/>
      <c r="CYM1799" s="143"/>
      <c r="CYN1799" s="143"/>
      <c r="CYO1799" s="143"/>
      <c r="CYP1799" s="143"/>
      <c r="CYQ1799" s="143"/>
      <c r="CYR1799" s="143"/>
      <c r="CYS1799" s="143"/>
      <c r="CYT1799" s="143"/>
      <c r="CYU1799" s="143"/>
      <c r="CYV1799" s="143"/>
      <c r="CYW1799" s="143"/>
      <c r="CYX1799" s="143"/>
      <c r="CYY1799" s="143"/>
      <c r="CYZ1799" s="143"/>
      <c r="CZA1799" s="143"/>
      <c r="CZB1799" s="143"/>
      <c r="CZC1799" s="143"/>
      <c r="CZD1799" s="143"/>
      <c r="CZE1799" s="143"/>
      <c r="CZF1799" s="143"/>
      <c r="CZG1799" s="143"/>
      <c r="CZH1799" s="143"/>
      <c r="CZI1799" s="143"/>
      <c r="CZJ1799" s="143"/>
      <c r="CZK1799" s="143"/>
      <c r="CZL1799" s="143"/>
      <c r="CZM1799" s="143"/>
      <c r="CZN1799" s="143"/>
      <c r="CZO1799" s="143"/>
      <c r="CZP1799" s="143"/>
      <c r="CZQ1799" s="143"/>
      <c r="CZR1799" s="143"/>
      <c r="CZS1799" s="143"/>
      <c r="CZT1799" s="143"/>
      <c r="CZU1799" s="143"/>
      <c r="CZV1799" s="143"/>
      <c r="CZW1799" s="143"/>
      <c r="CZX1799" s="143"/>
      <c r="CZY1799" s="143"/>
      <c r="CZZ1799" s="143"/>
      <c r="DAA1799" s="143"/>
      <c r="DAB1799" s="143"/>
      <c r="DAC1799" s="143"/>
      <c r="DAD1799" s="143"/>
      <c r="DAE1799" s="143"/>
      <c r="DAF1799" s="143"/>
      <c r="DAG1799" s="143"/>
      <c r="DAH1799" s="143"/>
      <c r="DAI1799" s="143"/>
      <c r="DAJ1799" s="143"/>
      <c r="DAK1799" s="143"/>
      <c r="DAL1799" s="143"/>
      <c r="DAM1799" s="143"/>
      <c r="DAN1799" s="143"/>
      <c r="DAO1799" s="143"/>
      <c r="DAP1799" s="143"/>
      <c r="DAQ1799" s="143"/>
      <c r="DAR1799" s="143"/>
      <c r="DAS1799" s="143"/>
      <c r="DAT1799" s="143"/>
      <c r="DAU1799" s="143"/>
      <c r="DAV1799" s="143"/>
      <c r="DAW1799" s="143"/>
      <c r="DAX1799" s="143"/>
      <c r="DAY1799" s="143"/>
      <c r="DAZ1799" s="143"/>
      <c r="DBA1799" s="143"/>
      <c r="DBB1799" s="143"/>
      <c r="DBC1799" s="143"/>
      <c r="DBD1799" s="143"/>
      <c r="DBE1799" s="143"/>
      <c r="DBF1799" s="143"/>
      <c r="DBG1799" s="143"/>
      <c r="DBH1799" s="143"/>
      <c r="DBI1799" s="143"/>
      <c r="DBJ1799" s="143"/>
      <c r="DBK1799" s="143"/>
      <c r="DBL1799" s="143"/>
      <c r="DBM1799" s="143"/>
      <c r="DBN1799" s="143"/>
      <c r="DBO1799" s="143"/>
      <c r="DBP1799" s="143"/>
      <c r="DBQ1799" s="143"/>
      <c r="DBR1799" s="143"/>
      <c r="DBS1799" s="143"/>
      <c r="DBT1799" s="143"/>
      <c r="DBU1799" s="143"/>
      <c r="DBV1799" s="143"/>
      <c r="DBW1799" s="143"/>
      <c r="DBX1799" s="143"/>
      <c r="DBY1799" s="143"/>
      <c r="DBZ1799" s="143"/>
      <c r="DCA1799" s="143"/>
      <c r="DCB1799" s="143"/>
      <c r="DCC1799" s="143"/>
      <c r="DCD1799" s="143"/>
      <c r="DCE1799" s="143"/>
      <c r="DCF1799" s="143"/>
      <c r="DCG1799" s="143"/>
      <c r="DCH1799" s="143"/>
      <c r="DCI1799" s="143"/>
      <c r="DCJ1799" s="143"/>
      <c r="DCK1799" s="143"/>
      <c r="DCL1799" s="143"/>
      <c r="DCM1799" s="143"/>
      <c r="DCN1799" s="143"/>
      <c r="DCO1799" s="143"/>
      <c r="DCP1799" s="143"/>
      <c r="DCQ1799" s="143"/>
      <c r="DCR1799" s="143"/>
      <c r="DCS1799" s="143"/>
      <c r="DCT1799" s="143"/>
      <c r="DCU1799" s="143"/>
      <c r="DCV1799" s="143"/>
      <c r="DCW1799" s="143"/>
      <c r="DCX1799" s="143"/>
      <c r="DCY1799" s="143"/>
      <c r="DCZ1799" s="143"/>
      <c r="DDA1799" s="143"/>
      <c r="DDB1799" s="143"/>
      <c r="DDC1799" s="143"/>
      <c r="DDD1799" s="143"/>
      <c r="DDE1799" s="143"/>
      <c r="DDF1799" s="143"/>
      <c r="DDG1799" s="143"/>
      <c r="DDH1799" s="143"/>
      <c r="DDI1799" s="143"/>
      <c r="DDJ1799" s="143"/>
      <c r="DDK1799" s="143"/>
      <c r="DDL1799" s="143"/>
      <c r="DDM1799" s="143"/>
      <c r="DDN1799" s="143"/>
      <c r="DDO1799" s="143"/>
      <c r="DDP1799" s="143"/>
      <c r="DDQ1799" s="143"/>
      <c r="DDR1799" s="143"/>
      <c r="DDS1799" s="143"/>
      <c r="DDT1799" s="143"/>
      <c r="DDU1799" s="143"/>
      <c r="DDV1799" s="143"/>
      <c r="DDW1799" s="143"/>
      <c r="DDX1799" s="143"/>
      <c r="DDY1799" s="143"/>
      <c r="DDZ1799" s="143"/>
      <c r="DEA1799" s="143"/>
      <c r="DEB1799" s="143"/>
      <c r="DEC1799" s="143"/>
      <c r="DED1799" s="143"/>
      <c r="DEE1799" s="143"/>
      <c r="DEF1799" s="143"/>
      <c r="DEG1799" s="143"/>
      <c r="DEH1799" s="143"/>
      <c r="DEI1799" s="143"/>
      <c r="DEJ1799" s="143"/>
      <c r="DEK1799" s="143"/>
      <c r="DEL1799" s="143"/>
      <c r="DEM1799" s="143"/>
      <c r="DEN1799" s="143"/>
      <c r="DEO1799" s="143"/>
      <c r="DEP1799" s="143"/>
      <c r="DEQ1799" s="143"/>
      <c r="DER1799" s="143"/>
      <c r="DES1799" s="143"/>
      <c r="DET1799" s="143"/>
      <c r="DEU1799" s="143"/>
      <c r="DEV1799" s="143"/>
      <c r="DEW1799" s="143"/>
      <c r="DEX1799" s="143"/>
      <c r="DEY1799" s="143"/>
      <c r="DEZ1799" s="143"/>
      <c r="DFA1799" s="143"/>
      <c r="DFB1799" s="143"/>
      <c r="DFC1799" s="143"/>
      <c r="DFD1799" s="143"/>
      <c r="DFE1799" s="143"/>
      <c r="DFF1799" s="143"/>
      <c r="DFG1799" s="143"/>
      <c r="DFH1799" s="143"/>
      <c r="DFI1799" s="143"/>
      <c r="DFJ1799" s="143"/>
      <c r="DFK1799" s="143"/>
      <c r="DFL1799" s="143"/>
      <c r="DFM1799" s="143"/>
      <c r="DFN1799" s="143"/>
      <c r="DFO1799" s="143"/>
      <c r="DFP1799" s="143"/>
      <c r="DFQ1799" s="143"/>
      <c r="DFR1799" s="143"/>
      <c r="DFS1799" s="143"/>
      <c r="DFT1799" s="143"/>
      <c r="DFU1799" s="143"/>
      <c r="DFV1799" s="143"/>
      <c r="DFW1799" s="143"/>
      <c r="DFX1799" s="143"/>
      <c r="DFY1799" s="143"/>
      <c r="DFZ1799" s="143"/>
      <c r="DGA1799" s="143"/>
      <c r="DGB1799" s="143"/>
      <c r="DGC1799" s="143"/>
      <c r="DGD1799" s="143"/>
      <c r="DGE1799" s="143"/>
      <c r="DGF1799" s="143"/>
      <c r="DGG1799" s="143"/>
      <c r="DGH1799" s="143"/>
      <c r="DGI1799" s="143"/>
      <c r="DGJ1799" s="143"/>
      <c r="DGK1799" s="143"/>
      <c r="DGL1799" s="143"/>
      <c r="DGM1799" s="143"/>
      <c r="DGN1799" s="143"/>
      <c r="DGO1799" s="143"/>
      <c r="DGP1799" s="143"/>
      <c r="DGQ1799" s="143"/>
      <c r="DGR1799" s="143"/>
      <c r="DGS1799" s="143"/>
      <c r="DGT1799" s="143"/>
      <c r="DGU1799" s="143"/>
      <c r="DGV1799" s="143"/>
      <c r="DGW1799" s="143"/>
      <c r="DGX1799" s="143"/>
      <c r="DGY1799" s="143"/>
      <c r="DGZ1799" s="143"/>
      <c r="DHA1799" s="143"/>
      <c r="DHB1799" s="143"/>
      <c r="DHC1799" s="143"/>
      <c r="DHD1799" s="143"/>
      <c r="DHE1799" s="143"/>
      <c r="DHF1799" s="143"/>
      <c r="DHG1799" s="143"/>
      <c r="DHH1799" s="143"/>
      <c r="DHI1799" s="143"/>
      <c r="DHJ1799" s="143"/>
      <c r="DHK1799" s="143"/>
      <c r="DHL1799" s="143"/>
      <c r="DHM1799" s="143"/>
      <c r="DHN1799" s="143"/>
      <c r="DHO1799" s="143"/>
      <c r="DHP1799" s="143"/>
      <c r="DHQ1799" s="143"/>
      <c r="DHR1799" s="143"/>
      <c r="DHS1799" s="143"/>
      <c r="DHT1799" s="143"/>
      <c r="DHU1799" s="143"/>
      <c r="DHV1799" s="143"/>
      <c r="DHW1799" s="143"/>
      <c r="DHX1799" s="143"/>
      <c r="DHY1799" s="143"/>
      <c r="DHZ1799" s="143"/>
      <c r="DIA1799" s="143"/>
      <c r="DIB1799" s="143"/>
      <c r="DIC1799" s="143"/>
      <c r="DID1799" s="143"/>
      <c r="DIE1799" s="143"/>
      <c r="DIF1799" s="143"/>
      <c r="DIG1799" s="143"/>
      <c r="DIH1799" s="143"/>
      <c r="DII1799" s="143"/>
      <c r="DIJ1799" s="143"/>
      <c r="DIK1799" s="143"/>
      <c r="DIL1799" s="143"/>
      <c r="DIM1799" s="143"/>
      <c r="DIN1799" s="143"/>
      <c r="DIO1799" s="143"/>
      <c r="DIP1799" s="143"/>
      <c r="DIQ1799" s="143"/>
      <c r="DIR1799" s="143"/>
      <c r="DIS1799" s="143"/>
      <c r="DIT1799" s="143"/>
      <c r="DIU1799" s="143"/>
      <c r="DIV1799" s="143"/>
      <c r="DIW1799" s="143"/>
      <c r="DIX1799" s="143"/>
      <c r="DIY1799" s="143"/>
      <c r="DIZ1799" s="143"/>
      <c r="DJA1799" s="143"/>
      <c r="DJB1799" s="143"/>
      <c r="DJC1799" s="143"/>
      <c r="DJD1799" s="143"/>
      <c r="DJE1799" s="143"/>
      <c r="DJF1799" s="143"/>
      <c r="DJG1799" s="143"/>
      <c r="DJH1799" s="143"/>
      <c r="DJI1799" s="143"/>
      <c r="DJJ1799" s="143"/>
      <c r="DJK1799" s="143"/>
      <c r="DJL1799" s="143"/>
      <c r="DJM1799" s="143"/>
      <c r="DJN1799" s="143"/>
      <c r="DJO1799" s="143"/>
      <c r="DJP1799" s="143"/>
      <c r="DJQ1799" s="143"/>
      <c r="DJR1799" s="143"/>
      <c r="DJS1799" s="143"/>
      <c r="DJT1799" s="143"/>
      <c r="DJU1799" s="143"/>
      <c r="DJV1799" s="143"/>
      <c r="DJW1799" s="143"/>
      <c r="DJX1799" s="143"/>
      <c r="DJY1799" s="143"/>
      <c r="DJZ1799" s="143"/>
      <c r="DKA1799" s="143"/>
      <c r="DKB1799" s="143"/>
      <c r="DKC1799" s="143"/>
      <c r="DKD1799" s="143"/>
      <c r="DKE1799" s="143"/>
      <c r="DKF1799" s="143"/>
      <c r="DKG1799" s="143"/>
      <c r="DKH1799" s="143"/>
      <c r="DKI1799" s="143"/>
      <c r="DKJ1799" s="143"/>
      <c r="DKK1799" s="143"/>
      <c r="DKL1799" s="143"/>
      <c r="DKM1799" s="143"/>
      <c r="DKN1799" s="143"/>
      <c r="DKO1799" s="143"/>
      <c r="DKP1799" s="143"/>
      <c r="DKQ1799" s="143"/>
      <c r="DKR1799" s="143"/>
      <c r="DKS1799" s="143"/>
      <c r="DKT1799" s="143"/>
      <c r="DKU1799" s="143"/>
      <c r="DKV1799" s="143"/>
      <c r="DKW1799" s="143"/>
      <c r="DKX1799" s="143"/>
      <c r="DKY1799" s="143"/>
      <c r="DKZ1799" s="143"/>
      <c r="DLA1799" s="143"/>
      <c r="DLB1799" s="143"/>
      <c r="DLC1799" s="143"/>
      <c r="DLD1799" s="143"/>
      <c r="DLE1799" s="143"/>
      <c r="DLF1799" s="143"/>
      <c r="DLG1799" s="143"/>
      <c r="DLH1799" s="143"/>
      <c r="DLI1799" s="143"/>
      <c r="DLJ1799" s="143"/>
      <c r="DLK1799" s="143"/>
      <c r="DLL1799" s="143"/>
      <c r="DLM1799" s="143"/>
      <c r="DLN1799" s="143"/>
      <c r="DLO1799" s="143"/>
      <c r="DLP1799" s="143"/>
      <c r="DLQ1799" s="143"/>
      <c r="DLR1799" s="143"/>
      <c r="DLS1799" s="143"/>
      <c r="DLT1799" s="143"/>
      <c r="DLU1799" s="143"/>
      <c r="DLV1799" s="143"/>
      <c r="DLW1799" s="143"/>
      <c r="DLX1799" s="143"/>
      <c r="DLY1799" s="143"/>
      <c r="DLZ1799" s="143"/>
      <c r="DMA1799" s="143"/>
      <c r="DMB1799" s="143"/>
      <c r="DMC1799" s="143"/>
      <c r="DMD1799" s="143"/>
      <c r="DME1799" s="143"/>
      <c r="DMF1799" s="143"/>
      <c r="DMG1799" s="143"/>
      <c r="DMH1799" s="143"/>
      <c r="DMI1799" s="143"/>
      <c r="DMJ1799" s="143"/>
      <c r="DMK1799" s="143"/>
      <c r="DML1799" s="143"/>
      <c r="DMM1799" s="143"/>
      <c r="DMN1799" s="143"/>
      <c r="DMO1799" s="143"/>
      <c r="DMP1799" s="143"/>
      <c r="DMQ1799" s="143"/>
      <c r="DMR1799" s="143"/>
      <c r="DMS1799" s="143"/>
      <c r="DMT1799" s="143"/>
      <c r="DMU1799" s="143"/>
      <c r="DMV1799" s="143"/>
      <c r="DMW1799" s="143"/>
      <c r="DMX1799" s="143"/>
      <c r="DMY1799" s="143"/>
      <c r="DMZ1799" s="143"/>
      <c r="DNA1799" s="143"/>
      <c r="DNB1799" s="143"/>
      <c r="DNC1799" s="143"/>
      <c r="DND1799" s="143"/>
      <c r="DNE1799" s="143"/>
      <c r="DNF1799" s="143"/>
      <c r="DNG1799" s="143"/>
      <c r="DNH1799" s="143"/>
      <c r="DNI1799" s="143"/>
      <c r="DNJ1799" s="143"/>
      <c r="DNK1799" s="143"/>
      <c r="DNL1799" s="143"/>
      <c r="DNM1799" s="143"/>
      <c r="DNN1799" s="143"/>
      <c r="DNO1799" s="143"/>
      <c r="DNP1799" s="143"/>
      <c r="DNQ1799" s="143"/>
      <c r="DNR1799" s="143"/>
      <c r="DNS1799" s="143"/>
      <c r="DNT1799" s="143"/>
      <c r="DNU1799" s="143"/>
      <c r="DNV1799" s="143"/>
      <c r="DNW1799" s="143"/>
      <c r="DNX1799" s="143"/>
      <c r="DNY1799" s="143"/>
      <c r="DNZ1799" s="143"/>
      <c r="DOA1799" s="143"/>
      <c r="DOB1799" s="143"/>
      <c r="DOC1799" s="143"/>
      <c r="DOD1799" s="143"/>
      <c r="DOE1799" s="143"/>
      <c r="DOF1799" s="143"/>
      <c r="DOG1799" s="143"/>
      <c r="DOH1799" s="143"/>
      <c r="DOI1799" s="143"/>
      <c r="DOJ1799" s="143"/>
      <c r="DOK1799" s="143"/>
      <c r="DOL1799" s="143"/>
      <c r="DOM1799" s="143"/>
      <c r="DON1799" s="143"/>
      <c r="DOO1799" s="143"/>
      <c r="DOP1799" s="143"/>
      <c r="DOQ1799" s="143"/>
      <c r="DOR1799" s="143"/>
      <c r="DOS1799" s="143"/>
      <c r="DOT1799" s="143"/>
      <c r="DOU1799" s="143"/>
      <c r="DOV1799" s="143"/>
      <c r="DOW1799" s="143"/>
      <c r="DOX1799" s="143"/>
      <c r="DOY1799" s="143"/>
      <c r="DOZ1799" s="143"/>
      <c r="DPA1799" s="143"/>
      <c r="DPB1799" s="143"/>
      <c r="DPC1799" s="143"/>
      <c r="DPD1799" s="143"/>
      <c r="DPE1799" s="143"/>
      <c r="DPF1799" s="143"/>
      <c r="DPG1799" s="143"/>
      <c r="DPH1799" s="143"/>
      <c r="DPI1799" s="143"/>
      <c r="DPJ1799" s="143"/>
      <c r="DPK1799" s="143"/>
      <c r="DPL1799" s="143"/>
      <c r="DPM1799" s="143"/>
      <c r="DPN1799" s="143"/>
      <c r="DPO1799" s="143"/>
      <c r="DPP1799" s="143"/>
      <c r="DPQ1799" s="143"/>
      <c r="DPR1799" s="143"/>
      <c r="DPS1799" s="143"/>
      <c r="DPT1799" s="143"/>
      <c r="DPU1799" s="143"/>
      <c r="DPV1799" s="143"/>
      <c r="DPW1799" s="143"/>
      <c r="DPX1799" s="143"/>
      <c r="DPY1799" s="143"/>
      <c r="DPZ1799" s="143"/>
      <c r="DQA1799" s="143"/>
      <c r="DQB1799" s="143"/>
      <c r="DQC1799" s="143"/>
      <c r="DQD1799" s="143"/>
      <c r="DQE1799" s="143"/>
      <c r="DQF1799" s="143"/>
      <c r="DQG1799" s="143"/>
      <c r="DQH1799" s="143"/>
      <c r="DQI1799" s="143"/>
      <c r="DQJ1799" s="143"/>
      <c r="DQK1799" s="143"/>
      <c r="DQL1799" s="143"/>
      <c r="DQM1799" s="143"/>
      <c r="DQN1799" s="143"/>
      <c r="DQO1799" s="143"/>
      <c r="DQP1799" s="143"/>
      <c r="DQQ1799" s="143"/>
      <c r="DQR1799" s="143"/>
      <c r="DQS1799" s="143"/>
      <c r="DQT1799" s="143"/>
      <c r="DQU1799" s="143"/>
      <c r="DQV1799" s="143"/>
      <c r="DQW1799" s="143"/>
      <c r="DQX1799" s="143"/>
      <c r="DQY1799" s="143"/>
      <c r="DQZ1799" s="143"/>
      <c r="DRA1799" s="143"/>
      <c r="DRB1799" s="143"/>
      <c r="DRC1799" s="143"/>
      <c r="DRD1799" s="143"/>
      <c r="DRE1799" s="143"/>
      <c r="DRF1799" s="143"/>
      <c r="DRG1799" s="143"/>
      <c r="DRH1799" s="143"/>
      <c r="DRI1799" s="143"/>
      <c r="DRJ1799" s="143"/>
      <c r="DRK1799" s="143"/>
      <c r="DRL1799" s="143"/>
      <c r="DRM1799" s="143"/>
      <c r="DRN1799" s="143"/>
      <c r="DRO1799" s="143"/>
      <c r="DRP1799" s="143"/>
      <c r="DRQ1799" s="143"/>
      <c r="DRR1799" s="143"/>
      <c r="DRS1799" s="143"/>
      <c r="DRT1799" s="143"/>
      <c r="DRU1799" s="143"/>
      <c r="DRV1799" s="143"/>
      <c r="DRW1799" s="143"/>
      <c r="DRX1799" s="143"/>
      <c r="DRY1799" s="143"/>
      <c r="DRZ1799" s="143"/>
      <c r="DSA1799" s="143"/>
      <c r="DSB1799" s="143"/>
      <c r="DSC1799" s="143"/>
      <c r="DSD1799" s="143"/>
      <c r="DSE1799" s="143"/>
      <c r="DSF1799" s="143"/>
      <c r="DSG1799" s="143"/>
      <c r="DSH1799" s="143"/>
      <c r="DSI1799" s="143"/>
      <c r="DSJ1799" s="143"/>
      <c r="DSK1799" s="143"/>
      <c r="DSL1799" s="143"/>
      <c r="DSM1799" s="143"/>
      <c r="DSN1799" s="143"/>
      <c r="DSO1799" s="143"/>
      <c r="DSP1799" s="143"/>
      <c r="DSQ1799" s="143"/>
      <c r="DSR1799" s="143"/>
      <c r="DSS1799" s="143"/>
      <c r="DST1799" s="143"/>
      <c r="DSU1799" s="143"/>
      <c r="DSV1799" s="143"/>
      <c r="DSW1799" s="143"/>
      <c r="DSX1799" s="143"/>
      <c r="DSY1799" s="143"/>
      <c r="DSZ1799" s="143"/>
      <c r="DTA1799" s="143"/>
      <c r="DTB1799" s="143"/>
      <c r="DTC1799" s="143"/>
      <c r="DTD1799" s="143"/>
      <c r="DTE1799" s="143"/>
      <c r="DTF1799" s="143"/>
      <c r="DTG1799" s="143"/>
      <c r="DTH1799" s="143"/>
      <c r="DTI1799" s="143"/>
      <c r="DTJ1799" s="143"/>
      <c r="DTK1799" s="143"/>
      <c r="DTL1799" s="143"/>
      <c r="DTM1799" s="143"/>
      <c r="DTN1799" s="143"/>
      <c r="DTO1799" s="143"/>
      <c r="DTP1799" s="143"/>
      <c r="DTQ1799" s="143"/>
      <c r="DTR1799" s="143"/>
      <c r="DTS1799" s="143"/>
      <c r="DTT1799" s="143"/>
      <c r="DTU1799" s="143"/>
      <c r="DTV1799" s="143"/>
      <c r="DTW1799" s="143"/>
      <c r="DTX1799" s="143"/>
      <c r="DTY1799" s="143"/>
      <c r="DTZ1799" s="143"/>
      <c r="DUA1799" s="143"/>
      <c r="DUB1799" s="143"/>
      <c r="DUC1799" s="143"/>
      <c r="DUD1799" s="143"/>
      <c r="DUE1799" s="143"/>
      <c r="DUF1799" s="143"/>
      <c r="DUG1799" s="143"/>
      <c r="DUH1799" s="143"/>
      <c r="DUI1799" s="143"/>
      <c r="DUJ1799" s="143"/>
      <c r="DUK1799" s="143"/>
      <c r="DUL1799" s="143"/>
      <c r="DUM1799" s="143"/>
      <c r="DUN1799" s="143"/>
      <c r="DUO1799" s="143"/>
      <c r="DUP1799" s="143"/>
      <c r="DUQ1799" s="143"/>
      <c r="DUR1799" s="143"/>
      <c r="DUS1799" s="143"/>
      <c r="DUT1799" s="143"/>
      <c r="DUU1799" s="143"/>
      <c r="DUV1799" s="143"/>
      <c r="DUW1799" s="143"/>
      <c r="DUX1799" s="143"/>
      <c r="DUY1799" s="143"/>
      <c r="DUZ1799" s="143"/>
      <c r="DVA1799" s="143"/>
      <c r="DVB1799" s="143"/>
      <c r="DVC1799" s="143"/>
      <c r="DVD1799" s="143"/>
      <c r="DVE1799" s="143"/>
      <c r="DVF1799" s="143"/>
      <c r="DVG1799" s="143"/>
      <c r="DVH1799" s="143"/>
      <c r="DVI1799" s="143"/>
      <c r="DVJ1799" s="143"/>
      <c r="DVK1799" s="143"/>
      <c r="DVL1799" s="143"/>
      <c r="DVM1799" s="143"/>
      <c r="DVN1799" s="143"/>
      <c r="DVO1799" s="143"/>
      <c r="DVP1799" s="143"/>
      <c r="DVQ1799" s="143"/>
      <c r="DVR1799" s="143"/>
      <c r="DVS1799" s="143"/>
      <c r="DVT1799" s="143"/>
      <c r="DVU1799" s="143"/>
      <c r="DVV1799" s="143"/>
      <c r="DVW1799" s="143"/>
      <c r="DVX1799" s="143"/>
      <c r="DVY1799" s="143"/>
      <c r="DVZ1799" s="143"/>
      <c r="DWA1799" s="143"/>
      <c r="DWB1799" s="143"/>
      <c r="DWC1799" s="143"/>
      <c r="DWD1799" s="143"/>
      <c r="DWE1799" s="143"/>
      <c r="DWF1799" s="143"/>
      <c r="DWG1799" s="143"/>
      <c r="DWH1799" s="143"/>
      <c r="DWI1799" s="143"/>
      <c r="DWJ1799" s="143"/>
      <c r="DWK1799" s="143"/>
      <c r="DWL1799" s="143"/>
      <c r="DWM1799" s="143"/>
      <c r="DWN1799" s="143"/>
      <c r="DWO1799" s="143"/>
      <c r="DWP1799" s="143"/>
      <c r="DWQ1799" s="143"/>
      <c r="DWR1799" s="143"/>
      <c r="DWS1799" s="143"/>
      <c r="DWT1799" s="143"/>
      <c r="DWU1799" s="143"/>
      <c r="DWV1799" s="143"/>
      <c r="DWW1799" s="143"/>
      <c r="DWX1799" s="143"/>
      <c r="DWY1799" s="143"/>
      <c r="DWZ1799" s="143"/>
      <c r="DXA1799" s="143"/>
      <c r="DXB1799" s="143"/>
      <c r="DXC1799" s="143"/>
      <c r="DXD1799" s="143"/>
      <c r="DXE1799" s="143"/>
      <c r="DXF1799" s="143"/>
      <c r="DXG1799" s="143"/>
      <c r="DXH1799" s="143"/>
      <c r="DXI1799" s="143"/>
      <c r="DXJ1799" s="143"/>
      <c r="DXK1799" s="143"/>
      <c r="DXL1799" s="143"/>
      <c r="DXM1799" s="143"/>
      <c r="DXN1799" s="143"/>
      <c r="DXO1799" s="143"/>
      <c r="DXP1799" s="143"/>
      <c r="DXQ1799" s="143"/>
      <c r="DXR1799" s="143"/>
      <c r="DXS1799" s="143"/>
      <c r="DXT1799" s="143"/>
      <c r="DXU1799" s="143"/>
      <c r="DXV1799" s="143"/>
      <c r="DXW1799" s="143"/>
      <c r="DXX1799" s="143"/>
      <c r="DXY1799" s="143"/>
      <c r="DXZ1799" s="143"/>
      <c r="DYA1799" s="143"/>
      <c r="DYB1799" s="143"/>
      <c r="DYC1799" s="143"/>
      <c r="DYD1799" s="143"/>
      <c r="DYE1799" s="143"/>
      <c r="DYF1799" s="143"/>
      <c r="DYG1799" s="143"/>
      <c r="DYH1799" s="143"/>
      <c r="DYI1799" s="143"/>
      <c r="DYJ1799" s="143"/>
      <c r="DYK1799" s="143"/>
      <c r="DYL1799" s="143"/>
      <c r="DYM1799" s="143"/>
      <c r="DYN1799" s="143"/>
      <c r="DYO1799" s="143"/>
      <c r="DYP1799" s="143"/>
      <c r="DYQ1799" s="143"/>
      <c r="DYR1799" s="143"/>
      <c r="DYS1799" s="143"/>
      <c r="DYT1799" s="143"/>
      <c r="DYU1799" s="143"/>
      <c r="DYV1799" s="143"/>
      <c r="DYW1799" s="143"/>
      <c r="DYX1799" s="143"/>
      <c r="DYY1799" s="143"/>
      <c r="DYZ1799" s="143"/>
      <c r="DZA1799" s="143"/>
      <c r="DZB1799" s="143"/>
      <c r="DZC1799" s="143"/>
      <c r="DZD1799" s="143"/>
      <c r="DZE1799" s="143"/>
      <c r="DZF1799" s="143"/>
      <c r="DZG1799" s="143"/>
      <c r="DZH1799" s="143"/>
      <c r="DZI1799" s="143"/>
      <c r="DZJ1799" s="143"/>
      <c r="DZK1799" s="143"/>
      <c r="DZL1799" s="143"/>
      <c r="DZM1799" s="143"/>
      <c r="DZN1799" s="143"/>
      <c r="DZO1799" s="143"/>
      <c r="DZP1799" s="143"/>
      <c r="DZQ1799" s="143"/>
      <c r="DZR1799" s="143"/>
      <c r="DZS1799" s="143"/>
      <c r="DZT1799" s="143"/>
      <c r="DZU1799" s="143"/>
      <c r="DZV1799" s="143"/>
      <c r="DZW1799" s="143"/>
      <c r="DZX1799" s="143"/>
      <c r="DZY1799" s="143"/>
      <c r="DZZ1799" s="143"/>
      <c r="EAA1799" s="143"/>
      <c r="EAB1799" s="143"/>
      <c r="EAC1799" s="143"/>
      <c r="EAD1799" s="143"/>
      <c r="EAE1799" s="143"/>
      <c r="EAF1799" s="143"/>
      <c r="EAG1799" s="143"/>
      <c r="EAH1799" s="143"/>
      <c r="EAI1799" s="143"/>
      <c r="EAJ1799" s="143"/>
      <c r="EAK1799" s="143"/>
      <c r="EAL1799" s="143"/>
      <c r="EAM1799" s="143"/>
      <c r="EAN1799" s="143"/>
      <c r="EAO1799" s="143"/>
      <c r="EAP1799" s="143"/>
      <c r="EAQ1799" s="143"/>
      <c r="EAR1799" s="143"/>
      <c r="EAS1799" s="143"/>
      <c r="EAT1799" s="143"/>
      <c r="EAU1799" s="143"/>
      <c r="EAV1799" s="143"/>
      <c r="EAW1799" s="143"/>
      <c r="EAX1799" s="143"/>
      <c r="EAY1799" s="143"/>
      <c r="EAZ1799" s="143"/>
      <c r="EBA1799" s="143"/>
      <c r="EBB1799" s="143"/>
      <c r="EBC1799" s="143"/>
      <c r="EBD1799" s="143"/>
      <c r="EBE1799" s="143"/>
      <c r="EBF1799" s="143"/>
      <c r="EBG1799" s="143"/>
      <c r="EBH1799" s="143"/>
      <c r="EBI1799" s="143"/>
      <c r="EBJ1799" s="143"/>
      <c r="EBK1799" s="143"/>
      <c r="EBL1799" s="143"/>
      <c r="EBM1799" s="143"/>
      <c r="EBN1799" s="143"/>
      <c r="EBO1799" s="143"/>
      <c r="EBP1799" s="143"/>
      <c r="EBQ1799" s="143"/>
      <c r="EBR1799" s="143"/>
      <c r="EBS1799" s="143"/>
      <c r="EBT1799" s="143"/>
      <c r="EBU1799" s="143"/>
      <c r="EBV1799" s="143"/>
      <c r="EBW1799" s="143"/>
      <c r="EBX1799" s="143"/>
      <c r="EBY1799" s="143"/>
      <c r="EBZ1799" s="143"/>
      <c r="ECA1799" s="143"/>
      <c r="ECB1799" s="143"/>
      <c r="ECC1799" s="143"/>
      <c r="ECD1799" s="143"/>
      <c r="ECE1799" s="143"/>
      <c r="ECF1799" s="143"/>
      <c r="ECG1799" s="143"/>
      <c r="ECH1799" s="143"/>
      <c r="ECI1799" s="143"/>
      <c r="ECJ1799" s="143"/>
      <c r="ECK1799" s="143"/>
      <c r="ECL1799" s="143"/>
      <c r="ECM1799" s="143"/>
      <c r="ECN1799" s="143"/>
      <c r="ECO1799" s="143"/>
      <c r="ECP1799" s="143"/>
      <c r="ECQ1799" s="143"/>
      <c r="ECR1799" s="143"/>
      <c r="ECS1799" s="143"/>
      <c r="ECT1799" s="143"/>
      <c r="ECU1799" s="143"/>
      <c r="ECV1799" s="143"/>
      <c r="ECW1799" s="143"/>
      <c r="ECX1799" s="143"/>
      <c r="ECY1799" s="143"/>
      <c r="ECZ1799" s="143"/>
      <c r="EDA1799" s="143"/>
      <c r="EDB1799" s="143"/>
      <c r="EDC1799" s="143"/>
      <c r="EDD1799" s="143"/>
      <c r="EDE1799" s="143"/>
      <c r="EDF1799" s="143"/>
      <c r="EDG1799" s="143"/>
      <c r="EDH1799" s="143"/>
      <c r="EDI1799" s="143"/>
      <c r="EDJ1799" s="143"/>
      <c r="EDK1799" s="143"/>
      <c r="EDL1799" s="143"/>
      <c r="EDM1799" s="143"/>
      <c r="EDN1799" s="143"/>
      <c r="EDO1799" s="143"/>
      <c r="EDP1799" s="143"/>
      <c r="EDQ1799" s="143"/>
      <c r="EDR1799" s="143"/>
      <c r="EDS1799" s="143"/>
      <c r="EDT1799" s="143"/>
      <c r="EDU1799" s="143"/>
      <c r="EDV1799" s="143"/>
      <c r="EDW1799" s="143"/>
      <c r="EDX1799" s="143"/>
      <c r="EDY1799" s="143"/>
      <c r="EDZ1799" s="143"/>
      <c r="EEA1799" s="143"/>
      <c r="EEB1799" s="143"/>
      <c r="EEC1799" s="143"/>
      <c r="EED1799" s="143"/>
      <c r="EEE1799" s="143"/>
      <c r="EEF1799" s="143"/>
      <c r="EEG1799" s="143"/>
      <c r="EEH1799" s="143"/>
      <c r="EEI1799" s="143"/>
      <c r="EEJ1799" s="143"/>
      <c r="EEK1799" s="143"/>
      <c r="EEL1799" s="143"/>
      <c r="EEM1799" s="143"/>
      <c r="EEN1799" s="143"/>
      <c r="EEO1799" s="143"/>
      <c r="EEP1799" s="143"/>
      <c r="EEQ1799" s="143"/>
      <c r="EER1799" s="143"/>
      <c r="EES1799" s="143"/>
      <c r="EET1799" s="143"/>
      <c r="EEU1799" s="143"/>
      <c r="EEV1799" s="143"/>
      <c r="EEW1799" s="143"/>
      <c r="EEX1799" s="143"/>
      <c r="EEY1799" s="143"/>
      <c r="EEZ1799" s="143"/>
      <c r="EFA1799" s="143"/>
      <c r="EFB1799" s="143"/>
      <c r="EFC1799" s="143"/>
      <c r="EFD1799" s="143"/>
      <c r="EFE1799" s="143"/>
      <c r="EFF1799" s="143"/>
      <c r="EFG1799" s="143"/>
      <c r="EFH1799" s="143"/>
      <c r="EFI1799" s="143"/>
      <c r="EFJ1799" s="143"/>
      <c r="EFK1799" s="143"/>
      <c r="EFL1799" s="143"/>
      <c r="EFM1799" s="143"/>
      <c r="EFN1799" s="143"/>
      <c r="EFO1799" s="143"/>
      <c r="EFP1799" s="143"/>
      <c r="EFQ1799" s="143"/>
      <c r="EFR1799" s="143"/>
      <c r="EFS1799" s="143"/>
      <c r="EFT1799" s="143"/>
      <c r="EFU1799" s="143"/>
      <c r="EFV1799" s="143"/>
      <c r="EFW1799" s="143"/>
      <c r="EFX1799" s="143"/>
      <c r="EFY1799" s="143"/>
      <c r="EFZ1799" s="143"/>
      <c r="EGA1799" s="143"/>
      <c r="EGB1799" s="143"/>
      <c r="EGC1799" s="143"/>
      <c r="EGD1799" s="143"/>
      <c r="EGE1799" s="143"/>
      <c r="EGF1799" s="143"/>
      <c r="EGG1799" s="143"/>
      <c r="EGH1799" s="143"/>
      <c r="EGI1799" s="143"/>
      <c r="EGJ1799" s="143"/>
      <c r="EGK1799" s="143"/>
      <c r="EGL1799" s="143"/>
      <c r="EGM1799" s="143"/>
      <c r="EGN1799" s="143"/>
      <c r="EGO1799" s="143"/>
      <c r="EGP1799" s="143"/>
      <c r="EGQ1799" s="143"/>
      <c r="EGR1799" s="143"/>
      <c r="EGS1799" s="143"/>
      <c r="EGT1799" s="143"/>
      <c r="EGU1799" s="143"/>
      <c r="EGV1799" s="143"/>
      <c r="EGW1799" s="143"/>
      <c r="EGX1799" s="143"/>
      <c r="EGY1799" s="143"/>
      <c r="EGZ1799" s="143"/>
      <c r="EHA1799" s="143"/>
      <c r="EHB1799" s="143"/>
      <c r="EHC1799" s="143"/>
      <c r="EHD1799" s="143"/>
      <c r="EHE1799" s="143"/>
      <c r="EHF1799" s="143"/>
      <c r="EHG1799" s="143"/>
      <c r="EHH1799" s="143"/>
      <c r="EHI1799" s="143"/>
      <c r="EHJ1799" s="143"/>
      <c r="EHK1799" s="143"/>
      <c r="EHL1799" s="143"/>
      <c r="EHM1799" s="143"/>
      <c r="EHN1799" s="143"/>
      <c r="EHO1799" s="143"/>
      <c r="EHP1799" s="143"/>
      <c r="EHQ1799" s="143"/>
      <c r="EHR1799" s="143"/>
      <c r="EHS1799" s="143"/>
      <c r="EHT1799" s="143"/>
      <c r="EHU1799" s="143"/>
      <c r="EHV1799" s="143"/>
      <c r="EHW1799" s="143"/>
      <c r="EHX1799" s="143"/>
      <c r="EHY1799" s="143"/>
      <c r="EHZ1799" s="143"/>
      <c r="EIA1799" s="143"/>
      <c r="EIB1799" s="143"/>
      <c r="EIC1799" s="143"/>
      <c r="EID1799" s="143"/>
      <c r="EIE1799" s="143"/>
      <c r="EIF1799" s="143"/>
      <c r="EIG1799" s="143"/>
      <c r="EIH1799" s="143"/>
      <c r="EII1799" s="143"/>
      <c r="EIJ1799" s="143"/>
      <c r="EIK1799" s="143"/>
      <c r="EIL1799" s="143"/>
      <c r="EIM1799" s="143"/>
      <c r="EIN1799" s="143"/>
      <c r="EIO1799" s="143"/>
      <c r="EIP1799" s="143"/>
      <c r="EIQ1799" s="143"/>
      <c r="EIR1799" s="143"/>
      <c r="EIS1799" s="143"/>
      <c r="EIT1799" s="143"/>
      <c r="EIU1799" s="143"/>
      <c r="EIV1799" s="143"/>
      <c r="EIW1799" s="143"/>
      <c r="EIX1799" s="143"/>
      <c r="EIY1799" s="143"/>
      <c r="EIZ1799" s="143"/>
      <c r="EJA1799" s="143"/>
      <c r="EJB1799" s="143"/>
      <c r="EJC1799" s="143"/>
      <c r="EJD1799" s="143"/>
      <c r="EJE1799" s="143"/>
      <c r="EJF1799" s="143"/>
      <c r="EJG1799" s="143"/>
      <c r="EJH1799" s="143"/>
      <c r="EJI1799" s="143"/>
      <c r="EJJ1799" s="143"/>
      <c r="EJK1799" s="143"/>
      <c r="EJL1799" s="143"/>
      <c r="EJM1799" s="143"/>
      <c r="EJN1799" s="143"/>
      <c r="EJO1799" s="143"/>
      <c r="EJP1799" s="143"/>
      <c r="EJQ1799" s="143"/>
      <c r="EJR1799" s="143"/>
      <c r="EJS1799" s="143"/>
      <c r="EJT1799" s="143"/>
      <c r="EJU1799" s="143"/>
      <c r="EJV1799" s="143"/>
      <c r="EJW1799" s="143"/>
      <c r="EJX1799" s="143"/>
      <c r="EJY1799" s="143"/>
      <c r="EJZ1799" s="143"/>
      <c r="EKA1799" s="143"/>
      <c r="EKB1799" s="143"/>
      <c r="EKC1799" s="143"/>
      <c r="EKD1799" s="143"/>
      <c r="EKE1799" s="143"/>
      <c r="EKF1799" s="143"/>
      <c r="EKG1799" s="143"/>
      <c r="EKH1799" s="143"/>
      <c r="EKI1799" s="143"/>
      <c r="EKJ1799" s="143"/>
      <c r="EKK1799" s="143"/>
      <c r="EKL1799" s="143"/>
      <c r="EKM1799" s="143"/>
      <c r="EKN1799" s="143"/>
      <c r="EKO1799" s="143"/>
      <c r="EKP1799" s="143"/>
      <c r="EKQ1799" s="143"/>
      <c r="EKR1799" s="143"/>
      <c r="EKS1799" s="143"/>
      <c r="EKT1799" s="143"/>
      <c r="EKU1799" s="143"/>
      <c r="EKV1799" s="143"/>
      <c r="EKW1799" s="143"/>
      <c r="EKX1799" s="143"/>
      <c r="EKY1799" s="143"/>
      <c r="EKZ1799" s="143"/>
      <c r="ELA1799" s="143"/>
      <c r="ELB1799" s="143"/>
      <c r="ELC1799" s="143"/>
      <c r="ELD1799" s="143"/>
      <c r="ELE1799" s="143"/>
      <c r="ELF1799" s="143"/>
      <c r="ELG1799" s="143"/>
      <c r="ELH1799" s="143"/>
      <c r="ELI1799" s="143"/>
      <c r="ELJ1799" s="143"/>
      <c r="ELK1799" s="143"/>
      <c r="ELL1799" s="143"/>
      <c r="ELM1799" s="143"/>
      <c r="ELN1799" s="143"/>
      <c r="ELO1799" s="143"/>
      <c r="ELP1799" s="143"/>
      <c r="ELQ1799" s="143"/>
      <c r="ELR1799" s="143"/>
      <c r="ELS1799" s="143"/>
      <c r="ELT1799" s="143"/>
      <c r="ELU1799" s="143"/>
      <c r="ELV1799" s="143"/>
      <c r="ELW1799" s="143"/>
      <c r="ELX1799" s="143"/>
      <c r="ELY1799" s="143"/>
      <c r="ELZ1799" s="143"/>
      <c r="EMA1799" s="143"/>
      <c r="EMB1799" s="143"/>
      <c r="EMC1799" s="143"/>
      <c r="EMD1799" s="143"/>
      <c r="EME1799" s="143"/>
      <c r="EMF1799" s="143"/>
      <c r="EMG1799" s="143"/>
      <c r="EMH1799" s="143"/>
      <c r="EMI1799" s="143"/>
      <c r="EMJ1799" s="143"/>
      <c r="EMK1799" s="143"/>
      <c r="EML1799" s="143"/>
      <c r="EMM1799" s="143"/>
      <c r="EMN1799" s="143"/>
      <c r="EMO1799" s="143"/>
      <c r="EMP1799" s="143"/>
      <c r="EMQ1799" s="143"/>
      <c r="EMR1799" s="143"/>
      <c r="EMS1799" s="143"/>
      <c r="EMT1799" s="143"/>
      <c r="EMU1799" s="143"/>
      <c r="EMV1799" s="143"/>
      <c r="EMW1799" s="143"/>
      <c r="EMX1799" s="143"/>
      <c r="EMY1799" s="143"/>
      <c r="EMZ1799" s="143"/>
      <c r="ENA1799" s="143"/>
      <c r="ENB1799" s="143"/>
      <c r="ENC1799" s="143"/>
      <c r="END1799" s="143"/>
      <c r="ENE1799" s="143"/>
      <c r="ENF1799" s="143"/>
      <c r="ENG1799" s="143"/>
      <c r="ENH1799" s="143"/>
      <c r="ENI1799" s="143"/>
      <c r="ENJ1799" s="143"/>
      <c r="ENK1799" s="143"/>
      <c r="ENL1799" s="143"/>
      <c r="ENM1799" s="143"/>
      <c r="ENN1799" s="143"/>
      <c r="ENO1799" s="143"/>
      <c r="ENP1799" s="143"/>
      <c r="ENQ1799" s="143"/>
      <c r="ENR1799" s="143"/>
      <c r="ENS1799" s="143"/>
      <c r="ENT1799" s="143"/>
      <c r="ENU1799" s="143"/>
      <c r="ENV1799" s="143"/>
      <c r="ENW1799" s="143"/>
      <c r="ENX1799" s="143"/>
      <c r="ENY1799" s="143"/>
      <c r="ENZ1799" s="143"/>
      <c r="EOA1799" s="143"/>
      <c r="EOB1799" s="143"/>
      <c r="EOC1799" s="143"/>
      <c r="EOD1799" s="143"/>
      <c r="EOE1799" s="143"/>
      <c r="EOF1799" s="143"/>
      <c r="EOG1799" s="143"/>
      <c r="EOH1799" s="143"/>
      <c r="EOI1799" s="143"/>
      <c r="EOJ1799" s="143"/>
      <c r="EOK1799" s="143"/>
      <c r="EOL1799" s="143"/>
      <c r="EOM1799" s="143"/>
      <c r="EON1799" s="143"/>
      <c r="EOO1799" s="143"/>
      <c r="EOP1799" s="143"/>
      <c r="EOQ1799" s="143"/>
      <c r="EOR1799" s="143"/>
      <c r="EOS1799" s="143"/>
      <c r="EOT1799" s="143"/>
      <c r="EOU1799" s="143"/>
      <c r="EOV1799" s="143"/>
      <c r="EOW1799" s="143"/>
      <c r="EOX1799" s="143"/>
      <c r="EOY1799" s="143"/>
      <c r="EOZ1799" s="143"/>
      <c r="EPA1799" s="143"/>
      <c r="EPB1799" s="143"/>
      <c r="EPC1799" s="143"/>
      <c r="EPD1799" s="143"/>
      <c r="EPE1799" s="143"/>
      <c r="EPF1799" s="143"/>
      <c r="EPG1799" s="143"/>
      <c r="EPH1799" s="143"/>
      <c r="EPI1799" s="143"/>
      <c r="EPJ1799" s="143"/>
      <c r="EPK1799" s="143"/>
      <c r="EPL1799" s="143"/>
      <c r="EPM1799" s="143"/>
      <c r="EPN1799" s="143"/>
      <c r="EPO1799" s="143"/>
      <c r="EPP1799" s="143"/>
      <c r="EPQ1799" s="143"/>
      <c r="EPR1799" s="143"/>
      <c r="EPS1799" s="143"/>
      <c r="EPT1799" s="143"/>
      <c r="EPU1799" s="143"/>
      <c r="EPV1799" s="143"/>
      <c r="EPW1799" s="143"/>
      <c r="EPX1799" s="143"/>
      <c r="EPY1799" s="143"/>
      <c r="EPZ1799" s="143"/>
      <c r="EQA1799" s="143"/>
      <c r="EQB1799" s="143"/>
      <c r="EQC1799" s="143"/>
      <c r="EQD1799" s="143"/>
      <c r="EQE1799" s="143"/>
      <c r="EQF1799" s="143"/>
      <c r="EQG1799" s="143"/>
      <c r="EQH1799" s="143"/>
      <c r="EQI1799" s="143"/>
      <c r="EQJ1799" s="143"/>
      <c r="EQK1799" s="143"/>
      <c r="EQL1799" s="143"/>
      <c r="EQM1799" s="143"/>
      <c r="EQN1799" s="143"/>
      <c r="EQO1799" s="143"/>
      <c r="EQP1799" s="143"/>
      <c r="EQQ1799" s="143"/>
      <c r="EQR1799" s="143"/>
      <c r="EQS1799" s="143"/>
      <c r="EQT1799" s="143"/>
      <c r="EQU1799" s="143"/>
      <c r="EQV1799" s="143"/>
      <c r="EQW1799" s="143"/>
      <c r="EQX1799" s="143"/>
      <c r="EQY1799" s="143"/>
      <c r="EQZ1799" s="143"/>
      <c r="ERA1799" s="143"/>
      <c r="ERB1799" s="143"/>
      <c r="ERC1799" s="143"/>
      <c r="ERD1799" s="143"/>
      <c r="ERE1799" s="143"/>
      <c r="ERF1799" s="143"/>
      <c r="ERG1799" s="143"/>
      <c r="ERH1799" s="143"/>
      <c r="ERI1799" s="143"/>
      <c r="ERJ1799" s="143"/>
      <c r="ERK1799" s="143"/>
      <c r="ERL1799" s="143"/>
      <c r="ERM1799" s="143"/>
      <c r="ERN1799" s="143"/>
      <c r="ERO1799" s="143"/>
      <c r="ERP1799" s="143"/>
      <c r="ERQ1799" s="143"/>
      <c r="ERR1799" s="143"/>
      <c r="ERS1799" s="143"/>
      <c r="ERT1799" s="143"/>
      <c r="ERU1799" s="143"/>
      <c r="ERV1799" s="143"/>
      <c r="ERW1799" s="143"/>
      <c r="ERX1799" s="143"/>
      <c r="ERY1799" s="143"/>
      <c r="ERZ1799" s="143"/>
      <c r="ESA1799" s="143"/>
      <c r="ESB1799" s="143"/>
      <c r="ESC1799" s="143"/>
      <c r="ESD1799" s="143"/>
      <c r="ESE1799" s="143"/>
      <c r="ESF1799" s="143"/>
      <c r="ESG1799" s="143"/>
      <c r="ESH1799" s="143"/>
      <c r="ESI1799" s="143"/>
      <c r="ESJ1799" s="143"/>
      <c r="ESK1799" s="143"/>
      <c r="ESL1799" s="143"/>
      <c r="ESM1799" s="143"/>
      <c r="ESN1799" s="143"/>
      <c r="ESO1799" s="143"/>
      <c r="ESP1799" s="143"/>
      <c r="ESQ1799" s="143"/>
      <c r="ESR1799" s="143"/>
      <c r="ESS1799" s="143"/>
      <c r="EST1799" s="143"/>
      <c r="ESU1799" s="143"/>
      <c r="ESV1799" s="143"/>
      <c r="ESW1799" s="143"/>
      <c r="ESX1799" s="143"/>
      <c r="ESY1799" s="143"/>
      <c r="ESZ1799" s="143"/>
      <c r="ETA1799" s="143"/>
      <c r="ETB1799" s="143"/>
      <c r="ETC1799" s="143"/>
      <c r="ETD1799" s="143"/>
      <c r="ETE1799" s="143"/>
      <c r="ETF1799" s="143"/>
      <c r="ETG1799" s="143"/>
      <c r="ETH1799" s="143"/>
      <c r="ETI1799" s="143"/>
      <c r="ETJ1799" s="143"/>
      <c r="ETK1799" s="143"/>
      <c r="ETL1799" s="143"/>
      <c r="ETM1799" s="143"/>
      <c r="ETN1799" s="143"/>
      <c r="ETO1799" s="143"/>
      <c r="ETP1799" s="143"/>
      <c r="ETQ1799" s="143"/>
      <c r="ETR1799" s="143"/>
      <c r="ETS1799" s="143"/>
      <c r="ETT1799" s="143"/>
      <c r="ETU1799" s="143"/>
      <c r="ETV1799" s="143"/>
      <c r="ETW1799" s="143"/>
      <c r="ETX1799" s="143"/>
      <c r="ETY1799" s="143"/>
      <c r="ETZ1799" s="143"/>
      <c r="EUA1799" s="143"/>
      <c r="EUB1799" s="143"/>
      <c r="EUC1799" s="143"/>
      <c r="EUD1799" s="143"/>
      <c r="EUE1799" s="143"/>
      <c r="EUF1799" s="143"/>
      <c r="EUG1799" s="143"/>
      <c r="EUH1799" s="143"/>
      <c r="EUI1799" s="143"/>
      <c r="EUJ1799" s="143"/>
      <c r="EUK1799" s="143"/>
      <c r="EUL1799" s="143"/>
      <c r="EUM1799" s="143"/>
      <c r="EUN1799" s="143"/>
      <c r="EUO1799" s="143"/>
      <c r="EUP1799" s="143"/>
      <c r="EUQ1799" s="143"/>
      <c r="EUR1799" s="143"/>
      <c r="EUS1799" s="143"/>
      <c r="EUT1799" s="143"/>
      <c r="EUU1799" s="143"/>
      <c r="EUV1799" s="143"/>
      <c r="EUW1799" s="143"/>
      <c r="EUX1799" s="143"/>
      <c r="EUY1799" s="143"/>
      <c r="EUZ1799" s="143"/>
      <c r="EVA1799" s="143"/>
      <c r="EVB1799" s="143"/>
      <c r="EVC1799" s="143"/>
      <c r="EVD1799" s="143"/>
      <c r="EVE1799" s="143"/>
      <c r="EVF1799" s="143"/>
      <c r="EVG1799" s="143"/>
      <c r="EVH1799" s="143"/>
      <c r="EVI1799" s="143"/>
      <c r="EVJ1799" s="143"/>
      <c r="EVK1799" s="143"/>
      <c r="EVL1799" s="143"/>
      <c r="EVM1799" s="143"/>
      <c r="EVN1799" s="143"/>
      <c r="EVO1799" s="143"/>
      <c r="EVP1799" s="143"/>
      <c r="EVQ1799" s="143"/>
      <c r="EVR1799" s="143"/>
      <c r="EVS1799" s="143"/>
      <c r="EVT1799" s="143"/>
      <c r="EVU1799" s="143"/>
      <c r="EVV1799" s="143"/>
      <c r="EVW1799" s="143"/>
      <c r="EVX1799" s="143"/>
      <c r="EVY1799" s="143"/>
      <c r="EVZ1799" s="143"/>
      <c r="EWA1799" s="143"/>
      <c r="EWB1799" s="143"/>
      <c r="EWC1799" s="143"/>
      <c r="EWD1799" s="143"/>
      <c r="EWE1799" s="143"/>
      <c r="EWF1799" s="143"/>
      <c r="EWG1799" s="143"/>
      <c r="EWH1799" s="143"/>
      <c r="EWI1799" s="143"/>
      <c r="EWJ1799" s="143"/>
      <c r="EWK1799" s="143"/>
      <c r="EWL1799" s="143"/>
      <c r="EWM1799" s="143"/>
      <c r="EWN1799" s="143"/>
      <c r="EWO1799" s="143"/>
      <c r="EWP1799" s="143"/>
      <c r="EWQ1799" s="143"/>
      <c r="EWR1799" s="143"/>
      <c r="EWS1799" s="143"/>
      <c r="EWT1799" s="143"/>
      <c r="EWU1799" s="143"/>
      <c r="EWV1799" s="143"/>
      <c r="EWW1799" s="143"/>
      <c r="EWX1799" s="143"/>
      <c r="EWY1799" s="143"/>
      <c r="EWZ1799" s="143"/>
      <c r="EXA1799" s="143"/>
      <c r="EXB1799" s="143"/>
      <c r="EXC1799" s="143"/>
      <c r="EXD1799" s="143"/>
      <c r="EXE1799" s="143"/>
      <c r="EXF1799" s="143"/>
      <c r="EXG1799" s="143"/>
      <c r="EXH1799" s="143"/>
      <c r="EXI1799" s="143"/>
      <c r="EXJ1799" s="143"/>
      <c r="EXK1799" s="143"/>
      <c r="EXL1799" s="143"/>
      <c r="EXM1799" s="143"/>
      <c r="EXN1799" s="143"/>
      <c r="EXO1799" s="143"/>
      <c r="EXP1799" s="143"/>
      <c r="EXQ1799" s="143"/>
      <c r="EXR1799" s="143"/>
      <c r="EXS1799" s="143"/>
      <c r="EXT1799" s="143"/>
      <c r="EXU1799" s="143"/>
      <c r="EXV1799" s="143"/>
      <c r="EXW1799" s="143"/>
      <c r="EXX1799" s="143"/>
      <c r="EXY1799" s="143"/>
      <c r="EXZ1799" s="143"/>
      <c r="EYA1799" s="143"/>
      <c r="EYB1799" s="143"/>
      <c r="EYC1799" s="143"/>
      <c r="EYD1799" s="143"/>
      <c r="EYE1799" s="143"/>
      <c r="EYF1799" s="143"/>
      <c r="EYG1799" s="143"/>
      <c r="EYH1799" s="143"/>
      <c r="EYI1799" s="143"/>
      <c r="EYJ1799" s="143"/>
      <c r="EYK1799" s="143"/>
      <c r="EYL1799" s="143"/>
      <c r="EYM1799" s="143"/>
      <c r="EYN1799" s="143"/>
      <c r="EYO1799" s="143"/>
      <c r="EYP1799" s="143"/>
      <c r="EYQ1799" s="143"/>
      <c r="EYR1799" s="143"/>
      <c r="EYS1799" s="143"/>
      <c r="EYT1799" s="143"/>
      <c r="EYU1799" s="143"/>
      <c r="EYV1799" s="143"/>
      <c r="EYW1799" s="143"/>
      <c r="EYX1799" s="143"/>
      <c r="EYY1799" s="143"/>
      <c r="EYZ1799" s="143"/>
      <c r="EZA1799" s="143"/>
      <c r="EZB1799" s="143"/>
      <c r="EZC1799" s="143"/>
      <c r="EZD1799" s="143"/>
      <c r="EZE1799" s="143"/>
      <c r="EZF1799" s="143"/>
      <c r="EZG1799" s="143"/>
      <c r="EZH1799" s="143"/>
      <c r="EZI1799" s="143"/>
      <c r="EZJ1799" s="143"/>
      <c r="EZK1799" s="143"/>
      <c r="EZL1799" s="143"/>
      <c r="EZM1799" s="143"/>
      <c r="EZN1799" s="143"/>
      <c r="EZO1799" s="143"/>
      <c r="EZP1799" s="143"/>
      <c r="EZQ1799" s="143"/>
      <c r="EZR1799" s="143"/>
      <c r="EZS1799" s="143"/>
      <c r="EZT1799" s="143"/>
      <c r="EZU1799" s="143"/>
      <c r="EZV1799" s="143"/>
      <c r="EZW1799" s="143"/>
      <c r="EZX1799" s="143"/>
      <c r="EZY1799" s="143"/>
      <c r="EZZ1799" s="143"/>
      <c r="FAA1799" s="143"/>
      <c r="FAB1799" s="143"/>
      <c r="FAC1799" s="143"/>
      <c r="FAD1799" s="143"/>
      <c r="FAE1799" s="143"/>
      <c r="FAF1799" s="143"/>
      <c r="FAG1799" s="143"/>
      <c r="FAH1799" s="143"/>
      <c r="FAI1799" s="143"/>
      <c r="FAJ1799" s="143"/>
      <c r="FAK1799" s="143"/>
      <c r="FAL1799" s="143"/>
      <c r="FAM1799" s="143"/>
      <c r="FAN1799" s="143"/>
      <c r="FAO1799" s="143"/>
      <c r="FAP1799" s="143"/>
      <c r="FAQ1799" s="143"/>
      <c r="FAR1799" s="143"/>
      <c r="FAS1799" s="143"/>
      <c r="FAT1799" s="143"/>
      <c r="FAU1799" s="143"/>
      <c r="FAV1799" s="143"/>
      <c r="FAW1799" s="143"/>
      <c r="FAX1799" s="143"/>
      <c r="FAY1799" s="143"/>
      <c r="FAZ1799" s="143"/>
      <c r="FBA1799" s="143"/>
      <c r="FBB1799" s="143"/>
      <c r="FBC1799" s="143"/>
      <c r="FBD1799" s="143"/>
      <c r="FBE1799" s="143"/>
      <c r="FBF1799" s="143"/>
      <c r="FBG1799" s="143"/>
      <c r="FBH1799" s="143"/>
      <c r="FBI1799" s="143"/>
      <c r="FBJ1799" s="143"/>
      <c r="FBK1799" s="143"/>
      <c r="FBL1799" s="143"/>
      <c r="FBM1799" s="143"/>
      <c r="FBN1799" s="143"/>
      <c r="FBO1799" s="143"/>
      <c r="FBP1799" s="143"/>
      <c r="FBQ1799" s="143"/>
      <c r="FBR1799" s="143"/>
      <c r="FBS1799" s="143"/>
      <c r="FBT1799" s="143"/>
      <c r="FBU1799" s="143"/>
      <c r="FBV1799" s="143"/>
      <c r="FBW1799" s="143"/>
      <c r="FBX1799" s="143"/>
      <c r="FBY1799" s="143"/>
      <c r="FBZ1799" s="143"/>
      <c r="FCA1799" s="143"/>
      <c r="FCB1799" s="143"/>
      <c r="FCC1799" s="143"/>
      <c r="FCD1799" s="143"/>
      <c r="FCE1799" s="143"/>
      <c r="FCF1799" s="143"/>
      <c r="FCG1799" s="143"/>
      <c r="FCH1799" s="143"/>
      <c r="FCI1799" s="143"/>
      <c r="FCJ1799" s="143"/>
      <c r="FCK1799" s="143"/>
      <c r="FCL1799" s="143"/>
      <c r="FCM1799" s="143"/>
      <c r="FCN1799" s="143"/>
      <c r="FCO1799" s="143"/>
      <c r="FCP1799" s="143"/>
      <c r="FCQ1799" s="143"/>
      <c r="FCR1799" s="143"/>
      <c r="FCS1799" s="143"/>
      <c r="FCT1799" s="143"/>
      <c r="FCU1799" s="143"/>
      <c r="FCV1799" s="143"/>
      <c r="FCW1799" s="143"/>
      <c r="FCX1799" s="143"/>
      <c r="FCY1799" s="143"/>
      <c r="FCZ1799" s="143"/>
      <c r="FDA1799" s="143"/>
      <c r="FDB1799" s="143"/>
      <c r="FDC1799" s="143"/>
      <c r="FDD1799" s="143"/>
      <c r="FDE1799" s="143"/>
      <c r="FDF1799" s="143"/>
      <c r="FDG1799" s="143"/>
      <c r="FDH1799" s="143"/>
      <c r="FDI1799" s="143"/>
      <c r="FDJ1799" s="143"/>
      <c r="FDK1799" s="143"/>
      <c r="FDL1799" s="143"/>
      <c r="FDM1799" s="143"/>
      <c r="FDN1799" s="143"/>
      <c r="FDO1799" s="143"/>
      <c r="FDP1799" s="143"/>
      <c r="FDQ1799" s="143"/>
      <c r="FDR1799" s="143"/>
      <c r="FDS1799" s="143"/>
      <c r="FDT1799" s="143"/>
      <c r="FDU1799" s="143"/>
      <c r="FDV1799" s="143"/>
      <c r="FDW1799" s="143"/>
      <c r="FDX1799" s="143"/>
      <c r="FDY1799" s="143"/>
      <c r="FDZ1799" s="143"/>
      <c r="FEA1799" s="143"/>
      <c r="FEB1799" s="143"/>
      <c r="FEC1799" s="143"/>
      <c r="FED1799" s="143"/>
      <c r="FEE1799" s="143"/>
      <c r="FEF1799" s="143"/>
      <c r="FEG1799" s="143"/>
      <c r="FEH1799" s="143"/>
      <c r="FEI1799" s="143"/>
      <c r="FEJ1799" s="143"/>
      <c r="FEK1799" s="143"/>
      <c r="FEL1799" s="143"/>
      <c r="FEM1799" s="143"/>
      <c r="FEN1799" s="143"/>
      <c r="FEO1799" s="143"/>
      <c r="FEP1799" s="143"/>
      <c r="FEQ1799" s="143"/>
      <c r="FER1799" s="143"/>
      <c r="FES1799" s="143"/>
      <c r="FET1799" s="143"/>
      <c r="FEU1799" s="143"/>
      <c r="FEV1799" s="143"/>
      <c r="FEW1799" s="143"/>
      <c r="FEX1799" s="143"/>
      <c r="FEY1799" s="143"/>
      <c r="FEZ1799" s="143"/>
      <c r="FFA1799" s="143"/>
      <c r="FFB1799" s="143"/>
      <c r="FFC1799" s="143"/>
      <c r="FFD1799" s="143"/>
      <c r="FFE1799" s="143"/>
      <c r="FFF1799" s="143"/>
      <c r="FFG1799" s="143"/>
      <c r="FFH1799" s="143"/>
      <c r="FFI1799" s="143"/>
      <c r="FFJ1799" s="143"/>
      <c r="FFK1799" s="143"/>
      <c r="FFL1799" s="143"/>
      <c r="FFM1799" s="143"/>
      <c r="FFN1799" s="143"/>
      <c r="FFO1799" s="143"/>
      <c r="FFP1799" s="143"/>
      <c r="FFQ1799" s="143"/>
      <c r="FFR1799" s="143"/>
      <c r="FFS1799" s="143"/>
      <c r="FFT1799" s="143"/>
      <c r="FFU1799" s="143"/>
      <c r="FFV1799" s="143"/>
      <c r="FFW1799" s="143"/>
      <c r="FFX1799" s="143"/>
      <c r="FFY1799" s="143"/>
      <c r="FFZ1799" s="143"/>
      <c r="FGA1799" s="143"/>
      <c r="FGB1799" s="143"/>
      <c r="FGC1799" s="143"/>
      <c r="FGD1799" s="143"/>
      <c r="FGE1799" s="143"/>
      <c r="FGF1799" s="143"/>
      <c r="FGG1799" s="143"/>
      <c r="FGH1799" s="143"/>
      <c r="FGI1799" s="143"/>
      <c r="FGJ1799" s="143"/>
      <c r="FGK1799" s="143"/>
      <c r="FGL1799" s="143"/>
      <c r="FGM1799" s="143"/>
      <c r="FGN1799" s="143"/>
      <c r="FGO1799" s="143"/>
      <c r="FGP1799" s="143"/>
      <c r="FGQ1799" s="143"/>
      <c r="FGR1799" s="143"/>
      <c r="FGS1799" s="143"/>
      <c r="FGT1799" s="143"/>
      <c r="FGU1799" s="143"/>
      <c r="FGV1799" s="143"/>
      <c r="FGW1799" s="143"/>
      <c r="FGX1799" s="143"/>
      <c r="FGY1799" s="143"/>
      <c r="FGZ1799" s="143"/>
      <c r="FHA1799" s="143"/>
      <c r="FHB1799" s="143"/>
      <c r="FHC1799" s="143"/>
      <c r="FHD1799" s="143"/>
      <c r="FHE1799" s="143"/>
      <c r="FHF1799" s="143"/>
      <c r="FHG1799" s="143"/>
      <c r="FHH1799" s="143"/>
      <c r="FHI1799" s="143"/>
      <c r="FHJ1799" s="143"/>
      <c r="FHK1799" s="143"/>
      <c r="FHL1799" s="143"/>
      <c r="FHM1799" s="143"/>
      <c r="FHN1799" s="143"/>
      <c r="FHO1799" s="143"/>
      <c r="FHP1799" s="143"/>
      <c r="FHQ1799" s="143"/>
      <c r="FHR1799" s="143"/>
      <c r="FHS1799" s="143"/>
      <c r="FHT1799" s="143"/>
      <c r="FHU1799" s="143"/>
      <c r="FHV1799" s="143"/>
      <c r="FHW1799" s="143"/>
      <c r="FHX1799" s="143"/>
      <c r="FHY1799" s="143"/>
      <c r="FHZ1799" s="143"/>
      <c r="FIA1799" s="143"/>
      <c r="FIB1799" s="143"/>
      <c r="FIC1799" s="143"/>
      <c r="FID1799" s="143"/>
      <c r="FIE1799" s="143"/>
      <c r="FIF1799" s="143"/>
      <c r="FIG1799" s="143"/>
      <c r="FIH1799" s="143"/>
      <c r="FII1799" s="143"/>
      <c r="FIJ1799" s="143"/>
      <c r="FIK1799" s="143"/>
      <c r="FIL1799" s="143"/>
      <c r="FIM1799" s="143"/>
      <c r="FIN1799" s="143"/>
      <c r="FIO1799" s="143"/>
      <c r="FIP1799" s="143"/>
      <c r="FIQ1799" s="143"/>
      <c r="FIR1799" s="143"/>
      <c r="FIS1799" s="143"/>
      <c r="FIT1799" s="143"/>
      <c r="FIU1799" s="143"/>
      <c r="FIV1799" s="143"/>
      <c r="FIW1799" s="143"/>
      <c r="FIX1799" s="143"/>
      <c r="FIY1799" s="143"/>
      <c r="FIZ1799" s="143"/>
      <c r="FJA1799" s="143"/>
      <c r="FJB1799" s="143"/>
      <c r="FJC1799" s="143"/>
      <c r="FJD1799" s="143"/>
      <c r="FJE1799" s="143"/>
      <c r="FJF1799" s="143"/>
      <c r="FJG1799" s="143"/>
      <c r="FJH1799" s="143"/>
      <c r="FJI1799" s="143"/>
      <c r="FJJ1799" s="143"/>
      <c r="FJK1799" s="143"/>
      <c r="FJL1799" s="143"/>
      <c r="FJM1799" s="143"/>
      <c r="FJN1799" s="143"/>
      <c r="FJO1799" s="143"/>
      <c r="FJP1799" s="143"/>
      <c r="FJQ1799" s="143"/>
      <c r="FJR1799" s="143"/>
      <c r="FJS1799" s="143"/>
      <c r="FJT1799" s="143"/>
      <c r="FJU1799" s="143"/>
      <c r="FJV1799" s="143"/>
      <c r="FJW1799" s="143"/>
      <c r="FJX1799" s="143"/>
      <c r="FJY1799" s="143"/>
      <c r="FJZ1799" s="143"/>
      <c r="FKA1799" s="143"/>
      <c r="FKB1799" s="143"/>
      <c r="FKC1799" s="143"/>
      <c r="FKD1799" s="143"/>
      <c r="FKE1799" s="143"/>
      <c r="FKF1799" s="143"/>
      <c r="FKG1799" s="143"/>
      <c r="FKH1799" s="143"/>
      <c r="FKI1799" s="143"/>
      <c r="FKJ1799" s="143"/>
      <c r="FKK1799" s="143"/>
      <c r="FKL1799" s="143"/>
      <c r="FKM1799" s="143"/>
      <c r="FKN1799" s="143"/>
      <c r="FKO1799" s="143"/>
      <c r="FKP1799" s="143"/>
      <c r="FKQ1799" s="143"/>
      <c r="FKR1799" s="143"/>
      <c r="FKS1799" s="143"/>
      <c r="FKT1799" s="143"/>
      <c r="FKU1799" s="143"/>
      <c r="FKV1799" s="143"/>
      <c r="FKW1799" s="143"/>
      <c r="FKX1799" s="143"/>
      <c r="FKY1799" s="143"/>
      <c r="FKZ1799" s="143"/>
      <c r="FLA1799" s="143"/>
      <c r="FLB1799" s="143"/>
      <c r="FLC1799" s="143"/>
      <c r="FLD1799" s="143"/>
      <c r="FLE1799" s="143"/>
      <c r="FLF1799" s="143"/>
      <c r="FLG1799" s="143"/>
      <c r="FLH1799" s="143"/>
      <c r="FLI1799" s="143"/>
      <c r="FLJ1799" s="143"/>
      <c r="FLK1799" s="143"/>
      <c r="FLL1799" s="143"/>
      <c r="FLM1799" s="143"/>
      <c r="FLN1799" s="143"/>
      <c r="FLO1799" s="143"/>
      <c r="FLP1799" s="143"/>
      <c r="FLQ1799" s="143"/>
      <c r="FLR1799" s="143"/>
      <c r="FLS1799" s="143"/>
      <c r="FLT1799" s="143"/>
      <c r="FLU1799" s="143"/>
      <c r="FLV1799" s="143"/>
      <c r="FLW1799" s="143"/>
      <c r="FLX1799" s="143"/>
      <c r="FLY1799" s="143"/>
      <c r="FLZ1799" s="143"/>
      <c r="FMA1799" s="143"/>
      <c r="FMB1799" s="143"/>
      <c r="FMC1799" s="143"/>
      <c r="FMD1799" s="143"/>
      <c r="FME1799" s="143"/>
      <c r="FMF1799" s="143"/>
      <c r="FMG1799" s="143"/>
      <c r="FMH1799" s="143"/>
      <c r="FMI1799" s="143"/>
      <c r="FMJ1799" s="143"/>
      <c r="FMK1799" s="143"/>
      <c r="FML1799" s="143"/>
      <c r="FMM1799" s="143"/>
      <c r="FMN1799" s="143"/>
      <c r="FMO1799" s="143"/>
      <c r="FMP1799" s="143"/>
      <c r="FMQ1799" s="143"/>
      <c r="FMR1799" s="143"/>
      <c r="FMS1799" s="143"/>
      <c r="FMT1799" s="143"/>
      <c r="FMU1799" s="143"/>
      <c r="FMV1799" s="143"/>
      <c r="FMW1799" s="143"/>
      <c r="FMX1799" s="143"/>
      <c r="FMY1799" s="143"/>
      <c r="FMZ1799" s="143"/>
      <c r="FNA1799" s="143"/>
      <c r="FNB1799" s="143"/>
      <c r="FNC1799" s="143"/>
      <c r="FND1799" s="143"/>
      <c r="FNE1799" s="143"/>
      <c r="FNF1799" s="143"/>
      <c r="FNG1799" s="143"/>
      <c r="FNH1799" s="143"/>
      <c r="FNI1799" s="143"/>
      <c r="FNJ1799" s="143"/>
      <c r="FNK1799" s="143"/>
      <c r="FNL1799" s="143"/>
      <c r="FNM1799" s="143"/>
      <c r="FNN1799" s="143"/>
      <c r="FNO1799" s="143"/>
      <c r="FNP1799" s="143"/>
      <c r="FNQ1799" s="143"/>
      <c r="FNR1799" s="143"/>
      <c r="FNS1799" s="143"/>
      <c r="FNT1799" s="143"/>
      <c r="FNU1799" s="143"/>
      <c r="FNV1799" s="143"/>
      <c r="FNW1799" s="143"/>
      <c r="FNX1799" s="143"/>
      <c r="FNY1799" s="143"/>
      <c r="FNZ1799" s="143"/>
      <c r="FOA1799" s="143"/>
      <c r="FOB1799" s="143"/>
      <c r="FOC1799" s="143"/>
      <c r="FOD1799" s="143"/>
      <c r="FOE1799" s="143"/>
      <c r="FOF1799" s="143"/>
      <c r="FOG1799" s="143"/>
      <c r="FOH1799" s="143"/>
      <c r="FOI1799" s="143"/>
      <c r="FOJ1799" s="143"/>
      <c r="FOK1799" s="143"/>
      <c r="FOL1799" s="143"/>
      <c r="FOM1799" s="143"/>
      <c r="FON1799" s="143"/>
      <c r="FOO1799" s="143"/>
      <c r="FOP1799" s="143"/>
      <c r="FOQ1799" s="143"/>
      <c r="FOR1799" s="143"/>
      <c r="FOS1799" s="143"/>
      <c r="FOT1799" s="143"/>
      <c r="FOU1799" s="143"/>
      <c r="FOV1799" s="143"/>
      <c r="FOW1799" s="143"/>
      <c r="FOX1799" s="143"/>
      <c r="FOY1799" s="143"/>
      <c r="FOZ1799" s="143"/>
      <c r="FPA1799" s="143"/>
      <c r="FPB1799" s="143"/>
      <c r="FPC1799" s="143"/>
      <c r="FPD1799" s="143"/>
      <c r="FPE1799" s="143"/>
      <c r="FPF1799" s="143"/>
      <c r="FPG1799" s="143"/>
      <c r="FPH1799" s="143"/>
      <c r="FPI1799" s="143"/>
      <c r="FPJ1799" s="143"/>
      <c r="FPK1799" s="143"/>
      <c r="FPL1799" s="143"/>
      <c r="FPM1799" s="143"/>
      <c r="FPN1799" s="143"/>
      <c r="FPO1799" s="143"/>
      <c r="FPP1799" s="143"/>
      <c r="FPQ1799" s="143"/>
      <c r="FPR1799" s="143"/>
      <c r="FPS1799" s="143"/>
      <c r="FPT1799" s="143"/>
      <c r="FPU1799" s="143"/>
      <c r="FPV1799" s="143"/>
      <c r="FPW1799" s="143"/>
      <c r="FPX1799" s="143"/>
      <c r="FPY1799" s="143"/>
      <c r="FPZ1799" s="143"/>
      <c r="FQA1799" s="143"/>
      <c r="FQB1799" s="143"/>
      <c r="FQC1799" s="143"/>
      <c r="FQD1799" s="143"/>
      <c r="FQE1799" s="143"/>
      <c r="FQF1799" s="143"/>
      <c r="FQG1799" s="143"/>
      <c r="FQH1799" s="143"/>
      <c r="FQI1799" s="143"/>
      <c r="FQJ1799" s="143"/>
      <c r="FQK1799" s="143"/>
      <c r="FQL1799" s="143"/>
      <c r="FQM1799" s="143"/>
      <c r="FQN1799" s="143"/>
      <c r="FQO1799" s="143"/>
      <c r="FQP1799" s="143"/>
      <c r="FQQ1799" s="143"/>
      <c r="FQR1799" s="143"/>
      <c r="FQS1799" s="143"/>
      <c r="FQT1799" s="143"/>
      <c r="FQU1799" s="143"/>
      <c r="FQV1799" s="143"/>
      <c r="FQW1799" s="143"/>
      <c r="FQX1799" s="143"/>
      <c r="FQY1799" s="143"/>
      <c r="FQZ1799" s="143"/>
      <c r="FRA1799" s="143"/>
      <c r="FRB1799" s="143"/>
      <c r="FRC1799" s="143"/>
      <c r="FRD1799" s="143"/>
      <c r="FRE1799" s="143"/>
      <c r="FRF1799" s="143"/>
      <c r="FRG1799" s="143"/>
      <c r="FRH1799" s="143"/>
      <c r="FRI1799" s="143"/>
      <c r="FRJ1799" s="143"/>
      <c r="FRK1799" s="143"/>
      <c r="FRL1799" s="143"/>
      <c r="FRM1799" s="143"/>
      <c r="FRN1799" s="143"/>
      <c r="FRO1799" s="143"/>
      <c r="FRP1799" s="143"/>
      <c r="FRQ1799" s="143"/>
      <c r="FRR1799" s="143"/>
      <c r="FRS1799" s="143"/>
      <c r="FRT1799" s="143"/>
      <c r="FRU1799" s="143"/>
      <c r="FRV1799" s="143"/>
      <c r="FRW1799" s="143"/>
      <c r="FRX1799" s="143"/>
      <c r="FRY1799" s="143"/>
      <c r="FRZ1799" s="143"/>
      <c r="FSA1799" s="143"/>
      <c r="FSB1799" s="143"/>
      <c r="FSC1799" s="143"/>
      <c r="FSD1799" s="143"/>
      <c r="FSE1799" s="143"/>
      <c r="FSF1799" s="143"/>
      <c r="FSG1799" s="143"/>
      <c r="FSH1799" s="143"/>
      <c r="FSI1799" s="143"/>
      <c r="FSJ1799" s="143"/>
      <c r="FSK1799" s="143"/>
      <c r="FSL1799" s="143"/>
      <c r="FSM1799" s="143"/>
      <c r="FSN1799" s="143"/>
      <c r="FSO1799" s="143"/>
      <c r="FSP1799" s="143"/>
      <c r="FSQ1799" s="143"/>
      <c r="FSR1799" s="143"/>
      <c r="FSS1799" s="143"/>
      <c r="FST1799" s="143"/>
      <c r="FSU1799" s="143"/>
      <c r="FSV1799" s="143"/>
      <c r="FSW1799" s="143"/>
      <c r="FSX1799" s="143"/>
      <c r="FSY1799" s="143"/>
      <c r="FSZ1799" s="143"/>
      <c r="FTA1799" s="143"/>
      <c r="FTB1799" s="143"/>
      <c r="FTC1799" s="143"/>
      <c r="FTD1799" s="143"/>
      <c r="FTE1799" s="143"/>
      <c r="FTF1799" s="143"/>
      <c r="FTG1799" s="143"/>
      <c r="FTH1799" s="143"/>
      <c r="FTI1799" s="143"/>
      <c r="FTJ1799" s="143"/>
      <c r="FTK1799" s="143"/>
      <c r="FTL1799" s="143"/>
      <c r="FTM1799" s="143"/>
      <c r="FTN1799" s="143"/>
      <c r="FTO1799" s="143"/>
      <c r="FTP1799" s="143"/>
      <c r="FTQ1799" s="143"/>
      <c r="FTR1799" s="143"/>
      <c r="FTS1799" s="143"/>
      <c r="FTT1799" s="143"/>
      <c r="FTU1799" s="143"/>
      <c r="FTV1799" s="143"/>
      <c r="FTW1799" s="143"/>
      <c r="FTX1799" s="143"/>
      <c r="FTY1799" s="143"/>
      <c r="FTZ1799" s="143"/>
      <c r="FUA1799" s="143"/>
      <c r="FUB1799" s="143"/>
      <c r="FUC1799" s="143"/>
      <c r="FUD1799" s="143"/>
      <c r="FUE1799" s="143"/>
      <c r="FUF1799" s="143"/>
      <c r="FUG1799" s="143"/>
      <c r="FUH1799" s="143"/>
      <c r="FUI1799" s="143"/>
      <c r="FUJ1799" s="143"/>
      <c r="FUK1799" s="143"/>
      <c r="FUL1799" s="143"/>
      <c r="FUM1799" s="143"/>
      <c r="FUN1799" s="143"/>
      <c r="FUO1799" s="143"/>
      <c r="FUP1799" s="143"/>
      <c r="FUQ1799" s="143"/>
      <c r="FUR1799" s="143"/>
      <c r="FUS1799" s="143"/>
      <c r="FUT1799" s="143"/>
      <c r="FUU1799" s="143"/>
      <c r="FUV1799" s="143"/>
      <c r="FUW1799" s="143"/>
      <c r="FUX1799" s="143"/>
      <c r="FUY1799" s="143"/>
      <c r="FUZ1799" s="143"/>
      <c r="FVA1799" s="143"/>
      <c r="FVB1799" s="143"/>
      <c r="FVC1799" s="143"/>
      <c r="FVD1799" s="143"/>
      <c r="FVE1799" s="143"/>
      <c r="FVF1799" s="143"/>
      <c r="FVG1799" s="143"/>
      <c r="FVH1799" s="143"/>
      <c r="FVI1799" s="143"/>
      <c r="FVJ1799" s="143"/>
      <c r="FVK1799" s="143"/>
      <c r="FVL1799" s="143"/>
      <c r="FVM1799" s="143"/>
      <c r="FVN1799" s="143"/>
      <c r="FVO1799" s="143"/>
      <c r="FVP1799" s="143"/>
      <c r="FVQ1799" s="143"/>
      <c r="FVR1799" s="143"/>
      <c r="FVS1799" s="143"/>
      <c r="FVT1799" s="143"/>
      <c r="FVU1799" s="143"/>
      <c r="FVV1799" s="143"/>
      <c r="FVW1799" s="143"/>
      <c r="FVX1799" s="143"/>
      <c r="FVY1799" s="143"/>
      <c r="FVZ1799" s="143"/>
      <c r="FWA1799" s="143"/>
      <c r="FWB1799" s="143"/>
      <c r="FWC1799" s="143"/>
      <c r="FWD1799" s="143"/>
      <c r="FWE1799" s="143"/>
      <c r="FWF1799" s="143"/>
      <c r="FWG1799" s="143"/>
      <c r="FWH1799" s="143"/>
      <c r="FWI1799" s="143"/>
      <c r="FWJ1799" s="143"/>
      <c r="FWK1799" s="143"/>
      <c r="FWL1799" s="143"/>
      <c r="FWM1799" s="143"/>
      <c r="FWN1799" s="143"/>
      <c r="FWO1799" s="143"/>
      <c r="FWP1799" s="143"/>
      <c r="FWQ1799" s="143"/>
      <c r="FWR1799" s="143"/>
      <c r="FWS1799" s="143"/>
      <c r="FWT1799" s="143"/>
      <c r="FWU1799" s="143"/>
      <c r="FWV1799" s="143"/>
      <c r="FWW1799" s="143"/>
      <c r="FWX1799" s="143"/>
      <c r="FWY1799" s="143"/>
      <c r="FWZ1799" s="143"/>
      <c r="FXA1799" s="143"/>
      <c r="FXB1799" s="143"/>
      <c r="FXC1799" s="143"/>
      <c r="FXD1799" s="143"/>
      <c r="FXE1799" s="143"/>
      <c r="FXF1799" s="143"/>
      <c r="FXG1799" s="143"/>
      <c r="FXH1799" s="143"/>
      <c r="FXI1799" s="143"/>
      <c r="FXJ1799" s="143"/>
      <c r="FXK1799" s="143"/>
      <c r="FXL1799" s="143"/>
      <c r="FXM1799" s="143"/>
      <c r="FXN1799" s="143"/>
      <c r="FXO1799" s="143"/>
      <c r="FXP1799" s="143"/>
      <c r="FXQ1799" s="143"/>
      <c r="FXR1799" s="143"/>
      <c r="FXS1799" s="143"/>
      <c r="FXT1799" s="143"/>
      <c r="FXU1799" s="143"/>
      <c r="FXV1799" s="143"/>
      <c r="FXW1799" s="143"/>
      <c r="FXX1799" s="143"/>
      <c r="FXY1799" s="143"/>
      <c r="FXZ1799" s="143"/>
      <c r="FYA1799" s="143"/>
      <c r="FYB1799" s="143"/>
      <c r="FYC1799" s="143"/>
      <c r="FYD1799" s="143"/>
      <c r="FYE1799" s="143"/>
      <c r="FYF1799" s="143"/>
      <c r="FYG1799" s="143"/>
      <c r="FYH1799" s="143"/>
      <c r="FYI1799" s="143"/>
      <c r="FYJ1799" s="143"/>
      <c r="FYK1799" s="143"/>
      <c r="FYL1799" s="143"/>
      <c r="FYM1799" s="143"/>
      <c r="FYN1799" s="143"/>
      <c r="FYO1799" s="143"/>
      <c r="FYP1799" s="143"/>
      <c r="FYQ1799" s="143"/>
      <c r="FYR1799" s="143"/>
      <c r="FYS1799" s="143"/>
      <c r="FYT1799" s="143"/>
      <c r="FYU1799" s="143"/>
      <c r="FYV1799" s="143"/>
      <c r="FYW1799" s="143"/>
      <c r="FYX1799" s="143"/>
      <c r="FYY1799" s="143"/>
      <c r="FYZ1799" s="143"/>
      <c r="FZA1799" s="143"/>
      <c r="FZB1799" s="143"/>
      <c r="FZC1799" s="143"/>
      <c r="FZD1799" s="143"/>
      <c r="FZE1799" s="143"/>
      <c r="FZF1799" s="143"/>
      <c r="FZG1799" s="143"/>
      <c r="FZH1799" s="143"/>
      <c r="FZI1799" s="143"/>
      <c r="FZJ1799" s="143"/>
      <c r="FZK1799" s="143"/>
      <c r="FZL1799" s="143"/>
      <c r="FZM1799" s="143"/>
      <c r="FZN1799" s="143"/>
      <c r="FZO1799" s="143"/>
      <c r="FZP1799" s="143"/>
      <c r="FZQ1799" s="143"/>
      <c r="FZR1799" s="143"/>
      <c r="FZS1799" s="143"/>
      <c r="FZT1799" s="143"/>
      <c r="FZU1799" s="143"/>
      <c r="FZV1799" s="143"/>
      <c r="FZW1799" s="143"/>
      <c r="FZX1799" s="143"/>
      <c r="FZY1799" s="143"/>
      <c r="FZZ1799" s="143"/>
      <c r="GAA1799" s="143"/>
      <c r="GAB1799" s="143"/>
      <c r="GAC1799" s="143"/>
      <c r="GAD1799" s="143"/>
      <c r="GAE1799" s="143"/>
      <c r="GAF1799" s="143"/>
      <c r="GAG1799" s="143"/>
      <c r="GAH1799" s="143"/>
      <c r="GAI1799" s="143"/>
      <c r="GAJ1799" s="143"/>
      <c r="GAK1799" s="143"/>
      <c r="GAL1799" s="143"/>
      <c r="GAM1799" s="143"/>
      <c r="GAN1799" s="143"/>
      <c r="GAO1799" s="143"/>
      <c r="GAP1799" s="143"/>
      <c r="GAQ1799" s="143"/>
      <c r="GAR1799" s="143"/>
      <c r="GAS1799" s="143"/>
      <c r="GAT1799" s="143"/>
      <c r="GAU1799" s="143"/>
      <c r="GAV1799" s="143"/>
      <c r="GAW1799" s="143"/>
      <c r="GAX1799" s="143"/>
      <c r="GAY1799" s="143"/>
      <c r="GAZ1799" s="143"/>
      <c r="GBA1799" s="143"/>
      <c r="GBB1799" s="143"/>
      <c r="GBC1799" s="143"/>
      <c r="GBD1799" s="143"/>
      <c r="GBE1799" s="143"/>
      <c r="GBF1799" s="143"/>
      <c r="GBG1799" s="143"/>
      <c r="GBH1799" s="143"/>
      <c r="GBI1799" s="143"/>
      <c r="GBJ1799" s="143"/>
      <c r="GBK1799" s="143"/>
      <c r="GBL1799" s="143"/>
      <c r="GBM1799" s="143"/>
      <c r="GBN1799" s="143"/>
      <c r="GBO1799" s="143"/>
      <c r="GBP1799" s="143"/>
      <c r="GBQ1799" s="143"/>
      <c r="GBR1799" s="143"/>
      <c r="GBS1799" s="143"/>
      <c r="GBT1799" s="143"/>
      <c r="GBU1799" s="143"/>
      <c r="GBV1799" s="143"/>
      <c r="GBW1799" s="143"/>
      <c r="GBX1799" s="143"/>
      <c r="GBY1799" s="143"/>
      <c r="GBZ1799" s="143"/>
      <c r="GCA1799" s="143"/>
      <c r="GCB1799" s="143"/>
      <c r="GCC1799" s="143"/>
      <c r="GCD1799" s="143"/>
      <c r="GCE1799" s="143"/>
      <c r="GCF1799" s="143"/>
      <c r="GCG1799" s="143"/>
      <c r="GCH1799" s="143"/>
      <c r="GCI1799" s="143"/>
      <c r="GCJ1799" s="143"/>
      <c r="GCK1799" s="143"/>
      <c r="GCL1799" s="143"/>
      <c r="GCM1799" s="143"/>
      <c r="GCN1799" s="143"/>
      <c r="GCO1799" s="143"/>
      <c r="GCP1799" s="143"/>
      <c r="GCQ1799" s="143"/>
      <c r="GCR1799" s="143"/>
      <c r="GCS1799" s="143"/>
      <c r="GCT1799" s="143"/>
      <c r="GCU1799" s="143"/>
      <c r="GCV1799" s="143"/>
      <c r="GCW1799" s="143"/>
      <c r="GCX1799" s="143"/>
      <c r="GCY1799" s="143"/>
      <c r="GCZ1799" s="143"/>
      <c r="GDA1799" s="143"/>
      <c r="GDB1799" s="143"/>
      <c r="GDC1799" s="143"/>
      <c r="GDD1799" s="143"/>
      <c r="GDE1799" s="143"/>
      <c r="GDF1799" s="143"/>
      <c r="GDG1799" s="143"/>
      <c r="GDH1799" s="143"/>
      <c r="GDI1799" s="143"/>
      <c r="GDJ1799" s="143"/>
      <c r="GDK1799" s="143"/>
      <c r="GDL1799" s="143"/>
      <c r="GDM1799" s="143"/>
      <c r="GDN1799" s="143"/>
      <c r="GDO1799" s="143"/>
      <c r="GDP1799" s="143"/>
      <c r="GDQ1799" s="143"/>
      <c r="GDR1799" s="143"/>
      <c r="GDS1799" s="143"/>
      <c r="GDT1799" s="143"/>
      <c r="GDU1799" s="143"/>
      <c r="GDV1799" s="143"/>
      <c r="GDW1799" s="143"/>
      <c r="GDX1799" s="143"/>
      <c r="GDY1799" s="143"/>
      <c r="GDZ1799" s="143"/>
      <c r="GEA1799" s="143"/>
      <c r="GEB1799" s="143"/>
      <c r="GEC1799" s="143"/>
      <c r="GED1799" s="143"/>
      <c r="GEE1799" s="143"/>
      <c r="GEF1799" s="143"/>
      <c r="GEG1799" s="143"/>
      <c r="GEH1799" s="143"/>
      <c r="GEI1799" s="143"/>
      <c r="GEJ1799" s="143"/>
      <c r="GEK1799" s="143"/>
      <c r="GEL1799" s="143"/>
      <c r="GEM1799" s="143"/>
      <c r="GEN1799" s="143"/>
      <c r="GEO1799" s="143"/>
      <c r="GEP1799" s="143"/>
      <c r="GEQ1799" s="143"/>
      <c r="GER1799" s="143"/>
      <c r="GES1799" s="143"/>
      <c r="GET1799" s="143"/>
      <c r="GEU1799" s="143"/>
      <c r="GEV1799" s="143"/>
      <c r="GEW1799" s="143"/>
      <c r="GEX1799" s="143"/>
      <c r="GEY1799" s="143"/>
      <c r="GEZ1799" s="143"/>
      <c r="GFA1799" s="143"/>
      <c r="GFB1799" s="143"/>
      <c r="GFC1799" s="143"/>
      <c r="GFD1799" s="143"/>
      <c r="GFE1799" s="143"/>
      <c r="GFF1799" s="143"/>
      <c r="GFG1799" s="143"/>
      <c r="GFH1799" s="143"/>
      <c r="GFI1799" s="143"/>
      <c r="GFJ1799" s="143"/>
      <c r="GFK1799" s="143"/>
      <c r="GFL1799" s="143"/>
      <c r="GFM1799" s="143"/>
      <c r="GFN1799" s="143"/>
      <c r="GFO1799" s="143"/>
      <c r="GFP1799" s="143"/>
      <c r="GFQ1799" s="143"/>
      <c r="GFR1799" s="143"/>
      <c r="GFS1799" s="143"/>
      <c r="GFT1799" s="143"/>
      <c r="GFU1799" s="143"/>
      <c r="GFV1799" s="143"/>
      <c r="GFW1799" s="143"/>
      <c r="GFX1799" s="143"/>
      <c r="GFY1799" s="143"/>
      <c r="GFZ1799" s="143"/>
      <c r="GGA1799" s="143"/>
      <c r="GGB1799" s="143"/>
      <c r="GGC1799" s="143"/>
      <c r="GGD1799" s="143"/>
      <c r="GGE1799" s="143"/>
      <c r="GGF1799" s="143"/>
      <c r="GGG1799" s="143"/>
      <c r="GGH1799" s="143"/>
      <c r="GGI1799" s="143"/>
      <c r="GGJ1799" s="143"/>
      <c r="GGK1799" s="143"/>
      <c r="GGL1799" s="143"/>
      <c r="GGM1799" s="143"/>
      <c r="GGN1799" s="143"/>
      <c r="GGO1799" s="143"/>
      <c r="GGP1799" s="143"/>
      <c r="GGQ1799" s="143"/>
      <c r="GGR1799" s="143"/>
      <c r="GGS1799" s="143"/>
      <c r="GGT1799" s="143"/>
      <c r="GGU1799" s="143"/>
      <c r="GGV1799" s="143"/>
      <c r="GGW1799" s="143"/>
      <c r="GGX1799" s="143"/>
      <c r="GGY1799" s="143"/>
      <c r="GGZ1799" s="143"/>
      <c r="GHA1799" s="143"/>
      <c r="GHB1799" s="143"/>
      <c r="GHC1799" s="143"/>
      <c r="GHD1799" s="143"/>
      <c r="GHE1799" s="143"/>
      <c r="GHF1799" s="143"/>
      <c r="GHG1799" s="143"/>
      <c r="GHH1799" s="143"/>
      <c r="GHI1799" s="143"/>
      <c r="GHJ1799" s="143"/>
      <c r="GHK1799" s="143"/>
      <c r="GHL1799" s="143"/>
      <c r="GHM1799" s="143"/>
      <c r="GHN1799" s="143"/>
      <c r="GHO1799" s="143"/>
      <c r="GHP1799" s="143"/>
      <c r="GHQ1799" s="143"/>
      <c r="GHR1799" s="143"/>
      <c r="GHS1799" s="143"/>
      <c r="GHT1799" s="143"/>
      <c r="GHU1799" s="143"/>
      <c r="GHV1799" s="143"/>
      <c r="GHW1799" s="143"/>
      <c r="GHX1799" s="143"/>
      <c r="GHY1799" s="143"/>
      <c r="GHZ1799" s="143"/>
      <c r="GIA1799" s="143"/>
      <c r="GIB1799" s="143"/>
      <c r="GIC1799" s="143"/>
      <c r="GID1799" s="143"/>
      <c r="GIE1799" s="143"/>
      <c r="GIF1799" s="143"/>
      <c r="GIG1799" s="143"/>
      <c r="GIH1799" s="143"/>
      <c r="GII1799" s="143"/>
      <c r="GIJ1799" s="143"/>
      <c r="GIK1799" s="143"/>
      <c r="GIL1799" s="143"/>
      <c r="GIM1799" s="143"/>
      <c r="GIN1799" s="143"/>
      <c r="GIO1799" s="143"/>
      <c r="GIP1799" s="143"/>
      <c r="GIQ1799" s="143"/>
      <c r="GIR1799" s="143"/>
      <c r="GIS1799" s="143"/>
      <c r="GIT1799" s="143"/>
      <c r="GIU1799" s="143"/>
      <c r="GIV1799" s="143"/>
      <c r="GIW1799" s="143"/>
      <c r="GIX1799" s="143"/>
      <c r="GIY1799" s="143"/>
      <c r="GIZ1799" s="143"/>
      <c r="GJA1799" s="143"/>
      <c r="GJB1799" s="143"/>
      <c r="GJC1799" s="143"/>
      <c r="GJD1799" s="143"/>
      <c r="GJE1799" s="143"/>
      <c r="GJF1799" s="143"/>
      <c r="GJG1799" s="143"/>
      <c r="GJH1799" s="143"/>
      <c r="GJI1799" s="143"/>
      <c r="GJJ1799" s="143"/>
      <c r="GJK1799" s="143"/>
      <c r="GJL1799" s="143"/>
      <c r="GJM1799" s="143"/>
      <c r="GJN1799" s="143"/>
      <c r="GJO1799" s="143"/>
      <c r="GJP1799" s="143"/>
      <c r="GJQ1799" s="143"/>
      <c r="GJR1799" s="143"/>
      <c r="GJS1799" s="143"/>
      <c r="GJT1799" s="143"/>
      <c r="GJU1799" s="143"/>
      <c r="GJV1799" s="143"/>
      <c r="GJW1799" s="143"/>
      <c r="GJX1799" s="143"/>
      <c r="GJY1799" s="143"/>
      <c r="GJZ1799" s="143"/>
      <c r="GKA1799" s="143"/>
      <c r="GKB1799" s="143"/>
      <c r="GKC1799" s="143"/>
      <c r="GKD1799" s="143"/>
      <c r="GKE1799" s="143"/>
      <c r="GKF1799" s="143"/>
      <c r="GKG1799" s="143"/>
      <c r="GKH1799" s="143"/>
      <c r="GKI1799" s="143"/>
      <c r="GKJ1799" s="143"/>
      <c r="GKK1799" s="143"/>
      <c r="GKL1799" s="143"/>
      <c r="GKM1799" s="143"/>
      <c r="GKN1799" s="143"/>
      <c r="GKO1799" s="143"/>
      <c r="GKP1799" s="143"/>
      <c r="GKQ1799" s="143"/>
      <c r="GKR1799" s="143"/>
      <c r="GKS1799" s="143"/>
      <c r="GKT1799" s="143"/>
      <c r="GKU1799" s="143"/>
      <c r="GKV1799" s="143"/>
      <c r="GKW1799" s="143"/>
      <c r="GKX1799" s="143"/>
      <c r="GKY1799" s="143"/>
      <c r="GKZ1799" s="143"/>
      <c r="GLA1799" s="143"/>
      <c r="GLB1799" s="143"/>
      <c r="GLC1799" s="143"/>
      <c r="GLD1799" s="143"/>
      <c r="GLE1799" s="143"/>
      <c r="GLF1799" s="143"/>
      <c r="GLG1799" s="143"/>
      <c r="GLH1799" s="143"/>
      <c r="GLI1799" s="143"/>
      <c r="GLJ1799" s="143"/>
      <c r="GLK1799" s="143"/>
      <c r="GLL1799" s="143"/>
      <c r="GLM1799" s="143"/>
      <c r="GLN1799" s="143"/>
      <c r="GLO1799" s="143"/>
      <c r="GLP1799" s="143"/>
      <c r="GLQ1799" s="143"/>
      <c r="GLR1799" s="143"/>
      <c r="GLS1799" s="143"/>
      <c r="GLT1799" s="143"/>
      <c r="GLU1799" s="143"/>
      <c r="GLV1799" s="143"/>
      <c r="GLW1799" s="143"/>
      <c r="GLX1799" s="143"/>
      <c r="GLY1799" s="143"/>
      <c r="GLZ1799" s="143"/>
      <c r="GMA1799" s="143"/>
      <c r="GMB1799" s="143"/>
      <c r="GMC1799" s="143"/>
      <c r="GMD1799" s="143"/>
      <c r="GME1799" s="143"/>
      <c r="GMF1799" s="143"/>
      <c r="GMG1799" s="143"/>
      <c r="GMH1799" s="143"/>
      <c r="GMI1799" s="143"/>
      <c r="GMJ1799" s="143"/>
      <c r="GMK1799" s="143"/>
      <c r="GML1799" s="143"/>
      <c r="GMM1799" s="143"/>
      <c r="GMN1799" s="143"/>
      <c r="GMO1799" s="143"/>
      <c r="GMP1799" s="143"/>
      <c r="GMQ1799" s="143"/>
      <c r="GMR1799" s="143"/>
      <c r="GMS1799" s="143"/>
      <c r="GMT1799" s="143"/>
      <c r="GMU1799" s="143"/>
      <c r="GMV1799" s="143"/>
      <c r="GMW1799" s="143"/>
      <c r="GMX1799" s="143"/>
      <c r="GMY1799" s="143"/>
      <c r="GMZ1799" s="143"/>
      <c r="GNA1799" s="143"/>
      <c r="GNB1799" s="143"/>
      <c r="GNC1799" s="143"/>
      <c r="GND1799" s="143"/>
      <c r="GNE1799" s="143"/>
      <c r="GNF1799" s="143"/>
      <c r="GNG1799" s="143"/>
      <c r="GNH1799" s="143"/>
      <c r="GNI1799" s="143"/>
      <c r="GNJ1799" s="143"/>
      <c r="GNK1799" s="143"/>
      <c r="GNL1799" s="143"/>
      <c r="GNM1799" s="143"/>
      <c r="GNN1799" s="143"/>
      <c r="GNO1799" s="143"/>
      <c r="GNP1799" s="143"/>
      <c r="GNQ1799" s="143"/>
      <c r="GNR1799" s="143"/>
      <c r="GNS1799" s="143"/>
      <c r="GNT1799" s="143"/>
      <c r="GNU1799" s="143"/>
      <c r="GNV1799" s="143"/>
      <c r="GNW1799" s="143"/>
      <c r="GNX1799" s="143"/>
      <c r="GNY1799" s="143"/>
      <c r="GNZ1799" s="143"/>
      <c r="GOA1799" s="143"/>
      <c r="GOB1799" s="143"/>
      <c r="GOC1799" s="143"/>
      <c r="GOD1799" s="143"/>
      <c r="GOE1799" s="143"/>
      <c r="GOF1799" s="143"/>
      <c r="GOG1799" s="143"/>
      <c r="GOH1799" s="143"/>
      <c r="GOI1799" s="143"/>
      <c r="GOJ1799" s="143"/>
      <c r="GOK1799" s="143"/>
      <c r="GOL1799" s="143"/>
      <c r="GOM1799" s="143"/>
      <c r="GON1799" s="143"/>
      <c r="GOO1799" s="143"/>
      <c r="GOP1799" s="143"/>
      <c r="GOQ1799" s="143"/>
      <c r="GOR1799" s="143"/>
      <c r="GOS1799" s="143"/>
      <c r="GOT1799" s="143"/>
      <c r="GOU1799" s="143"/>
      <c r="GOV1799" s="143"/>
      <c r="GOW1799" s="143"/>
      <c r="GOX1799" s="143"/>
      <c r="GOY1799" s="143"/>
      <c r="GOZ1799" s="143"/>
      <c r="GPA1799" s="143"/>
      <c r="GPB1799" s="143"/>
      <c r="GPC1799" s="143"/>
      <c r="GPD1799" s="143"/>
      <c r="GPE1799" s="143"/>
      <c r="GPF1799" s="143"/>
      <c r="GPG1799" s="143"/>
      <c r="GPH1799" s="143"/>
      <c r="GPI1799" s="143"/>
      <c r="GPJ1799" s="143"/>
      <c r="GPK1799" s="143"/>
      <c r="GPL1799" s="143"/>
      <c r="GPM1799" s="143"/>
      <c r="GPN1799" s="143"/>
      <c r="GPO1799" s="143"/>
      <c r="GPP1799" s="143"/>
      <c r="GPQ1799" s="143"/>
      <c r="GPR1799" s="143"/>
      <c r="GPS1799" s="143"/>
      <c r="GPT1799" s="143"/>
      <c r="GPU1799" s="143"/>
      <c r="GPV1799" s="143"/>
      <c r="GPW1799" s="143"/>
      <c r="GPX1799" s="143"/>
      <c r="GPY1799" s="143"/>
      <c r="GPZ1799" s="143"/>
      <c r="GQA1799" s="143"/>
      <c r="GQB1799" s="143"/>
      <c r="GQC1799" s="143"/>
      <c r="GQD1799" s="143"/>
      <c r="GQE1799" s="143"/>
      <c r="GQF1799" s="143"/>
      <c r="GQG1799" s="143"/>
      <c r="GQH1799" s="143"/>
      <c r="GQI1799" s="143"/>
      <c r="GQJ1799" s="143"/>
      <c r="GQK1799" s="143"/>
      <c r="GQL1799" s="143"/>
      <c r="GQM1799" s="143"/>
      <c r="GQN1799" s="143"/>
      <c r="GQO1799" s="143"/>
      <c r="GQP1799" s="143"/>
      <c r="GQQ1799" s="143"/>
      <c r="GQR1799" s="143"/>
      <c r="GQS1799" s="143"/>
      <c r="GQT1799" s="143"/>
      <c r="GQU1799" s="143"/>
      <c r="GQV1799" s="143"/>
      <c r="GQW1799" s="143"/>
      <c r="GQX1799" s="143"/>
      <c r="GQY1799" s="143"/>
      <c r="GQZ1799" s="143"/>
      <c r="GRA1799" s="143"/>
      <c r="GRB1799" s="143"/>
      <c r="GRC1799" s="143"/>
      <c r="GRD1799" s="143"/>
      <c r="GRE1799" s="143"/>
      <c r="GRF1799" s="143"/>
      <c r="GRG1799" s="143"/>
      <c r="GRH1799" s="143"/>
      <c r="GRI1799" s="143"/>
      <c r="GRJ1799" s="143"/>
      <c r="GRK1799" s="143"/>
      <c r="GRL1799" s="143"/>
      <c r="GRM1799" s="143"/>
      <c r="GRN1799" s="143"/>
      <c r="GRO1799" s="143"/>
      <c r="GRP1799" s="143"/>
      <c r="GRQ1799" s="143"/>
      <c r="GRR1799" s="143"/>
      <c r="GRS1799" s="143"/>
      <c r="GRT1799" s="143"/>
      <c r="GRU1799" s="143"/>
      <c r="GRV1799" s="143"/>
      <c r="GRW1799" s="143"/>
      <c r="GRX1799" s="143"/>
      <c r="GRY1799" s="143"/>
      <c r="GRZ1799" s="143"/>
      <c r="GSA1799" s="143"/>
      <c r="GSB1799" s="143"/>
      <c r="GSC1799" s="143"/>
      <c r="GSD1799" s="143"/>
      <c r="GSE1799" s="143"/>
      <c r="GSF1799" s="143"/>
      <c r="GSG1799" s="143"/>
      <c r="GSH1799" s="143"/>
      <c r="GSI1799" s="143"/>
      <c r="GSJ1799" s="143"/>
      <c r="GSK1799" s="143"/>
      <c r="GSL1799" s="143"/>
      <c r="GSM1799" s="143"/>
      <c r="GSN1799" s="143"/>
      <c r="GSO1799" s="143"/>
      <c r="GSP1799" s="143"/>
      <c r="GSQ1799" s="143"/>
      <c r="GSR1799" s="143"/>
      <c r="GSS1799" s="143"/>
      <c r="GST1799" s="143"/>
      <c r="GSU1799" s="143"/>
      <c r="GSV1799" s="143"/>
      <c r="GSW1799" s="143"/>
      <c r="GSX1799" s="143"/>
      <c r="GSY1799" s="143"/>
      <c r="GSZ1799" s="143"/>
      <c r="GTA1799" s="143"/>
      <c r="GTB1799" s="143"/>
      <c r="GTC1799" s="143"/>
      <c r="GTD1799" s="143"/>
      <c r="GTE1799" s="143"/>
      <c r="GTF1799" s="143"/>
      <c r="GTG1799" s="143"/>
      <c r="GTH1799" s="143"/>
      <c r="GTI1799" s="143"/>
      <c r="GTJ1799" s="143"/>
      <c r="GTK1799" s="143"/>
      <c r="GTL1799" s="143"/>
      <c r="GTM1799" s="143"/>
      <c r="GTN1799" s="143"/>
      <c r="GTO1799" s="143"/>
      <c r="GTP1799" s="143"/>
      <c r="GTQ1799" s="143"/>
      <c r="GTR1799" s="143"/>
      <c r="GTS1799" s="143"/>
      <c r="GTT1799" s="143"/>
      <c r="GTU1799" s="143"/>
      <c r="GTV1799" s="143"/>
      <c r="GTW1799" s="143"/>
      <c r="GTX1799" s="143"/>
      <c r="GTY1799" s="143"/>
      <c r="GTZ1799" s="143"/>
      <c r="GUA1799" s="143"/>
      <c r="GUB1799" s="143"/>
      <c r="GUC1799" s="143"/>
      <c r="GUD1799" s="143"/>
      <c r="GUE1799" s="143"/>
      <c r="GUF1799" s="143"/>
      <c r="GUG1799" s="143"/>
      <c r="GUH1799" s="143"/>
      <c r="GUI1799" s="143"/>
      <c r="GUJ1799" s="143"/>
      <c r="GUK1799" s="143"/>
      <c r="GUL1799" s="143"/>
      <c r="GUM1799" s="143"/>
      <c r="GUN1799" s="143"/>
      <c r="GUO1799" s="143"/>
      <c r="GUP1799" s="143"/>
      <c r="GUQ1799" s="143"/>
      <c r="GUR1799" s="143"/>
      <c r="GUS1799" s="143"/>
      <c r="GUT1799" s="143"/>
      <c r="GUU1799" s="143"/>
      <c r="GUV1799" s="143"/>
      <c r="GUW1799" s="143"/>
      <c r="GUX1799" s="143"/>
      <c r="GUY1799" s="143"/>
      <c r="GUZ1799" s="143"/>
      <c r="GVA1799" s="143"/>
      <c r="GVB1799" s="143"/>
      <c r="GVC1799" s="143"/>
      <c r="GVD1799" s="143"/>
      <c r="GVE1799" s="143"/>
      <c r="GVF1799" s="143"/>
      <c r="GVG1799" s="143"/>
      <c r="GVH1799" s="143"/>
      <c r="GVI1799" s="143"/>
      <c r="GVJ1799" s="143"/>
      <c r="GVK1799" s="143"/>
      <c r="GVL1799" s="143"/>
      <c r="GVM1799" s="143"/>
      <c r="GVN1799" s="143"/>
      <c r="GVO1799" s="143"/>
      <c r="GVP1799" s="143"/>
      <c r="GVQ1799" s="143"/>
      <c r="GVR1799" s="143"/>
      <c r="GVS1799" s="143"/>
      <c r="GVT1799" s="143"/>
      <c r="GVU1799" s="143"/>
      <c r="GVV1799" s="143"/>
      <c r="GVW1799" s="143"/>
      <c r="GVX1799" s="143"/>
      <c r="GVY1799" s="143"/>
      <c r="GVZ1799" s="143"/>
      <c r="GWA1799" s="143"/>
      <c r="GWB1799" s="143"/>
      <c r="GWC1799" s="143"/>
      <c r="GWD1799" s="143"/>
      <c r="GWE1799" s="143"/>
      <c r="GWF1799" s="143"/>
      <c r="GWG1799" s="143"/>
      <c r="GWH1799" s="143"/>
      <c r="GWI1799" s="143"/>
      <c r="GWJ1799" s="143"/>
      <c r="GWK1799" s="143"/>
      <c r="GWL1799" s="143"/>
      <c r="GWM1799" s="143"/>
      <c r="GWN1799" s="143"/>
      <c r="GWO1799" s="143"/>
      <c r="GWP1799" s="143"/>
      <c r="GWQ1799" s="143"/>
      <c r="GWR1799" s="143"/>
      <c r="GWS1799" s="143"/>
      <c r="GWT1799" s="143"/>
      <c r="GWU1799" s="143"/>
      <c r="GWV1799" s="143"/>
      <c r="GWW1799" s="143"/>
      <c r="GWX1799" s="143"/>
      <c r="GWY1799" s="143"/>
      <c r="GWZ1799" s="143"/>
      <c r="GXA1799" s="143"/>
      <c r="GXB1799" s="143"/>
      <c r="GXC1799" s="143"/>
      <c r="GXD1799" s="143"/>
      <c r="GXE1799" s="143"/>
      <c r="GXF1799" s="143"/>
      <c r="GXG1799" s="143"/>
      <c r="GXH1799" s="143"/>
      <c r="GXI1799" s="143"/>
      <c r="GXJ1799" s="143"/>
      <c r="GXK1799" s="143"/>
      <c r="GXL1799" s="143"/>
      <c r="GXM1799" s="143"/>
      <c r="GXN1799" s="143"/>
      <c r="GXO1799" s="143"/>
      <c r="GXP1799" s="143"/>
      <c r="GXQ1799" s="143"/>
      <c r="GXR1799" s="143"/>
      <c r="GXS1799" s="143"/>
      <c r="GXT1799" s="143"/>
      <c r="GXU1799" s="143"/>
      <c r="GXV1799" s="143"/>
      <c r="GXW1799" s="143"/>
      <c r="GXX1799" s="143"/>
      <c r="GXY1799" s="143"/>
      <c r="GXZ1799" s="143"/>
      <c r="GYA1799" s="143"/>
      <c r="GYB1799" s="143"/>
      <c r="GYC1799" s="143"/>
      <c r="GYD1799" s="143"/>
      <c r="GYE1799" s="143"/>
      <c r="GYF1799" s="143"/>
      <c r="GYG1799" s="143"/>
      <c r="GYH1799" s="143"/>
      <c r="GYI1799" s="143"/>
      <c r="GYJ1799" s="143"/>
      <c r="GYK1799" s="143"/>
      <c r="GYL1799" s="143"/>
      <c r="GYM1799" s="143"/>
      <c r="GYN1799" s="143"/>
      <c r="GYO1799" s="143"/>
      <c r="GYP1799" s="143"/>
      <c r="GYQ1799" s="143"/>
      <c r="GYR1799" s="143"/>
      <c r="GYS1799" s="143"/>
      <c r="GYT1799" s="143"/>
      <c r="GYU1799" s="143"/>
      <c r="GYV1799" s="143"/>
      <c r="GYW1799" s="143"/>
      <c r="GYX1799" s="143"/>
      <c r="GYY1799" s="143"/>
      <c r="GYZ1799" s="143"/>
      <c r="GZA1799" s="143"/>
      <c r="GZB1799" s="143"/>
      <c r="GZC1799" s="143"/>
      <c r="GZD1799" s="143"/>
      <c r="GZE1799" s="143"/>
      <c r="GZF1799" s="143"/>
      <c r="GZG1799" s="143"/>
      <c r="GZH1799" s="143"/>
      <c r="GZI1799" s="143"/>
      <c r="GZJ1799" s="143"/>
      <c r="GZK1799" s="143"/>
      <c r="GZL1799" s="143"/>
      <c r="GZM1799" s="143"/>
      <c r="GZN1799" s="143"/>
      <c r="GZO1799" s="143"/>
      <c r="GZP1799" s="143"/>
      <c r="GZQ1799" s="143"/>
      <c r="GZR1799" s="143"/>
      <c r="GZS1799" s="143"/>
      <c r="GZT1799" s="143"/>
      <c r="GZU1799" s="143"/>
      <c r="GZV1799" s="143"/>
      <c r="GZW1799" s="143"/>
      <c r="GZX1799" s="143"/>
      <c r="GZY1799" s="143"/>
      <c r="GZZ1799" s="143"/>
      <c r="HAA1799" s="143"/>
      <c r="HAB1799" s="143"/>
      <c r="HAC1799" s="143"/>
      <c r="HAD1799" s="143"/>
      <c r="HAE1799" s="143"/>
      <c r="HAF1799" s="143"/>
      <c r="HAG1799" s="143"/>
      <c r="HAH1799" s="143"/>
      <c r="HAI1799" s="143"/>
      <c r="HAJ1799" s="143"/>
      <c r="HAK1799" s="143"/>
      <c r="HAL1799" s="143"/>
      <c r="HAM1799" s="143"/>
      <c r="HAN1799" s="143"/>
      <c r="HAO1799" s="143"/>
      <c r="HAP1799" s="143"/>
      <c r="HAQ1799" s="143"/>
      <c r="HAR1799" s="143"/>
      <c r="HAS1799" s="143"/>
      <c r="HAT1799" s="143"/>
      <c r="HAU1799" s="143"/>
      <c r="HAV1799" s="143"/>
      <c r="HAW1799" s="143"/>
      <c r="HAX1799" s="143"/>
      <c r="HAY1799" s="143"/>
      <c r="HAZ1799" s="143"/>
      <c r="HBA1799" s="143"/>
      <c r="HBB1799" s="143"/>
      <c r="HBC1799" s="143"/>
      <c r="HBD1799" s="143"/>
      <c r="HBE1799" s="143"/>
      <c r="HBF1799" s="143"/>
      <c r="HBG1799" s="143"/>
      <c r="HBH1799" s="143"/>
      <c r="HBI1799" s="143"/>
      <c r="HBJ1799" s="143"/>
      <c r="HBK1799" s="143"/>
      <c r="HBL1799" s="143"/>
      <c r="HBM1799" s="143"/>
      <c r="HBN1799" s="143"/>
      <c r="HBO1799" s="143"/>
      <c r="HBP1799" s="143"/>
      <c r="HBQ1799" s="143"/>
      <c r="HBR1799" s="143"/>
      <c r="HBS1799" s="143"/>
      <c r="HBT1799" s="143"/>
      <c r="HBU1799" s="143"/>
      <c r="HBV1799" s="143"/>
      <c r="HBW1799" s="143"/>
      <c r="HBX1799" s="143"/>
      <c r="HBY1799" s="143"/>
      <c r="HBZ1799" s="143"/>
      <c r="HCA1799" s="143"/>
      <c r="HCB1799" s="143"/>
      <c r="HCC1799" s="143"/>
      <c r="HCD1799" s="143"/>
      <c r="HCE1799" s="143"/>
      <c r="HCF1799" s="143"/>
      <c r="HCG1799" s="143"/>
      <c r="HCH1799" s="143"/>
      <c r="HCI1799" s="143"/>
      <c r="HCJ1799" s="143"/>
      <c r="HCK1799" s="143"/>
      <c r="HCL1799" s="143"/>
      <c r="HCM1799" s="143"/>
      <c r="HCN1799" s="143"/>
      <c r="HCO1799" s="143"/>
      <c r="HCP1799" s="143"/>
      <c r="HCQ1799" s="143"/>
      <c r="HCR1799" s="143"/>
      <c r="HCS1799" s="143"/>
      <c r="HCT1799" s="143"/>
      <c r="HCU1799" s="143"/>
      <c r="HCV1799" s="143"/>
      <c r="HCW1799" s="143"/>
      <c r="HCX1799" s="143"/>
      <c r="HCY1799" s="143"/>
      <c r="HCZ1799" s="143"/>
      <c r="HDA1799" s="143"/>
      <c r="HDB1799" s="143"/>
      <c r="HDC1799" s="143"/>
      <c r="HDD1799" s="143"/>
      <c r="HDE1799" s="143"/>
      <c r="HDF1799" s="143"/>
      <c r="HDG1799" s="143"/>
      <c r="HDH1799" s="143"/>
      <c r="HDI1799" s="143"/>
      <c r="HDJ1799" s="143"/>
      <c r="HDK1799" s="143"/>
      <c r="HDL1799" s="143"/>
      <c r="HDM1799" s="143"/>
      <c r="HDN1799" s="143"/>
      <c r="HDO1799" s="143"/>
      <c r="HDP1799" s="143"/>
      <c r="HDQ1799" s="143"/>
      <c r="HDR1799" s="143"/>
      <c r="HDS1799" s="143"/>
      <c r="HDT1799" s="143"/>
      <c r="HDU1799" s="143"/>
      <c r="HDV1799" s="143"/>
      <c r="HDW1799" s="143"/>
      <c r="HDX1799" s="143"/>
      <c r="HDY1799" s="143"/>
      <c r="HDZ1799" s="143"/>
      <c r="HEA1799" s="143"/>
      <c r="HEB1799" s="143"/>
      <c r="HEC1799" s="143"/>
      <c r="HED1799" s="143"/>
      <c r="HEE1799" s="143"/>
      <c r="HEF1799" s="143"/>
      <c r="HEG1799" s="143"/>
      <c r="HEH1799" s="143"/>
      <c r="HEI1799" s="143"/>
      <c r="HEJ1799" s="143"/>
      <c r="HEK1799" s="143"/>
      <c r="HEL1799" s="143"/>
      <c r="HEM1799" s="143"/>
      <c r="HEN1799" s="143"/>
      <c r="HEO1799" s="143"/>
      <c r="HEP1799" s="143"/>
      <c r="HEQ1799" s="143"/>
      <c r="HER1799" s="143"/>
      <c r="HES1799" s="143"/>
      <c r="HET1799" s="143"/>
      <c r="HEU1799" s="143"/>
      <c r="HEV1799" s="143"/>
      <c r="HEW1799" s="143"/>
      <c r="HEX1799" s="143"/>
      <c r="HEY1799" s="143"/>
      <c r="HEZ1799" s="143"/>
      <c r="HFA1799" s="143"/>
      <c r="HFB1799" s="143"/>
      <c r="HFC1799" s="143"/>
      <c r="HFD1799" s="143"/>
      <c r="HFE1799" s="143"/>
      <c r="HFF1799" s="143"/>
      <c r="HFG1799" s="143"/>
      <c r="HFH1799" s="143"/>
      <c r="HFI1799" s="143"/>
      <c r="HFJ1799" s="143"/>
      <c r="HFK1799" s="143"/>
      <c r="HFL1799" s="143"/>
      <c r="HFM1799" s="143"/>
      <c r="HFN1799" s="143"/>
      <c r="HFO1799" s="143"/>
      <c r="HFP1799" s="143"/>
      <c r="HFQ1799" s="143"/>
      <c r="HFR1799" s="143"/>
      <c r="HFS1799" s="143"/>
      <c r="HFT1799" s="143"/>
      <c r="HFU1799" s="143"/>
      <c r="HFV1799" s="143"/>
      <c r="HFW1799" s="143"/>
      <c r="HFX1799" s="143"/>
      <c r="HFY1799" s="143"/>
      <c r="HFZ1799" s="143"/>
      <c r="HGA1799" s="143"/>
      <c r="HGB1799" s="143"/>
      <c r="HGC1799" s="143"/>
      <c r="HGD1799" s="143"/>
      <c r="HGE1799" s="143"/>
      <c r="HGF1799" s="143"/>
      <c r="HGG1799" s="143"/>
      <c r="HGH1799" s="143"/>
      <c r="HGI1799" s="143"/>
      <c r="HGJ1799" s="143"/>
      <c r="HGK1799" s="143"/>
      <c r="HGL1799" s="143"/>
      <c r="HGM1799" s="143"/>
      <c r="HGN1799" s="143"/>
      <c r="HGO1799" s="143"/>
      <c r="HGP1799" s="143"/>
      <c r="HGQ1799" s="143"/>
      <c r="HGR1799" s="143"/>
      <c r="HGS1799" s="143"/>
      <c r="HGT1799" s="143"/>
      <c r="HGU1799" s="143"/>
      <c r="HGV1799" s="143"/>
      <c r="HGW1799" s="143"/>
      <c r="HGX1799" s="143"/>
      <c r="HGY1799" s="143"/>
      <c r="HGZ1799" s="143"/>
      <c r="HHA1799" s="143"/>
      <c r="HHB1799" s="143"/>
      <c r="HHC1799" s="143"/>
      <c r="HHD1799" s="143"/>
      <c r="HHE1799" s="143"/>
      <c r="HHF1799" s="143"/>
      <c r="HHG1799" s="143"/>
      <c r="HHH1799" s="143"/>
      <c r="HHI1799" s="143"/>
      <c r="HHJ1799" s="143"/>
      <c r="HHK1799" s="143"/>
      <c r="HHL1799" s="143"/>
      <c r="HHM1799" s="143"/>
      <c r="HHN1799" s="143"/>
      <c r="HHO1799" s="143"/>
      <c r="HHP1799" s="143"/>
      <c r="HHQ1799" s="143"/>
      <c r="HHR1799" s="143"/>
      <c r="HHS1799" s="143"/>
      <c r="HHT1799" s="143"/>
      <c r="HHU1799" s="143"/>
      <c r="HHV1799" s="143"/>
      <c r="HHW1799" s="143"/>
      <c r="HHX1799" s="143"/>
      <c r="HHY1799" s="143"/>
      <c r="HHZ1799" s="143"/>
      <c r="HIA1799" s="143"/>
      <c r="HIB1799" s="143"/>
      <c r="HIC1799" s="143"/>
      <c r="HID1799" s="143"/>
      <c r="HIE1799" s="143"/>
      <c r="HIF1799" s="143"/>
      <c r="HIG1799" s="143"/>
      <c r="HIH1799" s="143"/>
      <c r="HII1799" s="143"/>
      <c r="HIJ1799" s="143"/>
      <c r="HIK1799" s="143"/>
      <c r="HIL1799" s="143"/>
      <c r="HIM1799" s="143"/>
      <c r="HIN1799" s="143"/>
      <c r="HIO1799" s="143"/>
      <c r="HIP1799" s="143"/>
      <c r="HIQ1799" s="143"/>
      <c r="HIR1799" s="143"/>
      <c r="HIS1799" s="143"/>
      <c r="HIT1799" s="143"/>
      <c r="HIU1799" s="143"/>
      <c r="HIV1799" s="143"/>
      <c r="HIW1799" s="143"/>
      <c r="HIX1799" s="143"/>
      <c r="HIY1799" s="143"/>
      <c r="HIZ1799" s="143"/>
      <c r="HJA1799" s="143"/>
      <c r="HJB1799" s="143"/>
      <c r="HJC1799" s="143"/>
      <c r="HJD1799" s="143"/>
      <c r="HJE1799" s="143"/>
      <c r="HJF1799" s="143"/>
      <c r="HJG1799" s="143"/>
      <c r="HJH1799" s="143"/>
      <c r="HJI1799" s="143"/>
      <c r="HJJ1799" s="143"/>
      <c r="HJK1799" s="143"/>
      <c r="HJL1799" s="143"/>
      <c r="HJM1799" s="143"/>
      <c r="HJN1799" s="143"/>
      <c r="HJO1799" s="143"/>
      <c r="HJP1799" s="143"/>
      <c r="HJQ1799" s="143"/>
      <c r="HJR1799" s="143"/>
      <c r="HJS1799" s="143"/>
      <c r="HJT1799" s="143"/>
      <c r="HJU1799" s="143"/>
      <c r="HJV1799" s="143"/>
      <c r="HJW1799" s="143"/>
      <c r="HJX1799" s="143"/>
      <c r="HJY1799" s="143"/>
      <c r="HJZ1799" s="143"/>
      <c r="HKA1799" s="143"/>
      <c r="HKB1799" s="143"/>
      <c r="HKC1799" s="143"/>
      <c r="HKD1799" s="143"/>
      <c r="HKE1799" s="143"/>
      <c r="HKF1799" s="143"/>
      <c r="HKG1799" s="143"/>
      <c r="HKH1799" s="143"/>
      <c r="HKI1799" s="143"/>
      <c r="HKJ1799" s="143"/>
      <c r="HKK1799" s="143"/>
      <c r="HKL1799" s="143"/>
      <c r="HKM1799" s="143"/>
      <c r="HKN1799" s="143"/>
      <c r="HKO1799" s="143"/>
      <c r="HKP1799" s="143"/>
      <c r="HKQ1799" s="143"/>
      <c r="HKR1799" s="143"/>
      <c r="HKS1799" s="143"/>
      <c r="HKT1799" s="143"/>
      <c r="HKU1799" s="143"/>
      <c r="HKV1799" s="143"/>
      <c r="HKW1799" s="143"/>
      <c r="HKX1799" s="143"/>
      <c r="HKY1799" s="143"/>
      <c r="HKZ1799" s="143"/>
      <c r="HLA1799" s="143"/>
      <c r="HLB1799" s="143"/>
      <c r="HLC1799" s="143"/>
      <c r="HLD1799" s="143"/>
      <c r="HLE1799" s="143"/>
      <c r="HLF1799" s="143"/>
      <c r="HLG1799" s="143"/>
      <c r="HLH1799" s="143"/>
      <c r="HLI1799" s="143"/>
      <c r="HLJ1799" s="143"/>
      <c r="HLK1799" s="143"/>
      <c r="HLL1799" s="143"/>
      <c r="HLM1799" s="143"/>
      <c r="HLN1799" s="143"/>
      <c r="HLO1799" s="143"/>
      <c r="HLP1799" s="143"/>
      <c r="HLQ1799" s="143"/>
      <c r="HLR1799" s="143"/>
      <c r="HLS1799" s="143"/>
      <c r="HLT1799" s="143"/>
      <c r="HLU1799" s="143"/>
      <c r="HLV1799" s="143"/>
      <c r="HLW1799" s="143"/>
      <c r="HLX1799" s="143"/>
      <c r="HLY1799" s="143"/>
      <c r="HLZ1799" s="143"/>
      <c r="HMA1799" s="143"/>
      <c r="HMB1799" s="143"/>
      <c r="HMC1799" s="143"/>
      <c r="HMD1799" s="143"/>
      <c r="HME1799" s="143"/>
      <c r="HMF1799" s="143"/>
      <c r="HMG1799" s="143"/>
      <c r="HMH1799" s="143"/>
      <c r="HMI1799" s="143"/>
      <c r="HMJ1799" s="143"/>
      <c r="HMK1799" s="143"/>
      <c r="HML1799" s="143"/>
      <c r="HMM1799" s="143"/>
      <c r="HMN1799" s="143"/>
      <c r="HMO1799" s="143"/>
      <c r="HMP1799" s="143"/>
      <c r="HMQ1799" s="143"/>
      <c r="HMR1799" s="143"/>
      <c r="HMS1799" s="143"/>
      <c r="HMT1799" s="143"/>
      <c r="HMU1799" s="143"/>
      <c r="HMV1799" s="143"/>
      <c r="HMW1799" s="143"/>
      <c r="HMX1799" s="143"/>
      <c r="HMY1799" s="143"/>
      <c r="HMZ1799" s="143"/>
      <c r="HNA1799" s="143"/>
      <c r="HNB1799" s="143"/>
      <c r="HNC1799" s="143"/>
      <c r="HND1799" s="143"/>
      <c r="HNE1799" s="143"/>
      <c r="HNF1799" s="143"/>
      <c r="HNG1799" s="143"/>
      <c r="HNH1799" s="143"/>
      <c r="HNI1799" s="143"/>
      <c r="HNJ1799" s="143"/>
      <c r="HNK1799" s="143"/>
      <c r="HNL1799" s="143"/>
      <c r="HNM1799" s="143"/>
      <c r="HNN1799" s="143"/>
      <c r="HNO1799" s="143"/>
      <c r="HNP1799" s="143"/>
      <c r="HNQ1799" s="143"/>
      <c r="HNR1799" s="143"/>
      <c r="HNS1799" s="143"/>
      <c r="HNT1799" s="143"/>
      <c r="HNU1799" s="143"/>
      <c r="HNV1799" s="143"/>
      <c r="HNW1799" s="143"/>
      <c r="HNX1799" s="143"/>
      <c r="HNY1799" s="143"/>
      <c r="HNZ1799" s="143"/>
      <c r="HOA1799" s="143"/>
      <c r="HOB1799" s="143"/>
      <c r="HOC1799" s="143"/>
      <c r="HOD1799" s="143"/>
      <c r="HOE1799" s="143"/>
      <c r="HOF1799" s="143"/>
      <c r="HOG1799" s="143"/>
      <c r="HOH1799" s="143"/>
      <c r="HOI1799" s="143"/>
      <c r="HOJ1799" s="143"/>
      <c r="HOK1799" s="143"/>
      <c r="HOL1799" s="143"/>
      <c r="HOM1799" s="143"/>
      <c r="HON1799" s="143"/>
      <c r="HOO1799" s="143"/>
      <c r="HOP1799" s="143"/>
      <c r="HOQ1799" s="143"/>
      <c r="HOR1799" s="143"/>
      <c r="HOS1799" s="143"/>
      <c r="HOT1799" s="143"/>
      <c r="HOU1799" s="143"/>
      <c r="HOV1799" s="143"/>
      <c r="HOW1799" s="143"/>
      <c r="HOX1799" s="143"/>
      <c r="HOY1799" s="143"/>
      <c r="HOZ1799" s="143"/>
      <c r="HPA1799" s="143"/>
      <c r="HPB1799" s="143"/>
      <c r="HPC1799" s="143"/>
      <c r="HPD1799" s="143"/>
      <c r="HPE1799" s="143"/>
      <c r="HPF1799" s="143"/>
      <c r="HPG1799" s="143"/>
      <c r="HPH1799" s="143"/>
      <c r="HPI1799" s="143"/>
      <c r="HPJ1799" s="143"/>
      <c r="HPK1799" s="143"/>
      <c r="HPL1799" s="143"/>
      <c r="HPM1799" s="143"/>
      <c r="HPN1799" s="143"/>
      <c r="HPO1799" s="143"/>
      <c r="HPP1799" s="143"/>
      <c r="HPQ1799" s="143"/>
      <c r="HPR1799" s="143"/>
      <c r="HPS1799" s="143"/>
      <c r="HPT1799" s="143"/>
      <c r="HPU1799" s="143"/>
      <c r="HPV1799" s="143"/>
      <c r="HPW1799" s="143"/>
      <c r="HPX1799" s="143"/>
      <c r="HPY1799" s="143"/>
      <c r="HPZ1799" s="143"/>
      <c r="HQA1799" s="143"/>
      <c r="HQB1799" s="143"/>
      <c r="HQC1799" s="143"/>
      <c r="HQD1799" s="143"/>
      <c r="HQE1799" s="143"/>
      <c r="HQF1799" s="143"/>
      <c r="HQG1799" s="143"/>
      <c r="HQH1799" s="143"/>
      <c r="HQI1799" s="143"/>
      <c r="HQJ1799" s="143"/>
      <c r="HQK1799" s="143"/>
      <c r="HQL1799" s="143"/>
      <c r="HQM1799" s="143"/>
      <c r="HQN1799" s="143"/>
      <c r="HQO1799" s="143"/>
      <c r="HQP1799" s="143"/>
      <c r="HQQ1799" s="143"/>
      <c r="HQR1799" s="143"/>
      <c r="HQS1799" s="143"/>
      <c r="HQT1799" s="143"/>
      <c r="HQU1799" s="143"/>
      <c r="HQV1799" s="143"/>
      <c r="HQW1799" s="143"/>
      <c r="HQX1799" s="143"/>
      <c r="HQY1799" s="143"/>
      <c r="HQZ1799" s="143"/>
      <c r="HRA1799" s="143"/>
      <c r="HRB1799" s="143"/>
      <c r="HRC1799" s="143"/>
      <c r="HRD1799" s="143"/>
      <c r="HRE1799" s="143"/>
      <c r="HRF1799" s="143"/>
      <c r="HRG1799" s="143"/>
      <c r="HRH1799" s="143"/>
      <c r="HRI1799" s="143"/>
      <c r="HRJ1799" s="143"/>
      <c r="HRK1799" s="143"/>
      <c r="HRL1799" s="143"/>
      <c r="HRM1799" s="143"/>
      <c r="HRN1799" s="143"/>
      <c r="HRO1799" s="143"/>
      <c r="HRP1799" s="143"/>
      <c r="HRQ1799" s="143"/>
      <c r="HRR1799" s="143"/>
      <c r="HRS1799" s="143"/>
      <c r="HRT1799" s="143"/>
      <c r="HRU1799" s="143"/>
      <c r="HRV1799" s="143"/>
      <c r="HRW1799" s="143"/>
      <c r="HRX1799" s="143"/>
      <c r="HRY1799" s="143"/>
      <c r="HRZ1799" s="143"/>
      <c r="HSA1799" s="143"/>
      <c r="HSB1799" s="143"/>
      <c r="HSC1799" s="143"/>
      <c r="HSD1799" s="143"/>
      <c r="HSE1799" s="143"/>
      <c r="HSF1799" s="143"/>
      <c r="HSG1799" s="143"/>
      <c r="HSH1799" s="143"/>
      <c r="HSI1799" s="143"/>
      <c r="HSJ1799" s="143"/>
      <c r="HSK1799" s="143"/>
      <c r="HSL1799" s="143"/>
      <c r="HSM1799" s="143"/>
      <c r="HSN1799" s="143"/>
      <c r="HSO1799" s="143"/>
      <c r="HSP1799" s="143"/>
      <c r="HSQ1799" s="143"/>
      <c r="HSR1799" s="143"/>
      <c r="HSS1799" s="143"/>
      <c r="HST1799" s="143"/>
      <c r="HSU1799" s="143"/>
      <c r="HSV1799" s="143"/>
      <c r="HSW1799" s="143"/>
      <c r="HSX1799" s="143"/>
      <c r="HSY1799" s="143"/>
      <c r="HSZ1799" s="143"/>
      <c r="HTA1799" s="143"/>
      <c r="HTB1799" s="143"/>
      <c r="HTC1799" s="143"/>
      <c r="HTD1799" s="143"/>
      <c r="HTE1799" s="143"/>
      <c r="HTF1799" s="143"/>
      <c r="HTG1799" s="143"/>
      <c r="HTH1799" s="143"/>
      <c r="HTI1799" s="143"/>
      <c r="HTJ1799" s="143"/>
      <c r="HTK1799" s="143"/>
      <c r="HTL1799" s="143"/>
      <c r="HTM1799" s="143"/>
      <c r="HTN1799" s="143"/>
      <c r="HTO1799" s="143"/>
      <c r="HTP1799" s="143"/>
      <c r="HTQ1799" s="143"/>
      <c r="HTR1799" s="143"/>
      <c r="HTS1799" s="143"/>
      <c r="HTT1799" s="143"/>
      <c r="HTU1799" s="143"/>
      <c r="HTV1799" s="143"/>
      <c r="HTW1799" s="143"/>
      <c r="HTX1799" s="143"/>
      <c r="HTY1799" s="143"/>
      <c r="HTZ1799" s="143"/>
      <c r="HUA1799" s="143"/>
      <c r="HUB1799" s="143"/>
      <c r="HUC1799" s="143"/>
      <c r="HUD1799" s="143"/>
      <c r="HUE1799" s="143"/>
      <c r="HUF1799" s="143"/>
      <c r="HUG1799" s="143"/>
      <c r="HUH1799" s="143"/>
      <c r="HUI1799" s="143"/>
      <c r="HUJ1799" s="143"/>
      <c r="HUK1799" s="143"/>
      <c r="HUL1799" s="143"/>
      <c r="HUM1799" s="143"/>
      <c r="HUN1799" s="143"/>
      <c r="HUO1799" s="143"/>
      <c r="HUP1799" s="143"/>
      <c r="HUQ1799" s="143"/>
      <c r="HUR1799" s="143"/>
      <c r="HUS1799" s="143"/>
      <c r="HUT1799" s="143"/>
      <c r="HUU1799" s="143"/>
      <c r="HUV1799" s="143"/>
      <c r="HUW1799" s="143"/>
      <c r="HUX1799" s="143"/>
      <c r="HUY1799" s="143"/>
      <c r="HUZ1799" s="143"/>
      <c r="HVA1799" s="143"/>
      <c r="HVB1799" s="143"/>
      <c r="HVC1799" s="143"/>
      <c r="HVD1799" s="143"/>
      <c r="HVE1799" s="143"/>
      <c r="HVF1799" s="143"/>
      <c r="HVG1799" s="143"/>
      <c r="HVH1799" s="143"/>
      <c r="HVI1799" s="143"/>
      <c r="HVJ1799" s="143"/>
      <c r="HVK1799" s="143"/>
      <c r="HVL1799" s="143"/>
      <c r="HVM1799" s="143"/>
      <c r="HVN1799" s="143"/>
      <c r="HVO1799" s="143"/>
      <c r="HVP1799" s="143"/>
      <c r="HVQ1799" s="143"/>
      <c r="HVR1799" s="143"/>
      <c r="HVS1799" s="143"/>
      <c r="HVT1799" s="143"/>
      <c r="HVU1799" s="143"/>
      <c r="HVV1799" s="143"/>
      <c r="HVW1799" s="143"/>
      <c r="HVX1799" s="143"/>
      <c r="HVY1799" s="143"/>
      <c r="HVZ1799" s="143"/>
      <c r="HWA1799" s="143"/>
      <c r="HWB1799" s="143"/>
      <c r="HWC1799" s="143"/>
      <c r="HWD1799" s="143"/>
      <c r="HWE1799" s="143"/>
      <c r="HWF1799" s="143"/>
      <c r="HWG1799" s="143"/>
      <c r="HWH1799" s="143"/>
      <c r="HWI1799" s="143"/>
      <c r="HWJ1799" s="143"/>
      <c r="HWK1799" s="143"/>
      <c r="HWL1799" s="143"/>
      <c r="HWM1799" s="143"/>
      <c r="HWN1799" s="143"/>
      <c r="HWO1799" s="143"/>
      <c r="HWP1799" s="143"/>
      <c r="HWQ1799" s="143"/>
      <c r="HWR1799" s="143"/>
      <c r="HWS1799" s="143"/>
      <c r="HWT1799" s="143"/>
      <c r="HWU1799" s="143"/>
      <c r="HWV1799" s="143"/>
      <c r="HWW1799" s="143"/>
      <c r="HWX1799" s="143"/>
      <c r="HWY1799" s="143"/>
      <c r="HWZ1799" s="143"/>
      <c r="HXA1799" s="143"/>
      <c r="HXB1799" s="143"/>
      <c r="HXC1799" s="143"/>
      <c r="HXD1799" s="143"/>
      <c r="HXE1799" s="143"/>
      <c r="HXF1799" s="143"/>
      <c r="HXG1799" s="143"/>
      <c r="HXH1799" s="143"/>
      <c r="HXI1799" s="143"/>
      <c r="HXJ1799" s="143"/>
      <c r="HXK1799" s="143"/>
      <c r="HXL1799" s="143"/>
      <c r="HXM1799" s="143"/>
      <c r="HXN1799" s="143"/>
      <c r="HXO1799" s="143"/>
      <c r="HXP1799" s="143"/>
      <c r="HXQ1799" s="143"/>
      <c r="HXR1799" s="143"/>
      <c r="HXS1799" s="143"/>
      <c r="HXT1799" s="143"/>
      <c r="HXU1799" s="143"/>
      <c r="HXV1799" s="143"/>
      <c r="HXW1799" s="143"/>
      <c r="HXX1799" s="143"/>
      <c r="HXY1799" s="143"/>
      <c r="HXZ1799" s="143"/>
      <c r="HYA1799" s="143"/>
      <c r="HYB1799" s="143"/>
      <c r="HYC1799" s="143"/>
      <c r="HYD1799" s="143"/>
      <c r="HYE1799" s="143"/>
      <c r="HYF1799" s="143"/>
      <c r="HYG1799" s="143"/>
      <c r="HYH1799" s="143"/>
      <c r="HYI1799" s="143"/>
      <c r="HYJ1799" s="143"/>
      <c r="HYK1799" s="143"/>
      <c r="HYL1799" s="143"/>
      <c r="HYM1799" s="143"/>
      <c r="HYN1799" s="143"/>
      <c r="HYO1799" s="143"/>
      <c r="HYP1799" s="143"/>
      <c r="HYQ1799" s="143"/>
      <c r="HYR1799" s="143"/>
      <c r="HYS1799" s="143"/>
      <c r="HYT1799" s="143"/>
      <c r="HYU1799" s="143"/>
      <c r="HYV1799" s="143"/>
      <c r="HYW1799" s="143"/>
      <c r="HYX1799" s="143"/>
      <c r="HYY1799" s="143"/>
      <c r="HYZ1799" s="143"/>
      <c r="HZA1799" s="143"/>
      <c r="HZB1799" s="143"/>
      <c r="HZC1799" s="143"/>
      <c r="HZD1799" s="143"/>
      <c r="HZE1799" s="143"/>
      <c r="HZF1799" s="143"/>
      <c r="HZG1799" s="143"/>
      <c r="HZH1799" s="143"/>
      <c r="HZI1799" s="143"/>
      <c r="HZJ1799" s="143"/>
      <c r="HZK1799" s="143"/>
      <c r="HZL1799" s="143"/>
      <c r="HZM1799" s="143"/>
      <c r="HZN1799" s="143"/>
      <c r="HZO1799" s="143"/>
      <c r="HZP1799" s="143"/>
      <c r="HZQ1799" s="143"/>
      <c r="HZR1799" s="143"/>
      <c r="HZS1799" s="143"/>
      <c r="HZT1799" s="143"/>
      <c r="HZU1799" s="143"/>
      <c r="HZV1799" s="143"/>
      <c r="HZW1799" s="143"/>
      <c r="HZX1799" s="143"/>
      <c r="HZY1799" s="143"/>
      <c r="HZZ1799" s="143"/>
      <c r="IAA1799" s="143"/>
      <c r="IAB1799" s="143"/>
      <c r="IAC1799" s="143"/>
      <c r="IAD1799" s="143"/>
      <c r="IAE1799" s="143"/>
      <c r="IAF1799" s="143"/>
      <c r="IAG1799" s="143"/>
      <c r="IAH1799" s="143"/>
      <c r="IAI1799" s="143"/>
      <c r="IAJ1799" s="143"/>
      <c r="IAK1799" s="143"/>
      <c r="IAL1799" s="143"/>
      <c r="IAM1799" s="143"/>
      <c r="IAN1799" s="143"/>
      <c r="IAO1799" s="143"/>
      <c r="IAP1799" s="143"/>
      <c r="IAQ1799" s="143"/>
      <c r="IAR1799" s="143"/>
      <c r="IAS1799" s="143"/>
      <c r="IAT1799" s="143"/>
      <c r="IAU1799" s="143"/>
      <c r="IAV1799" s="143"/>
      <c r="IAW1799" s="143"/>
      <c r="IAX1799" s="143"/>
      <c r="IAY1799" s="143"/>
      <c r="IAZ1799" s="143"/>
      <c r="IBA1799" s="143"/>
      <c r="IBB1799" s="143"/>
      <c r="IBC1799" s="143"/>
      <c r="IBD1799" s="143"/>
      <c r="IBE1799" s="143"/>
      <c r="IBF1799" s="143"/>
      <c r="IBG1799" s="143"/>
      <c r="IBH1799" s="143"/>
      <c r="IBI1799" s="143"/>
      <c r="IBJ1799" s="143"/>
      <c r="IBK1799" s="143"/>
      <c r="IBL1799" s="143"/>
      <c r="IBM1799" s="143"/>
      <c r="IBN1799" s="143"/>
      <c r="IBO1799" s="143"/>
      <c r="IBP1799" s="143"/>
      <c r="IBQ1799" s="143"/>
      <c r="IBR1799" s="143"/>
      <c r="IBS1799" s="143"/>
      <c r="IBT1799" s="143"/>
      <c r="IBU1799" s="143"/>
      <c r="IBV1799" s="143"/>
      <c r="IBW1799" s="143"/>
      <c r="IBX1799" s="143"/>
      <c r="IBY1799" s="143"/>
      <c r="IBZ1799" s="143"/>
      <c r="ICA1799" s="143"/>
      <c r="ICB1799" s="143"/>
      <c r="ICC1799" s="143"/>
      <c r="ICD1799" s="143"/>
      <c r="ICE1799" s="143"/>
      <c r="ICF1799" s="143"/>
      <c r="ICG1799" s="143"/>
      <c r="ICH1799" s="143"/>
      <c r="ICI1799" s="143"/>
      <c r="ICJ1799" s="143"/>
      <c r="ICK1799" s="143"/>
      <c r="ICL1799" s="143"/>
      <c r="ICM1799" s="143"/>
      <c r="ICN1799" s="143"/>
      <c r="ICO1799" s="143"/>
      <c r="ICP1799" s="143"/>
      <c r="ICQ1799" s="143"/>
      <c r="ICR1799" s="143"/>
      <c r="ICS1799" s="143"/>
      <c r="ICT1799" s="143"/>
      <c r="ICU1799" s="143"/>
      <c r="ICV1799" s="143"/>
      <c r="ICW1799" s="143"/>
      <c r="ICX1799" s="143"/>
      <c r="ICY1799" s="143"/>
      <c r="ICZ1799" s="143"/>
      <c r="IDA1799" s="143"/>
      <c r="IDB1799" s="143"/>
      <c r="IDC1799" s="143"/>
      <c r="IDD1799" s="143"/>
      <c r="IDE1799" s="143"/>
      <c r="IDF1799" s="143"/>
      <c r="IDG1799" s="143"/>
      <c r="IDH1799" s="143"/>
      <c r="IDI1799" s="143"/>
      <c r="IDJ1799" s="143"/>
      <c r="IDK1799" s="143"/>
      <c r="IDL1799" s="143"/>
      <c r="IDM1799" s="143"/>
      <c r="IDN1799" s="143"/>
      <c r="IDO1799" s="143"/>
      <c r="IDP1799" s="143"/>
      <c r="IDQ1799" s="143"/>
      <c r="IDR1799" s="143"/>
      <c r="IDS1799" s="143"/>
      <c r="IDT1799" s="143"/>
      <c r="IDU1799" s="143"/>
      <c r="IDV1799" s="143"/>
      <c r="IDW1799" s="143"/>
      <c r="IDX1799" s="143"/>
      <c r="IDY1799" s="143"/>
      <c r="IDZ1799" s="143"/>
      <c r="IEA1799" s="143"/>
      <c r="IEB1799" s="143"/>
      <c r="IEC1799" s="143"/>
      <c r="IED1799" s="143"/>
      <c r="IEE1799" s="143"/>
      <c r="IEF1799" s="143"/>
      <c r="IEG1799" s="143"/>
      <c r="IEH1799" s="143"/>
      <c r="IEI1799" s="143"/>
      <c r="IEJ1799" s="143"/>
      <c r="IEK1799" s="143"/>
      <c r="IEL1799" s="143"/>
      <c r="IEM1799" s="143"/>
      <c r="IEN1799" s="143"/>
      <c r="IEO1799" s="143"/>
      <c r="IEP1799" s="143"/>
      <c r="IEQ1799" s="143"/>
      <c r="IER1799" s="143"/>
      <c r="IES1799" s="143"/>
      <c r="IET1799" s="143"/>
      <c r="IEU1799" s="143"/>
      <c r="IEV1799" s="143"/>
      <c r="IEW1799" s="143"/>
      <c r="IEX1799" s="143"/>
      <c r="IEY1799" s="143"/>
      <c r="IEZ1799" s="143"/>
      <c r="IFA1799" s="143"/>
      <c r="IFB1799" s="143"/>
      <c r="IFC1799" s="143"/>
      <c r="IFD1799" s="143"/>
      <c r="IFE1799" s="143"/>
      <c r="IFF1799" s="143"/>
      <c r="IFG1799" s="143"/>
      <c r="IFH1799" s="143"/>
      <c r="IFI1799" s="143"/>
      <c r="IFJ1799" s="143"/>
      <c r="IFK1799" s="143"/>
      <c r="IFL1799" s="143"/>
      <c r="IFM1799" s="143"/>
      <c r="IFN1799" s="143"/>
      <c r="IFO1799" s="143"/>
      <c r="IFP1799" s="143"/>
      <c r="IFQ1799" s="143"/>
      <c r="IFR1799" s="143"/>
      <c r="IFS1799" s="143"/>
      <c r="IFT1799" s="143"/>
      <c r="IFU1799" s="143"/>
      <c r="IFV1799" s="143"/>
      <c r="IFW1799" s="143"/>
      <c r="IFX1799" s="143"/>
      <c r="IFY1799" s="143"/>
      <c r="IFZ1799" s="143"/>
      <c r="IGA1799" s="143"/>
      <c r="IGB1799" s="143"/>
      <c r="IGC1799" s="143"/>
      <c r="IGD1799" s="143"/>
      <c r="IGE1799" s="143"/>
      <c r="IGF1799" s="143"/>
      <c r="IGG1799" s="143"/>
      <c r="IGH1799" s="143"/>
      <c r="IGI1799" s="143"/>
      <c r="IGJ1799" s="143"/>
      <c r="IGK1799" s="143"/>
      <c r="IGL1799" s="143"/>
      <c r="IGM1799" s="143"/>
      <c r="IGN1799" s="143"/>
      <c r="IGO1799" s="143"/>
      <c r="IGP1799" s="143"/>
      <c r="IGQ1799" s="143"/>
      <c r="IGR1799" s="143"/>
      <c r="IGS1799" s="143"/>
      <c r="IGT1799" s="143"/>
      <c r="IGU1799" s="143"/>
      <c r="IGV1799" s="143"/>
      <c r="IGW1799" s="143"/>
      <c r="IGX1799" s="143"/>
      <c r="IGY1799" s="143"/>
      <c r="IGZ1799" s="143"/>
      <c r="IHA1799" s="143"/>
      <c r="IHB1799" s="143"/>
      <c r="IHC1799" s="143"/>
      <c r="IHD1799" s="143"/>
      <c r="IHE1799" s="143"/>
      <c r="IHF1799" s="143"/>
      <c r="IHG1799" s="143"/>
      <c r="IHH1799" s="143"/>
      <c r="IHI1799" s="143"/>
      <c r="IHJ1799" s="143"/>
      <c r="IHK1799" s="143"/>
      <c r="IHL1799" s="143"/>
      <c r="IHM1799" s="143"/>
      <c r="IHN1799" s="143"/>
      <c r="IHO1799" s="143"/>
      <c r="IHP1799" s="143"/>
      <c r="IHQ1799" s="143"/>
      <c r="IHR1799" s="143"/>
      <c r="IHS1799" s="143"/>
      <c r="IHT1799" s="143"/>
      <c r="IHU1799" s="143"/>
      <c r="IHV1799" s="143"/>
      <c r="IHW1799" s="143"/>
      <c r="IHX1799" s="143"/>
      <c r="IHY1799" s="143"/>
      <c r="IHZ1799" s="143"/>
      <c r="IIA1799" s="143"/>
      <c r="IIB1799" s="143"/>
      <c r="IIC1799" s="143"/>
      <c r="IID1799" s="143"/>
      <c r="IIE1799" s="143"/>
      <c r="IIF1799" s="143"/>
      <c r="IIG1799" s="143"/>
      <c r="IIH1799" s="143"/>
      <c r="III1799" s="143"/>
      <c r="IIJ1799" s="143"/>
      <c r="IIK1799" s="143"/>
      <c r="IIL1799" s="143"/>
      <c r="IIM1799" s="143"/>
      <c r="IIN1799" s="143"/>
      <c r="IIO1799" s="143"/>
      <c r="IIP1799" s="143"/>
      <c r="IIQ1799" s="143"/>
      <c r="IIR1799" s="143"/>
      <c r="IIS1799" s="143"/>
      <c r="IIT1799" s="143"/>
      <c r="IIU1799" s="143"/>
      <c r="IIV1799" s="143"/>
      <c r="IIW1799" s="143"/>
      <c r="IIX1799" s="143"/>
      <c r="IIY1799" s="143"/>
      <c r="IIZ1799" s="143"/>
      <c r="IJA1799" s="143"/>
      <c r="IJB1799" s="143"/>
      <c r="IJC1799" s="143"/>
      <c r="IJD1799" s="143"/>
      <c r="IJE1799" s="143"/>
      <c r="IJF1799" s="143"/>
      <c r="IJG1799" s="143"/>
      <c r="IJH1799" s="143"/>
      <c r="IJI1799" s="143"/>
      <c r="IJJ1799" s="143"/>
      <c r="IJK1799" s="143"/>
      <c r="IJL1799" s="143"/>
      <c r="IJM1799" s="143"/>
      <c r="IJN1799" s="143"/>
      <c r="IJO1799" s="143"/>
      <c r="IJP1799" s="143"/>
      <c r="IJQ1799" s="143"/>
      <c r="IJR1799" s="143"/>
      <c r="IJS1799" s="143"/>
      <c r="IJT1799" s="143"/>
      <c r="IJU1799" s="143"/>
      <c r="IJV1799" s="143"/>
      <c r="IJW1799" s="143"/>
      <c r="IJX1799" s="143"/>
      <c r="IJY1799" s="143"/>
      <c r="IJZ1799" s="143"/>
      <c r="IKA1799" s="143"/>
      <c r="IKB1799" s="143"/>
      <c r="IKC1799" s="143"/>
      <c r="IKD1799" s="143"/>
      <c r="IKE1799" s="143"/>
      <c r="IKF1799" s="143"/>
      <c r="IKG1799" s="143"/>
      <c r="IKH1799" s="143"/>
      <c r="IKI1799" s="143"/>
      <c r="IKJ1799" s="143"/>
      <c r="IKK1799" s="143"/>
      <c r="IKL1799" s="143"/>
      <c r="IKM1799" s="143"/>
      <c r="IKN1799" s="143"/>
      <c r="IKO1799" s="143"/>
      <c r="IKP1799" s="143"/>
      <c r="IKQ1799" s="143"/>
      <c r="IKR1799" s="143"/>
      <c r="IKS1799" s="143"/>
      <c r="IKT1799" s="143"/>
      <c r="IKU1799" s="143"/>
      <c r="IKV1799" s="143"/>
      <c r="IKW1799" s="143"/>
      <c r="IKX1799" s="143"/>
      <c r="IKY1799" s="143"/>
      <c r="IKZ1799" s="143"/>
      <c r="ILA1799" s="143"/>
      <c r="ILB1799" s="143"/>
      <c r="ILC1799" s="143"/>
      <c r="ILD1799" s="143"/>
      <c r="ILE1799" s="143"/>
      <c r="ILF1799" s="143"/>
      <c r="ILG1799" s="143"/>
      <c r="ILH1799" s="143"/>
      <c r="ILI1799" s="143"/>
      <c r="ILJ1799" s="143"/>
      <c r="ILK1799" s="143"/>
      <c r="ILL1799" s="143"/>
      <c r="ILM1799" s="143"/>
      <c r="ILN1799" s="143"/>
      <c r="ILO1799" s="143"/>
      <c r="ILP1799" s="143"/>
      <c r="ILQ1799" s="143"/>
      <c r="ILR1799" s="143"/>
      <c r="ILS1799" s="143"/>
      <c r="ILT1799" s="143"/>
      <c r="ILU1799" s="143"/>
      <c r="ILV1799" s="143"/>
      <c r="ILW1799" s="143"/>
      <c r="ILX1799" s="143"/>
      <c r="ILY1799" s="143"/>
      <c r="ILZ1799" s="143"/>
      <c r="IMA1799" s="143"/>
      <c r="IMB1799" s="143"/>
      <c r="IMC1799" s="143"/>
      <c r="IMD1799" s="143"/>
      <c r="IME1799" s="143"/>
      <c r="IMF1799" s="143"/>
      <c r="IMG1799" s="143"/>
      <c r="IMH1799" s="143"/>
      <c r="IMI1799" s="143"/>
      <c r="IMJ1799" s="143"/>
      <c r="IMK1799" s="143"/>
      <c r="IML1799" s="143"/>
      <c r="IMM1799" s="143"/>
      <c r="IMN1799" s="143"/>
      <c r="IMO1799" s="143"/>
      <c r="IMP1799" s="143"/>
      <c r="IMQ1799" s="143"/>
      <c r="IMR1799" s="143"/>
      <c r="IMS1799" s="143"/>
      <c r="IMT1799" s="143"/>
      <c r="IMU1799" s="143"/>
      <c r="IMV1799" s="143"/>
      <c r="IMW1799" s="143"/>
      <c r="IMX1799" s="143"/>
      <c r="IMY1799" s="143"/>
      <c r="IMZ1799" s="143"/>
      <c r="INA1799" s="143"/>
      <c r="INB1799" s="143"/>
      <c r="INC1799" s="143"/>
      <c r="IND1799" s="143"/>
      <c r="INE1799" s="143"/>
      <c r="INF1799" s="143"/>
      <c r="ING1799" s="143"/>
      <c r="INH1799" s="143"/>
      <c r="INI1799" s="143"/>
      <c r="INJ1799" s="143"/>
      <c r="INK1799" s="143"/>
      <c r="INL1799" s="143"/>
      <c r="INM1799" s="143"/>
      <c r="INN1799" s="143"/>
      <c r="INO1799" s="143"/>
      <c r="INP1799" s="143"/>
      <c r="INQ1799" s="143"/>
      <c r="INR1799" s="143"/>
      <c r="INS1799" s="143"/>
      <c r="INT1799" s="143"/>
      <c r="INU1799" s="143"/>
      <c r="INV1799" s="143"/>
      <c r="INW1799" s="143"/>
      <c r="INX1799" s="143"/>
      <c r="INY1799" s="143"/>
      <c r="INZ1799" s="143"/>
      <c r="IOA1799" s="143"/>
      <c r="IOB1799" s="143"/>
      <c r="IOC1799" s="143"/>
      <c r="IOD1799" s="143"/>
      <c r="IOE1799" s="143"/>
      <c r="IOF1799" s="143"/>
      <c r="IOG1799" s="143"/>
      <c r="IOH1799" s="143"/>
      <c r="IOI1799" s="143"/>
      <c r="IOJ1799" s="143"/>
      <c r="IOK1799" s="143"/>
      <c r="IOL1799" s="143"/>
      <c r="IOM1799" s="143"/>
      <c r="ION1799" s="143"/>
      <c r="IOO1799" s="143"/>
      <c r="IOP1799" s="143"/>
      <c r="IOQ1799" s="143"/>
      <c r="IOR1799" s="143"/>
      <c r="IOS1799" s="143"/>
      <c r="IOT1799" s="143"/>
      <c r="IOU1799" s="143"/>
      <c r="IOV1799" s="143"/>
      <c r="IOW1799" s="143"/>
      <c r="IOX1799" s="143"/>
      <c r="IOY1799" s="143"/>
      <c r="IOZ1799" s="143"/>
      <c r="IPA1799" s="143"/>
      <c r="IPB1799" s="143"/>
      <c r="IPC1799" s="143"/>
      <c r="IPD1799" s="143"/>
      <c r="IPE1799" s="143"/>
      <c r="IPF1799" s="143"/>
      <c r="IPG1799" s="143"/>
      <c r="IPH1799" s="143"/>
      <c r="IPI1799" s="143"/>
      <c r="IPJ1799" s="143"/>
      <c r="IPK1799" s="143"/>
      <c r="IPL1799" s="143"/>
      <c r="IPM1799" s="143"/>
      <c r="IPN1799" s="143"/>
      <c r="IPO1799" s="143"/>
      <c r="IPP1799" s="143"/>
      <c r="IPQ1799" s="143"/>
      <c r="IPR1799" s="143"/>
      <c r="IPS1799" s="143"/>
      <c r="IPT1799" s="143"/>
      <c r="IPU1799" s="143"/>
      <c r="IPV1799" s="143"/>
      <c r="IPW1799" s="143"/>
      <c r="IPX1799" s="143"/>
      <c r="IPY1799" s="143"/>
      <c r="IPZ1799" s="143"/>
      <c r="IQA1799" s="143"/>
      <c r="IQB1799" s="143"/>
      <c r="IQC1799" s="143"/>
      <c r="IQD1799" s="143"/>
      <c r="IQE1799" s="143"/>
      <c r="IQF1799" s="143"/>
      <c r="IQG1799" s="143"/>
      <c r="IQH1799" s="143"/>
      <c r="IQI1799" s="143"/>
      <c r="IQJ1799" s="143"/>
      <c r="IQK1799" s="143"/>
      <c r="IQL1799" s="143"/>
      <c r="IQM1799" s="143"/>
      <c r="IQN1799" s="143"/>
      <c r="IQO1799" s="143"/>
      <c r="IQP1799" s="143"/>
      <c r="IQQ1799" s="143"/>
      <c r="IQR1799" s="143"/>
      <c r="IQS1799" s="143"/>
      <c r="IQT1799" s="143"/>
      <c r="IQU1799" s="143"/>
      <c r="IQV1799" s="143"/>
      <c r="IQW1799" s="143"/>
      <c r="IQX1799" s="143"/>
      <c r="IQY1799" s="143"/>
      <c r="IQZ1799" s="143"/>
      <c r="IRA1799" s="143"/>
      <c r="IRB1799" s="143"/>
      <c r="IRC1799" s="143"/>
      <c r="IRD1799" s="143"/>
      <c r="IRE1799" s="143"/>
      <c r="IRF1799" s="143"/>
      <c r="IRG1799" s="143"/>
      <c r="IRH1799" s="143"/>
      <c r="IRI1799" s="143"/>
      <c r="IRJ1799" s="143"/>
      <c r="IRK1799" s="143"/>
      <c r="IRL1799" s="143"/>
      <c r="IRM1799" s="143"/>
      <c r="IRN1799" s="143"/>
      <c r="IRO1799" s="143"/>
      <c r="IRP1799" s="143"/>
      <c r="IRQ1799" s="143"/>
      <c r="IRR1799" s="143"/>
      <c r="IRS1799" s="143"/>
      <c r="IRT1799" s="143"/>
      <c r="IRU1799" s="143"/>
      <c r="IRV1799" s="143"/>
      <c r="IRW1799" s="143"/>
      <c r="IRX1799" s="143"/>
      <c r="IRY1799" s="143"/>
      <c r="IRZ1799" s="143"/>
      <c r="ISA1799" s="143"/>
      <c r="ISB1799" s="143"/>
      <c r="ISC1799" s="143"/>
      <c r="ISD1799" s="143"/>
      <c r="ISE1799" s="143"/>
      <c r="ISF1799" s="143"/>
      <c r="ISG1799" s="143"/>
      <c r="ISH1799" s="143"/>
      <c r="ISI1799" s="143"/>
      <c r="ISJ1799" s="143"/>
      <c r="ISK1799" s="143"/>
      <c r="ISL1799" s="143"/>
      <c r="ISM1799" s="143"/>
      <c r="ISN1799" s="143"/>
      <c r="ISO1799" s="143"/>
      <c r="ISP1799" s="143"/>
      <c r="ISQ1799" s="143"/>
      <c r="ISR1799" s="143"/>
      <c r="ISS1799" s="143"/>
      <c r="IST1799" s="143"/>
      <c r="ISU1799" s="143"/>
      <c r="ISV1799" s="143"/>
      <c r="ISW1799" s="143"/>
      <c r="ISX1799" s="143"/>
      <c r="ISY1799" s="143"/>
      <c r="ISZ1799" s="143"/>
      <c r="ITA1799" s="143"/>
      <c r="ITB1799" s="143"/>
      <c r="ITC1799" s="143"/>
      <c r="ITD1799" s="143"/>
      <c r="ITE1799" s="143"/>
      <c r="ITF1799" s="143"/>
      <c r="ITG1799" s="143"/>
      <c r="ITH1799" s="143"/>
      <c r="ITI1799" s="143"/>
      <c r="ITJ1799" s="143"/>
      <c r="ITK1799" s="143"/>
      <c r="ITL1799" s="143"/>
      <c r="ITM1799" s="143"/>
      <c r="ITN1799" s="143"/>
      <c r="ITO1799" s="143"/>
      <c r="ITP1799" s="143"/>
      <c r="ITQ1799" s="143"/>
      <c r="ITR1799" s="143"/>
      <c r="ITS1799" s="143"/>
      <c r="ITT1799" s="143"/>
      <c r="ITU1799" s="143"/>
      <c r="ITV1799" s="143"/>
      <c r="ITW1799" s="143"/>
      <c r="ITX1799" s="143"/>
      <c r="ITY1799" s="143"/>
      <c r="ITZ1799" s="143"/>
      <c r="IUA1799" s="143"/>
      <c r="IUB1799" s="143"/>
      <c r="IUC1799" s="143"/>
      <c r="IUD1799" s="143"/>
      <c r="IUE1799" s="143"/>
      <c r="IUF1799" s="143"/>
      <c r="IUG1799" s="143"/>
      <c r="IUH1799" s="143"/>
      <c r="IUI1799" s="143"/>
      <c r="IUJ1799" s="143"/>
      <c r="IUK1799" s="143"/>
      <c r="IUL1799" s="143"/>
      <c r="IUM1799" s="143"/>
      <c r="IUN1799" s="143"/>
      <c r="IUO1799" s="143"/>
      <c r="IUP1799" s="143"/>
      <c r="IUQ1799" s="143"/>
      <c r="IUR1799" s="143"/>
      <c r="IUS1799" s="143"/>
      <c r="IUT1799" s="143"/>
      <c r="IUU1799" s="143"/>
      <c r="IUV1799" s="143"/>
      <c r="IUW1799" s="143"/>
      <c r="IUX1799" s="143"/>
      <c r="IUY1799" s="143"/>
      <c r="IUZ1799" s="143"/>
      <c r="IVA1799" s="143"/>
      <c r="IVB1799" s="143"/>
      <c r="IVC1799" s="143"/>
      <c r="IVD1799" s="143"/>
      <c r="IVE1799" s="143"/>
      <c r="IVF1799" s="143"/>
      <c r="IVG1799" s="143"/>
      <c r="IVH1799" s="143"/>
      <c r="IVI1799" s="143"/>
      <c r="IVJ1799" s="143"/>
      <c r="IVK1799" s="143"/>
      <c r="IVL1799" s="143"/>
      <c r="IVM1799" s="143"/>
      <c r="IVN1799" s="143"/>
      <c r="IVO1799" s="143"/>
      <c r="IVP1799" s="143"/>
      <c r="IVQ1799" s="143"/>
      <c r="IVR1799" s="143"/>
      <c r="IVS1799" s="143"/>
      <c r="IVT1799" s="143"/>
      <c r="IVU1799" s="143"/>
      <c r="IVV1799" s="143"/>
      <c r="IVW1799" s="143"/>
      <c r="IVX1799" s="143"/>
      <c r="IVY1799" s="143"/>
      <c r="IVZ1799" s="143"/>
      <c r="IWA1799" s="143"/>
      <c r="IWB1799" s="143"/>
      <c r="IWC1799" s="143"/>
      <c r="IWD1799" s="143"/>
      <c r="IWE1799" s="143"/>
      <c r="IWF1799" s="143"/>
      <c r="IWG1799" s="143"/>
      <c r="IWH1799" s="143"/>
      <c r="IWI1799" s="143"/>
      <c r="IWJ1799" s="143"/>
      <c r="IWK1799" s="143"/>
      <c r="IWL1799" s="143"/>
      <c r="IWM1799" s="143"/>
      <c r="IWN1799" s="143"/>
      <c r="IWO1799" s="143"/>
      <c r="IWP1799" s="143"/>
      <c r="IWQ1799" s="143"/>
      <c r="IWR1799" s="143"/>
      <c r="IWS1799" s="143"/>
      <c r="IWT1799" s="143"/>
      <c r="IWU1799" s="143"/>
      <c r="IWV1799" s="143"/>
      <c r="IWW1799" s="143"/>
      <c r="IWX1799" s="143"/>
      <c r="IWY1799" s="143"/>
      <c r="IWZ1799" s="143"/>
      <c r="IXA1799" s="143"/>
      <c r="IXB1799" s="143"/>
      <c r="IXC1799" s="143"/>
      <c r="IXD1799" s="143"/>
      <c r="IXE1799" s="143"/>
      <c r="IXF1799" s="143"/>
      <c r="IXG1799" s="143"/>
      <c r="IXH1799" s="143"/>
      <c r="IXI1799" s="143"/>
      <c r="IXJ1799" s="143"/>
      <c r="IXK1799" s="143"/>
      <c r="IXL1799" s="143"/>
      <c r="IXM1799" s="143"/>
      <c r="IXN1799" s="143"/>
      <c r="IXO1799" s="143"/>
      <c r="IXP1799" s="143"/>
      <c r="IXQ1799" s="143"/>
      <c r="IXR1799" s="143"/>
      <c r="IXS1799" s="143"/>
      <c r="IXT1799" s="143"/>
      <c r="IXU1799" s="143"/>
      <c r="IXV1799" s="143"/>
      <c r="IXW1799" s="143"/>
      <c r="IXX1799" s="143"/>
      <c r="IXY1799" s="143"/>
      <c r="IXZ1799" s="143"/>
      <c r="IYA1799" s="143"/>
      <c r="IYB1799" s="143"/>
      <c r="IYC1799" s="143"/>
      <c r="IYD1799" s="143"/>
      <c r="IYE1799" s="143"/>
      <c r="IYF1799" s="143"/>
      <c r="IYG1799" s="143"/>
      <c r="IYH1799" s="143"/>
      <c r="IYI1799" s="143"/>
      <c r="IYJ1799" s="143"/>
      <c r="IYK1799" s="143"/>
      <c r="IYL1799" s="143"/>
      <c r="IYM1799" s="143"/>
      <c r="IYN1799" s="143"/>
      <c r="IYO1799" s="143"/>
      <c r="IYP1799" s="143"/>
      <c r="IYQ1799" s="143"/>
      <c r="IYR1799" s="143"/>
      <c r="IYS1799" s="143"/>
      <c r="IYT1799" s="143"/>
      <c r="IYU1799" s="143"/>
      <c r="IYV1799" s="143"/>
      <c r="IYW1799" s="143"/>
      <c r="IYX1799" s="143"/>
      <c r="IYY1799" s="143"/>
      <c r="IYZ1799" s="143"/>
      <c r="IZA1799" s="143"/>
      <c r="IZB1799" s="143"/>
      <c r="IZC1799" s="143"/>
      <c r="IZD1799" s="143"/>
      <c r="IZE1799" s="143"/>
      <c r="IZF1799" s="143"/>
      <c r="IZG1799" s="143"/>
      <c r="IZH1799" s="143"/>
      <c r="IZI1799" s="143"/>
      <c r="IZJ1799" s="143"/>
      <c r="IZK1799" s="143"/>
      <c r="IZL1799" s="143"/>
      <c r="IZM1799" s="143"/>
      <c r="IZN1799" s="143"/>
      <c r="IZO1799" s="143"/>
      <c r="IZP1799" s="143"/>
      <c r="IZQ1799" s="143"/>
      <c r="IZR1799" s="143"/>
      <c r="IZS1799" s="143"/>
      <c r="IZT1799" s="143"/>
      <c r="IZU1799" s="143"/>
      <c r="IZV1799" s="143"/>
      <c r="IZW1799" s="143"/>
      <c r="IZX1799" s="143"/>
      <c r="IZY1799" s="143"/>
      <c r="IZZ1799" s="143"/>
      <c r="JAA1799" s="143"/>
      <c r="JAB1799" s="143"/>
      <c r="JAC1799" s="143"/>
      <c r="JAD1799" s="143"/>
      <c r="JAE1799" s="143"/>
      <c r="JAF1799" s="143"/>
      <c r="JAG1799" s="143"/>
      <c r="JAH1799" s="143"/>
      <c r="JAI1799" s="143"/>
      <c r="JAJ1799" s="143"/>
      <c r="JAK1799" s="143"/>
      <c r="JAL1799" s="143"/>
      <c r="JAM1799" s="143"/>
      <c r="JAN1799" s="143"/>
      <c r="JAO1799" s="143"/>
      <c r="JAP1799" s="143"/>
      <c r="JAQ1799" s="143"/>
      <c r="JAR1799" s="143"/>
      <c r="JAS1799" s="143"/>
      <c r="JAT1799" s="143"/>
      <c r="JAU1799" s="143"/>
      <c r="JAV1799" s="143"/>
      <c r="JAW1799" s="143"/>
      <c r="JAX1799" s="143"/>
      <c r="JAY1799" s="143"/>
      <c r="JAZ1799" s="143"/>
      <c r="JBA1799" s="143"/>
      <c r="JBB1799" s="143"/>
      <c r="JBC1799" s="143"/>
      <c r="JBD1799" s="143"/>
      <c r="JBE1799" s="143"/>
      <c r="JBF1799" s="143"/>
      <c r="JBG1799" s="143"/>
      <c r="JBH1799" s="143"/>
      <c r="JBI1799" s="143"/>
      <c r="JBJ1799" s="143"/>
      <c r="JBK1799" s="143"/>
      <c r="JBL1799" s="143"/>
      <c r="JBM1799" s="143"/>
      <c r="JBN1799" s="143"/>
      <c r="JBO1799" s="143"/>
      <c r="JBP1799" s="143"/>
      <c r="JBQ1799" s="143"/>
      <c r="JBR1799" s="143"/>
      <c r="JBS1799" s="143"/>
      <c r="JBT1799" s="143"/>
      <c r="JBU1799" s="143"/>
      <c r="JBV1799" s="143"/>
      <c r="JBW1799" s="143"/>
      <c r="JBX1799" s="143"/>
      <c r="JBY1799" s="143"/>
      <c r="JBZ1799" s="143"/>
      <c r="JCA1799" s="143"/>
      <c r="JCB1799" s="143"/>
      <c r="JCC1799" s="143"/>
      <c r="JCD1799" s="143"/>
      <c r="JCE1799" s="143"/>
      <c r="JCF1799" s="143"/>
      <c r="JCG1799" s="143"/>
      <c r="JCH1799" s="143"/>
      <c r="JCI1799" s="143"/>
      <c r="JCJ1799" s="143"/>
      <c r="JCK1799" s="143"/>
      <c r="JCL1799" s="143"/>
      <c r="JCM1799" s="143"/>
      <c r="JCN1799" s="143"/>
      <c r="JCO1799" s="143"/>
      <c r="JCP1799" s="143"/>
      <c r="JCQ1799" s="143"/>
      <c r="JCR1799" s="143"/>
      <c r="JCS1799" s="143"/>
      <c r="JCT1799" s="143"/>
      <c r="JCU1799" s="143"/>
      <c r="JCV1799" s="143"/>
      <c r="JCW1799" s="143"/>
      <c r="JCX1799" s="143"/>
      <c r="JCY1799" s="143"/>
      <c r="JCZ1799" s="143"/>
      <c r="JDA1799" s="143"/>
      <c r="JDB1799" s="143"/>
      <c r="JDC1799" s="143"/>
      <c r="JDD1799" s="143"/>
      <c r="JDE1799" s="143"/>
      <c r="JDF1799" s="143"/>
      <c r="JDG1799" s="143"/>
      <c r="JDH1799" s="143"/>
      <c r="JDI1799" s="143"/>
      <c r="JDJ1799" s="143"/>
      <c r="JDK1799" s="143"/>
      <c r="JDL1799" s="143"/>
      <c r="JDM1799" s="143"/>
      <c r="JDN1799" s="143"/>
      <c r="JDO1799" s="143"/>
      <c r="JDP1799" s="143"/>
      <c r="JDQ1799" s="143"/>
      <c r="JDR1799" s="143"/>
      <c r="JDS1799" s="143"/>
      <c r="JDT1799" s="143"/>
      <c r="JDU1799" s="143"/>
      <c r="JDV1799" s="143"/>
      <c r="JDW1799" s="143"/>
      <c r="JDX1799" s="143"/>
      <c r="JDY1799" s="143"/>
      <c r="JDZ1799" s="143"/>
      <c r="JEA1799" s="143"/>
      <c r="JEB1799" s="143"/>
      <c r="JEC1799" s="143"/>
      <c r="JED1799" s="143"/>
      <c r="JEE1799" s="143"/>
      <c r="JEF1799" s="143"/>
      <c r="JEG1799" s="143"/>
      <c r="JEH1799" s="143"/>
      <c r="JEI1799" s="143"/>
      <c r="JEJ1799" s="143"/>
      <c r="JEK1799" s="143"/>
      <c r="JEL1799" s="143"/>
      <c r="JEM1799" s="143"/>
      <c r="JEN1799" s="143"/>
      <c r="JEO1799" s="143"/>
      <c r="JEP1799" s="143"/>
      <c r="JEQ1799" s="143"/>
      <c r="JER1799" s="143"/>
      <c r="JES1799" s="143"/>
      <c r="JET1799" s="143"/>
      <c r="JEU1799" s="143"/>
      <c r="JEV1799" s="143"/>
      <c r="JEW1799" s="143"/>
      <c r="JEX1799" s="143"/>
      <c r="JEY1799" s="143"/>
      <c r="JEZ1799" s="143"/>
      <c r="JFA1799" s="143"/>
      <c r="JFB1799" s="143"/>
      <c r="JFC1799" s="143"/>
      <c r="JFD1799" s="143"/>
      <c r="JFE1799" s="143"/>
      <c r="JFF1799" s="143"/>
      <c r="JFG1799" s="143"/>
      <c r="JFH1799" s="143"/>
      <c r="JFI1799" s="143"/>
      <c r="JFJ1799" s="143"/>
      <c r="JFK1799" s="143"/>
      <c r="JFL1799" s="143"/>
      <c r="JFM1799" s="143"/>
      <c r="JFN1799" s="143"/>
      <c r="JFO1799" s="143"/>
      <c r="JFP1799" s="143"/>
      <c r="JFQ1799" s="143"/>
      <c r="JFR1799" s="143"/>
      <c r="JFS1799" s="143"/>
      <c r="JFT1799" s="143"/>
      <c r="JFU1799" s="143"/>
      <c r="JFV1799" s="143"/>
      <c r="JFW1799" s="143"/>
      <c r="JFX1799" s="143"/>
      <c r="JFY1799" s="143"/>
      <c r="JFZ1799" s="143"/>
      <c r="JGA1799" s="143"/>
      <c r="JGB1799" s="143"/>
      <c r="JGC1799" s="143"/>
      <c r="JGD1799" s="143"/>
      <c r="JGE1799" s="143"/>
      <c r="JGF1799" s="143"/>
      <c r="JGG1799" s="143"/>
      <c r="JGH1799" s="143"/>
      <c r="JGI1799" s="143"/>
      <c r="JGJ1799" s="143"/>
      <c r="JGK1799" s="143"/>
      <c r="JGL1799" s="143"/>
      <c r="JGM1799" s="143"/>
      <c r="JGN1799" s="143"/>
      <c r="JGO1799" s="143"/>
      <c r="JGP1799" s="143"/>
      <c r="JGQ1799" s="143"/>
      <c r="JGR1799" s="143"/>
      <c r="JGS1799" s="143"/>
      <c r="JGT1799" s="143"/>
      <c r="JGU1799" s="143"/>
      <c r="JGV1799" s="143"/>
      <c r="JGW1799" s="143"/>
      <c r="JGX1799" s="143"/>
      <c r="JGY1799" s="143"/>
      <c r="JGZ1799" s="143"/>
      <c r="JHA1799" s="143"/>
      <c r="JHB1799" s="143"/>
      <c r="JHC1799" s="143"/>
      <c r="JHD1799" s="143"/>
      <c r="JHE1799" s="143"/>
      <c r="JHF1799" s="143"/>
      <c r="JHG1799" s="143"/>
      <c r="JHH1799" s="143"/>
      <c r="JHI1799" s="143"/>
      <c r="JHJ1799" s="143"/>
      <c r="JHK1799" s="143"/>
      <c r="JHL1799" s="143"/>
      <c r="JHM1799" s="143"/>
      <c r="JHN1799" s="143"/>
      <c r="JHO1799" s="143"/>
      <c r="JHP1799" s="143"/>
      <c r="JHQ1799" s="143"/>
      <c r="JHR1799" s="143"/>
      <c r="JHS1799" s="143"/>
      <c r="JHT1799" s="143"/>
      <c r="JHU1799" s="143"/>
      <c r="JHV1799" s="143"/>
      <c r="JHW1799" s="143"/>
      <c r="JHX1799" s="143"/>
      <c r="JHY1799" s="143"/>
      <c r="JHZ1799" s="143"/>
      <c r="JIA1799" s="143"/>
      <c r="JIB1799" s="143"/>
      <c r="JIC1799" s="143"/>
      <c r="JID1799" s="143"/>
      <c r="JIE1799" s="143"/>
      <c r="JIF1799" s="143"/>
      <c r="JIG1799" s="143"/>
      <c r="JIH1799" s="143"/>
      <c r="JII1799" s="143"/>
      <c r="JIJ1799" s="143"/>
      <c r="JIK1799" s="143"/>
      <c r="JIL1799" s="143"/>
      <c r="JIM1799" s="143"/>
      <c r="JIN1799" s="143"/>
      <c r="JIO1799" s="143"/>
      <c r="JIP1799" s="143"/>
      <c r="JIQ1799" s="143"/>
      <c r="JIR1799" s="143"/>
      <c r="JIS1799" s="143"/>
      <c r="JIT1799" s="143"/>
      <c r="JIU1799" s="143"/>
      <c r="JIV1799" s="143"/>
      <c r="JIW1799" s="143"/>
      <c r="JIX1799" s="143"/>
      <c r="JIY1799" s="143"/>
      <c r="JIZ1799" s="143"/>
      <c r="JJA1799" s="143"/>
      <c r="JJB1799" s="143"/>
      <c r="JJC1799" s="143"/>
      <c r="JJD1799" s="143"/>
      <c r="JJE1799" s="143"/>
      <c r="JJF1799" s="143"/>
      <c r="JJG1799" s="143"/>
      <c r="JJH1799" s="143"/>
      <c r="JJI1799" s="143"/>
      <c r="JJJ1799" s="143"/>
      <c r="JJK1799" s="143"/>
      <c r="JJL1799" s="143"/>
      <c r="JJM1799" s="143"/>
      <c r="JJN1799" s="143"/>
      <c r="JJO1799" s="143"/>
      <c r="JJP1799" s="143"/>
      <c r="JJQ1799" s="143"/>
      <c r="JJR1799" s="143"/>
      <c r="JJS1799" s="143"/>
      <c r="JJT1799" s="143"/>
      <c r="JJU1799" s="143"/>
      <c r="JJV1799" s="143"/>
      <c r="JJW1799" s="143"/>
      <c r="JJX1799" s="143"/>
      <c r="JJY1799" s="143"/>
      <c r="JJZ1799" s="143"/>
      <c r="JKA1799" s="143"/>
      <c r="JKB1799" s="143"/>
      <c r="JKC1799" s="143"/>
      <c r="JKD1799" s="143"/>
      <c r="JKE1799" s="143"/>
      <c r="JKF1799" s="143"/>
      <c r="JKG1799" s="143"/>
      <c r="JKH1799" s="143"/>
      <c r="JKI1799" s="143"/>
      <c r="JKJ1799" s="143"/>
      <c r="JKK1799" s="143"/>
      <c r="JKL1799" s="143"/>
      <c r="JKM1799" s="143"/>
      <c r="JKN1799" s="143"/>
      <c r="JKO1799" s="143"/>
      <c r="JKP1799" s="143"/>
      <c r="JKQ1799" s="143"/>
      <c r="JKR1799" s="143"/>
      <c r="JKS1799" s="143"/>
      <c r="JKT1799" s="143"/>
      <c r="JKU1799" s="143"/>
      <c r="JKV1799" s="143"/>
      <c r="JKW1799" s="143"/>
      <c r="JKX1799" s="143"/>
      <c r="JKY1799" s="143"/>
      <c r="JKZ1799" s="143"/>
      <c r="JLA1799" s="143"/>
      <c r="JLB1799" s="143"/>
      <c r="JLC1799" s="143"/>
      <c r="JLD1799" s="143"/>
      <c r="JLE1799" s="143"/>
      <c r="JLF1799" s="143"/>
      <c r="JLG1799" s="143"/>
      <c r="JLH1799" s="143"/>
      <c r="JLI1799" s="143"/>
      <c r="JLJ1799" s="143"/>
      <c r="JLK1799" s="143"/>
      <c r="JLL1799" s="143"/>
      <c r="JLM1799" s="143"/>
      <c r="JLN1799" s="143"/>
      <c r="JLO1799" s="143"/>
      <c r="JLP1799" s="143"/>
      <c r="JLQ1799" s="143"/>
      <c r="JLR1799" s="143"/>
      <c r="JLS1799" s="143"/>
      <c r="JLT1799" s="143"/>
      <c r="JLU1799" s="143"/>
      <c r="JLV1799" s="143"/>
      <c r="JLW1799" s="143"/>
      <c r="JLX1799" s="143"/>
      <c r="JLY1799" s="143"/>
      <c r="JLZ1799" s="143"/>
      <c r="JMA1799" s="143"/>
      <c r="JMB1799" s="143"/>
      <c r="JMC1799" s="143"/>
      <c r="JMD1799" s="143"/>
      <c r="JME1799" s="143"/>
      <c r="JMF1799" s="143"/>
      <c r="JMG1799" s="143"/>
      <c r="JMH1799" s="143"/>
      <c r="JMI1799" s="143"/>
      <c r="JMJ1799" s="143"/>
      <c r="JMK1799" s="143"/>
      <c r="JML1799" s="143"/>
      <c r="JMM1799" s="143"/>
      <c r="JMN1799" s="143"/>
      <c r="JMO1799" s="143"/>
      <c r="JMP1799" s="143"/>
      <c r="JMQ1799" s="143"/>
      <c r="JMR1799" s="143"/>
      <c r="JMS1799" s="143"/>
      <c r="JMT1799" s="143"/>
      <c r="JMU1799" s="143"/>
      <c r="JMV1799" s="143"/>
      <c r="JMW1799" s="143"/>
      <c r="JMX1799" s="143"/>
      <c r="JMY1799" s="143"/>
      <c r="JMZ1799" s="143"/>
      <c r="JNA1799" s="143"/>
      <c r="JNB1799" s="143"/>
      <c r="JNC1799" s="143"/>
      <c r="JND1799" s="143"/>
      <c r="JNE1799" s="143"/>
      <c r="JNF1799" s="143"/>
      <c r="JNG1799" s="143"/>
      <c r="JNH1799" s="143"/>
      <c r="JNI1799" s="143"/>
      <c r="JNJ1799" s="143"/>
      <c r="JNK1799" s="143"/>
      <c r="JNL1799" s="143"/>
      <c r="JNM1799" s="143"/>
      <c r="JNN1799" s="143"/>
      <c r="JNO1799" s="143"/>
      <c r="JNP1799" s="143"/>
      <c r="JNQ1799" s="143"/>
      <c r="JNR1799" s="143"/>
      <c r="JNS1799" s="143"/>
      <c r="JNT1799" s="143"/>
      <c r="JNU1799" s="143"/>
      <c r="JNV1799" s="143"/>
      <c r="JNW1799" s="143"/>
      <c r="JNX1799" s="143"/>
      <c r="JNY1799" s="143"/>
      <c r="JNZ1799" s="143"/>
      <c r="JOA1799" s="143"/>
      <c r="JOB1799" s="143"/>
      <c r="JOC1799" s="143"/>
      <c r="JOD1799" s="143"/>
      <c r="JOE1799" s="143"/>
      <c r="JOF1799" s="143"/>
      <c r="JOG1799" s="143"/>
      <c r="JOH1799" s="143"/>
      <c r="JOI1799" s="143"/>
      <c r="JOJ1799" s="143"/>
      <c r="JOK1799" s="143"/>
      <c r="JOL1799" s="143"/>
      <c r="JOM1799" s="143"/>
      <c r="JON1799" s="143"/>
      <c r="JOO1799" s="143"/>
      <c r="JOP1799" s="143"/>
      <c r="JOQ1799" s="143"/>
      <c r="JOR1799" s="143"/>
      <c r="JOS1799" s="143"/>
      <c r="JOT1799" s="143"/>
      <c r="JOU1799" s="143"/>
      <c r="JOV1799" s="143"/>
      <c r="JOW1799" s="143"/>
      <c r="JOX1799" s="143"/>
      <c r="JOY1799" s="143"/>
      <c r="JOZ1799" s="143"/>
      <c r="JPA1799" s="143"/>
      <c r="JPB1799" s="143"/>
      <c r="JPC1799" s="143"/>
      <c r="JPD1799" s="143"/>
      <c r="JPE1799" s="143"/>
      <c r="JPF1799" s="143"/>
      <c r="JPG1799" s="143"/>
      <c r="JPH1799" s="143"/>
      <c r="JPI1799" s="143"/>
      <c r="JPJ1799" s="143"/>
      <c r="JPK1799" s="143"/>
      <c r="JPL1799" s="143"/>
      <c r="JPM1799" s="143"/>
      <c r="JPN1799" s="143"/>
      <c r="JPO1799" s="143"/>
      <c r="JPP1799" s="143"/>
      <c r="JPQ1799" s="143"/>
      <c r="JPR1799" s="143"/>
      <c r="JPS1799" s="143"/>
      <c r="JPT1799" s="143"/>
      <c r="JPU1799" s="143"/>
      <c r="JPV1799" s="143"/>
      <c r="JPW1799" s="143"/>
      <c r="JPX1799" s="143"/>
      <c r="JPY1799" s="143"/>
      <c r="JPZ1799" s="143"/>
      <c r="JQA1799" s="143"/>
      <c r="JQB1799" s="143"/>
      <c r="JQC1799" s="143"/>
      <c r="JQD1799" s="143"/>
      <c r="JQE1799" s="143"/>
      <c r="JQF1799" s="143"/>
      <c r="JQG1799" s="143"/>
      <c r="JQH1799" s="143"/>
      <c r="JQI1799" s="143"/>
      <c r="JQJ1799" s="143"/>
      <c r="JQK1799" s="143"/>
      <c r="JQL1799" s="143"/>
      <c r="JQM1799" s="143"/>
      <c r="JQN1799" s="143"/>
      <c r="JQO1799" s="143"/>
      <c r="JQP1799" s="143"/>
      <c r="JQQ1799" s="143"/>
      <c r="JQR1799" s="143"/>
      <c r="JQS1799" s="143"/>
      <c r="JQT1799" s="143"/>
      <c r="JQU1799" s="143"/>
      <c r="JQV1799" s="143"/>
      <c r="JQW1799" s="143"/>
      <c r="JQX1799" s="143"/>
      <c r="JQY1799" s="143"/>
      <c r="JQZ1799" s="143"/>
      <c r="JRA1799" s="143"/>
      <c r="JRB1799" s="143"/>
      <c r="JRC1799" s="143"/>
      <c r="JRD1799" s="143"/>
      <c r="JRE1799" s="143"/>
      <c r="JRF1799" s="143"/>
      <c r="JRG1799" s="143"/>
      <c r="JRH1799" s="143"/>
      <c r="JRI1799" s="143"/>
      <c r="JRJ1799" s="143"/>
      <c r="JRK1799" s="143"/>
      <c r="JRL1799" s="143"/>
      <c r="JRM1799" s="143"/>
      <c r="JRN1799" s="143"/>
      <c r="JRO1799" s="143"/>
      <c r="JRP1799" s="143"/>
      <c r="JRQ1799" s="143"/>
      <c r="JRR1799" s="143"/>
      <c r="JRS1799" s="143"/>
      <c r="JRT1799" s="143"/>
      <c r="JRU1799" s="143"/>
      <c r="JRV1799" s="143"/>
      <c r="JRW1799" s="143"/>
      <c r="JRX1799" s="143"/>
      <c r="JRY1799" s="143"/>
      <c r="JRZ1799" s="143"/>
      <c r="JSA1799" s="143"/>
      <c r="JSB1799" s="143"/>
      <c r="JSC1799" s="143"/>
      <c r="JSD1799" s="143"/>
      <c r="JSE1799" s="143"/>
      <c r="JSF1799" s="143"/>
      <c r="JSG1799" s="143"/>
      <c r="JSH1799" s="143"/>
      <c r="JSI1799" s="143"/>
      <c r="JSJ1799" s="143"/>
      <c r="JSK1799" s="143"/>
      <c r="JSL1799" s="143"/>
      <c r="JSM1799" s="143"/>
      <c r="JSN1799" s="143"/>
      <c r="JSO1799" s="143"/>
      <c r="JSP1799" s="143"/>
      <c r="JSQ1799" s="143"/>
      <c r="JSR1799" s="143"/>
      <c r="JSS1799" s="143"/>
      <c r="JST1799" s="143"/>
      <c r="JSU1799" s="143"/>
      <c r="JSV1799" s="143"/>
      <c r="JSW1799" s="143"/>
      <c r="JSX1799" s="143"/>
      <c r="JSY1799" s="143"/>
      <c r="JSZ1799" s="143"/>
      <c r="JTA1799" s="143"/>
      <c r="JTB1799" s="143"/>
      <c r="JTC1799" s="143"/>
      <c r="JTD1799" s="143"/>
      <c r="JTE1799" s="143"/>
      <c r="JTF1799" s="143"/>
      <c r="JTG1799" s="143"/>
      <c r="JTH1799" s="143"/>
      <c r="JTI1799" s="143"/>
      <c r="JTJ1799" s="143"/>
      <c r="JTK1799" s="143"/>
      <c r="JTL1799" s="143"/>
      <c r="JTM1799" s="143"/>
      <c r="JTN1799" s="143"/>
      <c r="JTO1799" s="143"/>
      <c r="JTP1799" s="143"/>
      <c r="JTQ1799" s="143"/>
      <c r="JTR1799" s="143"/>
      <c r="JTS1799" s="143"/>
      <c r="JTT1799" s="143"/>
      <c r="JTU1799" s="143"/>
      <c r="JTV1799" s="143"/>
      <c r="JTW1799" s="143"/>
      <c r="JTX1799" s="143"/>
      <c r="JTY1799" s="143"/>
      <c r="JTZ1799" s="143"/>
      <c r="JUA1799" s="143"/>
      <c r="JUB1799" s="143"/>
      <c r="JUC1799" s="143"/>
      <c r="JUD1799" s="143"/>
      <c r="JUE1799" s="143"/>
      <c r="JUF1799" s="143"/>
      <c r="JUG1799" s="143"/>
      <c r="JUH1799" s="143"/>
      <c r="JUI1799" s="143"/>
      <c r="JUJ1799" s="143"/>
      <c r="JUK1799" s="143"/>
      <c r="JUL1799" s="143"/>
      <c r="JUM1799" s="143"/>
      <c r="JUN1799" s="143"/>
      <c r="JUO1799" s="143"/>
      <c r="JUP1799" s="143"/>
      <c r="JUQ1799" s="143"/>
      <c r="JUR1799" s="143"/>
      <c r="JUS1799" s="143"/>
      <c r="JUT1799" s="143"/>
      <c r="JUU1799" s="143"/>
      <c r="JUV1799" s="143"/>
      <c r="JUW1799" s="143"/>
      <c r="JUX1799" s="143"/>
      <c r="JUY1799" s="143"/>
      <c r="JUZ1799" s="143"/>
      <c r="JVA1799" s="143"/>
      <c r="JVB1799" s="143"/>
      <c r="JVC1799" s="143"/>
      <c r="JVD1799" s="143"/>
      <c r="JVE1799" s="143"/>
      <c r="JVF1799" s="143"/>
      <c r="JVG1799" s="143"/>
      <c r="JVH1799" s="143"/>
      <c r="JVI1799" s="143"/>
      <c r="JVJ1799" s="143"/>
      <c r="JVK1799" s="143"/>
      <c r="JVL1799" s="143"/>
      <c r="JVM1799" s="143"/>
      <c r="JVN1799" s="143"/>
      <c r="JVO1799" s="143"/>
      <c r="JVP1799" s="143"/>
      <c r="JVQ1799" s="143"/>
      <c r="JVR1799" s="143"/>
      <c r="JVS1799" s="143"/>
      <c r="JVT1799" s="143"/>
      <c r="JVU1799" s="143"/>
      <c r="JVV1799" s="143"/>
      <c r="JVW1799" s="143"/>
      <c r="JVX1799" s="143"/>
      <c r="JVY1799" s="143"/>
      <c r="JVZ1799" s="143"/>
      <c r="JWA1799" s="143"/>
      <c r="JWB1799" s="143"/>
      <c r="JWC1799" s="143"/>
      <c r="JWD1799" s="143"/>
      <c r="JWE1799" s="143"/>
      <c r="JWF1799" s="143"/>
      <c r="JWG1799" s="143"/>
      <c r="JWH1799" s="143"/>
      <c r="JWI1799" s="143"/>
      <c r="JWJ1799" s="143"/>
      <c r="JWK1799" s="143"/>
      <c r="JWL1799" s="143"/>
      <c r="JWM1799" s="143"/>
      <c r="JWN1799" s="143"/>
      <c r="JWO1799" s="143"/>
      <c r="JWP1799" s="143"/>
      <c r="JWQ1799" s="143"/>
      <c r="JWR1799" s="143"/>
      <c r="JWS1799" s="143"/>
      <c r="JWT1799" s="143"/>
      <c r="JWU1799" s="143"/>
      <c r="JWV1799" s="143"/>
      <c r="JWW1799" s="143"/>
      <c r="JWX1799" s="143"/>
      <c r="JWY1799" s="143"/>
      <c r="JWZ1799" s="143"/>
      <c r="JXA1799" s="143"/>
      <c r="JXB1799" s="143"/>
      <c r="JXC1799" s="143"/>
      <c r="JXD1799" s="143"/>
      <c r="JXE1799" s="143"/>
      <c r="JXF1799" s="143"/>
      <c r="JXG1799" s="143"/>
      <c r="JXH1799" s="143"/>
      <c r="JXI1799" s="143"/>
      <c r="JXJ1799" s="143"/>
      <c r="JXK1799" s="143"/>
      <c r="JXL1799" s="143"/>
      <c r="JXM1799" s="143"/>
      <c r="JXN1799" s="143"/>
      <c r="JXO1799" s="143"/>
      <c r="JXP1799" s="143"/>
      <c r="JXQ1799" s="143"/>
      <c r="JXR1799" s="143"/>
      <c r="JXS1799" s="143"/>
      <c r="JXT1799" s="143"/>
      <c r="JXU1799" s="143"/>
      <c r="JXV1799" s="143"/>
      <c r="JXW1799" s="143"/>
      <c r="JXX1799" s="143"/>
      <c r="JXY1799" s="143"/>
      <c r="JXZ1799" s="143"/>
      <c r="JYA1799" s="143"/>
      <c r="JYB1799" s="143"/>
      <c r="JYC1799" s="143"/>
      <c r="JYD1799" s="143"/>
      <c r="JYE1799" s="143"/>
      <c r="JYF1799" s="143"/>
      <c r="JYG1799" s="143"/>
      <c r="JYH1799" s="143"/>
      <c r="JYI1799" s="143"/>
      <c r="JYJ1799" s="143"/>
      <c r="JYK1799" s="143"/>
      <c r="JYL1799" s="143"/>
      <c r="JYM1799" s="143"/>
      <c r="JYN1799" s="143"/>
      <c r="JYO1799" s="143"/>
      <c r="JYP1799" s="143"/>
      <c r="JYQ1799" s="143"/>
      <c r="JYR1799" s="143"/>
      <c r="JYS1799" s="143"/>
      <c r="JYT1799" s="143"/>
      <c r="JYU1799" s="143"/>
      <c r="JYV1799" s="143"/>
      <c r="JYW1799" s="143"/>
      <c r="JYX1799" s="143"/>
      <c r="JYY1799" s="143"/>
      <c r="JYZ1799" s="143"/>
      <c r="JZA1799" s="143"/>
      <c r="JZB1799" s="143"/>
      <c r="JZC1799" s="143"/>
      <c r="JZD1799" s="143"/>
      <c r="JZE1799" s="143"/>
      <c r="JZF1799" s="143"/>
      <c r="JZG1799" s="143"/>
      <c r="JZH1799" s="143"/>
      <c r="JZI1799" s="143"/>
      <c r="JZJ1799" s="143"/>
      <c r="JZK1799" s="143"/>
      <c r="JZL1799" s="143"/>
      <c r="JZM1799" s="143"/>
      <c r="JZN1799" s="143"/>
      <c r="JZO1799" s="143"/>
      <c r="JZP1799" s="143"/>
      <c r="JZQ1799" s="143"/>
      <c r="JZR1799" s="143"/>
      <c r="JZS1799" s="143"/>
      <c r="JZT1799" s="143"/>
      <c r="JZU1799" s="143"/>
      <c r="JZV1799" s="143"/>
      <c r="JZW1799" s="143"/>
      <c r="JZX1799" s="143"/>
      <c r="JZY1799" s="143"/>
      <c r="JZZ1799" s="143"/>
      <c r="KAA1799" s="143"/>
      <c r="KAB1799" s="143"/>
      <c r="KAC1799" s="143"/>
      <c r="KAD1799" s="143"/>
      <c r="KAE1799" s="143"/>
      <c r="KAF1799" s="143"/>
      <c r="KAG1799" s="143"/>
      <c r="KAH1799" s="143"/>
      <c r="KAI1799" s="143"/>
      <c r="KAJ1799" s="143"/>
      <c r="KAK1799" s="143"/>
      <c r="KAL1799" s="143"/>
      <c r="KAM1799" s="143"/>
      <c r="KAN1799" s="143"/>
      <c r="KAO1799" s="143"/>
      <c r="KAP1799" s="143"/>
      <c r="KAQ1799" s="143"/>
      <c r="KAR1799" s="143"/>
      <c r="KAS1799" s="143"/>
      <c r="KAT1799" s="143"/>
      <c r="KAU1799" s="143"/>
      <c r="KAV1799" s="143"/>
      <c r="KAW1799" s="143"/>
      <c r="KAX1799" s="143"/>
      <c r="KAY1799" s="143"/>
      <c r="KAZ1799" s="143"/>
      <c r="KBA1799" s="143"/>
      <c r="KBB1799" s="143"/>
      <c r="KBC1799" s="143"/>
      <c r="KBD1799" s="143"/>
      <c r="KBE1799" s="143"/>
      <c r="KBF1799" s="143"/>
      <c r="KBG1799" s="143"/>
      <c r="KBH1799" s="143"/>
      <c r="KBI1799" s="143"/>
      <c r="KBJ1799" s="143"/>
      <c r="KBK1799" s="143"/>
      <c r="KBL1799" s="143"/>
      <c r="KBM1799" s="143"/>
      <c r="KBN1799" s="143"/>
      <c r="KBO1799" s="143"/>
      <c r="KBP1799" s="143"/>
      <c r="KBQ1799" s="143"/>
      <c r="KBR1799" s="143"/>
      <c r="KBS1799" s="143"/>
      <c r="KBT1799" s="143"/>
      <c r="KBU1799" s="143"/>
      <c r="KBV1799" s="143"/>
      <c r="KBW1799" s="143"/>
      <c r="KBX1799" s="143"/>
      <c r="KBY1799" s="143"/>
      <c r="KBZ1799" s="143"/>
      <c r="KCA1799" s="143"/>
      <c r="KCB1799" s="143"/>
      <c r="KCC1799" s="143"/>
      <c r="KCD1799" s="143"/>
      <c r="KCE1799" s="143"/>
      <c r="KCF1799" s="143"/>
      <c r="KCG1799" s="143"/>
      <c r="KCH1799" s="143"/>
      <c r="KCI1799" s="143"/>
      <c r="KCJ1799" s="143"/>
      <c r="KCK1799" s="143"/>
      <c r="KCL1799" s="143"/>
      <c r="KCM1799" s="143"/>
      <c r="KCN1799" s="143"/>
      <c r="KCO1799" s="143"/>
      <c r="KCP1799" s="143"/>
      <c r="KCQ1799" s="143"/>
      <c r="KCR1799" s="143"/>
      <c r="KCS1799" s="143"/>
      <c r="KCT1799" s="143"/>
      <c r="KCU1799" s="143"/>
      <c r="KCV1799" s="143"/>
      <c r="KCW1799" s="143"/>
      <c r="KCX1799" s="143"/>
      <c r="KCY1799" s="143"/>
      <c r="KCZ1799" s="143"/>
      <c r="KDA1799" s="143"/>
      <c r="KDB1799" s="143"/>
      <c r="KDC1799" s="143"/>
      <c r="KDD1799" s="143"/>
      <c r="KDE1799" s="143"/>
      <c r="KDF1799" s="143"/>
      <c r="KDG1799" s="143"/>
      <c r="KDH1799" s="143"/>
      <c r="KDI1799" s="143"/>
      <c r="KDJ1799" s="143"/>
      <c r="KDK1799" s="143"/>
      <c r="KDL1799" s="143"/>
      <c r="KDM1799" s="143"/>
      <c r="KDN1799" s="143"/>
      <c r="KDO1799" s="143"/>
      <c r="KDP1799" s="143"/>
      <c r="KDQ1799" s="143"/>
      <c r="KDR1799" s="143"/>
      <c r="KDS1799" s="143"/>
      <c r="KDT1799" s="143"/>
      <c r="KDU1799" s="143"/>
      <c r="KDV1799" s="143"/>
      <c r="KDW1799" s="143"/>
      <c r="KDX1799" s="143"/>
      <c r="KDY1799" s="143"/>
      <c r="KDZ1799" s="143"/>
      <c r="KEA1799" s="143"/>
      <c r="KEB1799" s="143"/>
      <c r="KEC1799" s="143"/>
      <c r="KED1799" s="143"/>
      <c r="KEE1799" s="143"/>
      <c r="KEF1799" s="143"/>
      <c r="KEG1799" s="143"/>
      <c r="KEH1799" s="143"/>
      <c r="KEI1799" s="143"/>
      <c r="KEJ1799" s="143"/>
      <c r="KEK1799" s="143"/>
      <c r="KEL1799" s="143"/>
      <c r="KEM1799" s="143"/>
      <c r="KEN1799" s="143"/>
      <c r="KEO1799" s="143"/>
      <c r="KEP1799" s="143"/>
      <c r="KEQ1799" s="143"/>
      <c r="KER1799" s="143"/>
      <c r="KES1799" s="143"/>
      <c r="KET1799" s="143"/>
      <c r="KEU1799" s="143"/>
      <c r="KEV1799" s="143"/>
      <c r="KEW1799" s="143"/>
      <c r="KEX1799" s="143"/>
      <c r="KEY1799" s="143"/>
      <c r="KEZ1799" s="143"/>
      <c r="KFA1799" s="143"/>
      <c r="KFB1799" s="143"/>
      <c r="KFC1799" s="143"/>
      <c r="KFD1799" s="143"/>
      <c r="KFE1799" s="143"/>
      <c r="KFF1799" s="143"/>
      <c r="KFG1799" s="143"/>
      <c r="KFH1799" s="143"/>
      <c r="KFI1799" s="143"/>
      <c r="KFJ1799" s="143"/>
      <c r="KFK1799" s="143"/>
      <c r="KFL1799" s="143"/>
      <c r="KFM1799" s="143"/>
      <c r="KFN1799" s="143"/>
      <c r="KFO1799" s="143"/>
      <c r="KFP1799" s="143"/>
      <c r="KFQ1799" s="143"/>
      <c r="KFR1799" s="143"/>
      <c r="KFS1799" s="143"/>
      <c r="KFT1799" s="143"/>
      <c r="KFU1799" s="143"/>
      <c r="KFV1799" s="143"/>
      <c r="KFW1799" s="143"/>
      <c r="KFX1799" s="143"/>
      <c r="KFY1799" s="143"/>
      <c r="KFZ1799" s="143"/>
      <c r="KGA1799" s="143"/>
      <c r="KGB1799" s="143"/>
      <c r="KGC1799" s="143"/>
      <c r="KGD1799" s="143"/>
      <c r="KGE1799" s="143"/>
      <c r="KGF1799" s="143"/>
      <c r="KGG1799" s="143"/>
      <c r="KGH1799" s="143"/>
      <c r="KGI1799" s="143"/>
      <c r="KGJ1799" s="143"/>
      <c r="KGK1799" s="143"/>
      <c r="KGL1799" s="143"/>
      <c r="KGM1799" s="143"/>
      <c r="KGN1799" s="143"/>
      <c r="KGO1799" s="143"/>
      <c r="KGP1799" s="143"/>
      <c r="KGQ1799" s="143"/>
      <c r="KGR1799" s="143"/>
      <c r="KGS1799" s="143"/>
      <c r="KGT1799" s="143"/>
      <c r="KGU1799" s="143"/>
      <c r="KGV1799" s="143"/>
      <c r="KGW1799" s="143"/>
      <c r="KGX1799" s="143"/>
      <c r="KGY1799" s="143"/>
      <c r="KGZ1799" s="143"/>
      <c r="KHA1799" s="143"/>
      <c r="KHB1799" s="143"/>
      <c r="KHC1799" s="143"/>
      <c r="KHD1799" s="143"/>
      <c r="KHE1799" s="143"/>
      <c r="KHF1799" s="143"/>
      <c r="KHG1799" s="143"/>
      <c r="KHH1799" s="143"/>
      <c r="KHI1799" s="143"/>
      <c r="KHJ1799" s="143"/>
      <c r="KHK1799" s="143"/>
      <c r="KHL1799" s="143"/>
      <c r="KHM1799" s="143"/>
      <c r="KHN1799" s="143"/>
      <c r="KHO1799" s="143"/>
      <c r="KHP1799" s="143"/>
      <c r="KHQ1799" s="143"/>
      <c r="KHR1799" s="143"/>
      <c r="KHS1799" s="143"/>
      <c r="KHT1799" s="143"/>
      <c r="KHU1799" s="143"/>
      <c r="KHV1799" s="143"/>
      <c r="KHW1799" s="143"/>
      <c r="KHX1799" s="143"/>
      <c r="KHY1799" s="143"/>
      <c r="KHZ1799" s="143"/>
      <c r="KIA1799" s="143"/>
      <c r="KIB1799" s="143"/>
      <c r="KIC1799" s="143"/>
      <c r="KID1799" s="143"/>
      <c r="KIE1799" s="143"/>
      <c r="KIF1799" s="143"/>
      <c r="KIG1799" s="143"/>
      <c r="KIH1799" s="143"/>
      <c r="KII1799" s="143"/>
      <c r="KIJ1799" s="143"/>
      <c r="KIK1799" s="143"/>
      <c r="KIL1799" s="143"/>
      <c r="KIM1799" s="143"/>
      <c r="KIN1799" s="143"/>
      <c r="KIO1799" s="143"/>
      <c r="KIP1799" s="143"/>
      <c r="KIQ1799" s="143"/>
      <c r="KIR1799" s="143"/>
      <c r="KIS1799" s="143"/>
      <c r="KIT1799" s="143"/>
      <c r="KIU1799" s="143"/>
      <c r="KIV1799" s="143"/>
      <c r="KIW1799" s="143"/>
      <c r="KIX1799" s="143"/>
      <c r="KIY1799" s="143"/>
      <c r="KIZ1799" s="143"/>
      <c r="KJA1799" s="143"/>
      <c r="KJB1799" s="143"/>
      <c r="KJC1799" s="143"/>
      <c r="KJD1799" s="143"/>
      <c r="KJE1799" s="143"/>
      <c r="KJF1799" s="143"/>
      <c r="KJG1799" s="143"/>
      <c r="KJH1799" s="143"/>
      <c r="KJI1799" s="143"/>
      <c r="KJJ1799" s="143"/>
      <c r="KJK1799" s="143"/>
      <c r="KJL1799" s="143"/>
      <c r="KJM1799" s="143"/>
      <c r="KJN1799" s="143"/>
      <c r="KJO1799" s="143"/>
      <c r="KJP1799" s="143"/>
      <c r="KJQ1799" s="143"/>
      <c r="KJR1799" s="143"/>
      <c r="KJS1799" s="143"/>
      <c r="KJT1799" s="143"/>
      <c r="KJU1799" s="143"/>
      <c r="KJV1799" s="143"/>
      <c r="KJW1799" s="143"/>
      <c r="KJX1799" s="143"/>
      <c r="KJY1799" s="143"/>
      <c r="KJZ1799" s="143"/>
      <c r="KKA1799" s="143"/>
      <c r="KKB1799" s="143"/>
      <c r="KKC1799" s="143"/>
      <c r="KKD1799" s="143"/>
      <c r="KKE1799" s="143"/>
      <c r="KKF1799" s="143"/>
      <c r="KKG1799" s="143"/>
      <c r="KKH1799" s="143"/>
      <c r="KKI1799" s="143"/>
      <c r="KKJ1799" s="143"/>
      <c r="KKK1799" s="143"/>
      <c r="KKL1799" s="143"/>
      <c r="KKM1799" s="143"/>
      <c r="KKN1799" s="143"/>
      <c r="KKO1799" s="143"/>
      <c r="KKP1799" s="143"/>
      <c r="KKQ1799" s="143"/>
      <c r="KKR1799" s="143"/>
      <c r="KKS1799" s="143"/>
      <c r="KKT1799" s="143"/>
      <c r="KKU1799" s="143"/>
      <c r="KKV1799" s="143"/>
      <c r="KKW1799" s="143"/>
      <c r="KKX1799" s="143"/>
      <c r="KKY1799" s="143"/>
      <c r="KKZ1799" s="143"/>
      <c r="KLA1799" s="143"/>
      <c r="KLB1799" s="143"/>
      <c r="KLC1799" s="143"/>
      <c r="KLD1799" s="143"/>
      <c r="KLE1799" s="143"/>
      <c r="KLF1799" s="143"/>
      <c r="KLG1799" s="143"/>
      <c r="KLH1799" s="143"/>
      <c r="KLI1799" s="143"/>
      <c r="KLJ1799" s="143"/>
      <c r="KLK1799" s="143"/>
      <c r="KLL1799" s="143"/>
      <c r="KLM1799" s="143"/>
      <c r="KLN1799" s="143"/>
      <c r="KLO1799" s="143"/>
      <c r="KLP1799" s="143"/>
      <c r="KLQ1799" s="143"/>
      <c r="KLR1799" s="143"/>
      <c r="KLS1799" s="143"/>
      <c r="KLT1799" s="143"/>
      <c r="KLU1799" s="143"/>
      <c r="KLV1799" s="143"/>
      <c r="KLW1799" s="143"/>
      <c r="KLX1799" s="143"/>
      <c r="KLY1799" s="143"/>
      <c r="KLZ1799" s="143"/>
      <c r="KMA1799" s="143"/>
      <c r="KMB1799" s="143"/>
      <c r="KMC1799" s="143"/>
      <c r="KMD1799" s="143"/>
      <c r="KME1799" s="143"/>
      <c r="KMF1799" s="143"/>
      <c r="KMG1799" s="143"/>
      <c r="KMH1799" s="143"/>
      <c r="KMI1799" s="143"/>
      <c r="KMJ1799" s="143"/>
      <c r="KMK1799" s="143"/>
      <c r="KML1799" s="143"/>
      <c r="KMM1799" s="143"/>
      <c r="KMN1799" s="143"/>
      <c r="KMO1799" s="143"/>
      <c r="KMP1799" s="143"/>
      <c r="KMQ1799" s="143"/>
      <c r="KMR1799" s="143"/>
      <c r="KMS1799" s="143"/>
      <c r="KMT1799" s="143"/>
      <c r="KMU1799" s="143"/>
      <c r="KMV1799" s="143"/>
      <c r="KMW1799" s="143"/>
      <c r="KMX1799" s="143"/>
      <c r="KMY1799" s="143"/>
      <c r="KMZ1799" s="143"/>
      <c r="KNA1799" s="143"/>
      <c r="KNB1799" s="143"/>
      <c r="KNC1799" s="143"/>
      <c r="KND1799" s="143"/>
      <c r="KNE1799" s="143"/>
      <c r="KNF1799" s="143"/>
      <c r="KNG1799" s="143"/>
      <c r="KNH1799" s="143"/>
      <c r="KNI1799" s="143"/>
      <c r="KNJ1799" s="143"/>
      <c r="KNK1799" s="143"/>
      <c r="KNL1799" s="143"/>
      <c r="KNM1799" s="143"/>
      <c r="KNN1799" s="143"/>
      <c r="KNO1799" s="143"/>
      <c r="KNP1799" s="143"/>
      <c r="KNQ1799" s="143"/>
      <c r="KNR1799" s="143"/>
      <c r="KNS1799" s="143"/>
      <c r="KNT1799" s="143"/>
      <c r="KNU1799" s="143"/>
      <c r="KNV1799" s="143"/>
      <c r="KNW1799" s="143"/>
      <c r="KNX1799" s="143"/>
      <c r="KNY1799" s="143"/>
      <c r="KNZ1799" s="143"/>
      <c r="KOA1799" s="143"/>
      <c r="KOB1799" s="143"/>
      <c r="KOC1799" s="143"/>
      <c r="KOD1799" s="143"/>
      <c r="KOE1799" s="143"/>
      <c r="KOF1799" s="143"/>
      <c r="KOG1799" s="143"/>
      <c r="KOH1799" s="143"/>
      <c r="KOI1799" s="143"/>
      <c r="KOJ1799" s="143"/>
      <c r="KOK1799" s="143"/>
      <c r="KOL1799" s="143"/>
      <c r="KOM1799" s="143"/>
      <c r="KON1799" s="143"/>
      <c r="KOO1799" s="143"/>
      <c r="KOP1799" s="143"/>
      <c r="KOQ1799" s="143"/>
      <c r="KOR1799" s="143"/>
      <c r="KOS1799" s="143"/>
      <c r="KOT1799" s="143"/>
      <c r="KOU1799" s="143"/>
      <c r="KOV1799" s="143"/>
      <c r="KOW1799" s="143"/>
      <c r="KOX1799" s="143"/>
      <c r="KOY1799" s="143"/>
      <c r="KOZ1799" s="143"/>
      <c r="KPA1799" s="143"/>
      <c r="KPB1799" s="143"/>
      <c r="KPC1799" s="143"/>
      <c r="KPD1799" s="143"/>
      <c r="KPE1799" s="143"/>
      <c r="KPF1799" s="143"/>
      <c r="KPG1799" s="143"/>
      <c r="KPH1799" s="143"/>
      <c r="KPI1799" s="143"/>
      <c r="KPJ1799" s="143"/>
      <c r="KPK1799" s="143"/>
      <c r="KPL1799" s="143"/>
      <c r="KPM1799" s="143"/>
      <c r="KPN1799" s="143"/>
      <c r="KPO1799" s="143"/>
      <c r="KPP1799" s="143"/>
      <c r="KPQ1799" s="143"/>
      <c r="KPR1799" s="143"/>
      <c r="KPS1799" s="143"/>
      <c r="KPT1799" s="143"/>
      <c r="KPU1799" s="143"/>
      <c r="KPV1799" s="143"/>
      <c r="KPW1799" s="143"/>
      <c r="KPX1799" s="143"/>
      <c r="KPY1799" s="143"/>
      <c r="KPZ1799" s="143"/>
      <c r="KQA1799" s="143"/>
      <c r="KQB1799" s="143"/>
      <c r="KQC1799" s="143"/>
      <c r="KQD1799" s="143"/>
      <c r="KQE1799" s="143"/>
      <c r="KQF1799" s="143"/>
      <c r="KQG1799" s="143"/>
      <c r="KQH1799" s="143"/>
      <c r="KQI1799" s="143"/>
      <c r="KQJ1799" s="143"/>
      <c r="KQK1799" s="143"/>
      <c r="KQL1799" s="143"/>
      <c r="KQM1799" s="143"/>
      <c r="KQN1799" s="143"/>
      <c r="KQO1799" s="143"/>
      <c r="KQP1799" s="143"/>
      <c r="KQQ1799" s="143"/>
      <c r="KQR1799" s="143"/>
      <c r="KQS1799" s="143"/>
      <c r="KQT1799" s="143"/>
      <c r="KQU1799" s="143"/>
      <c r="KQV1799" s="143"/>
      <c r="KQW1799" s="143"/>
      <c r="KQX1799" s="143"/>
      <c r="KQY1799" s="143"/>
      <c r="KQZ1799" s="143"/>
      <c r="KRA1799" s="143"/>
      <c r="KRB1799" s="143"/>
      <c r="KRC1799" s="143"/>
      <c r="KRD1799" s="143"/>
      <c r="KRE1799" s="143"/>
      <c r="KRF1799" s="143"/>
      <c r="KRG1799" s="143"/>
      <c r="KRH1799" s="143"/>
      <c r="KRI1799" s="143"/>
      <c r="KRJ1799" s="143"/>
      <c r="KRK1799" s="143"/>
      <c r="KRL1799" s="143"/>
      <c r="KRM1799" s="143"/>
      <c r="KRN1799" s="143"/>
      <c r="KRO1799" s="143"/>
      <c r="KRP1799" s="143"/>
      <c r="KRQ1799" s="143"/>
      <c r="KRR1799" s="143"/>
      <c r="KRS1799" s="143"/>
      <c r="KRT1799" s="143"/>
      <c r="KRU1799" s="143"/>
      <c r="KRV1799" s="143"/>
      <c r="KRW1799" s="143"/>
      <c r="KRX1799" s="143"/>
      <c r="KRY1799" s="143"/>
      <c r="KRZ1799" s="143"/>
      <c r="KSA1799" s="143"/>
      <c r="KSB1799" s="143"/>
      <c r="KSC1799" s="143"/>
      <c r="KSD1799" s="143"/>
      <c r="KSE1799" s="143"/>
      <c r="KSF1799" s="143"/>
      <c r="KSG1799" s="143"/>
      <c r="KSH1799" s="143"/>
      <c r="KSI1799" s="143"/>
      <c r="KSJ1799" s="143"/>
      <c r="KSK1799" s="143"/>
      <c r="KSL1799" s="143"/>
      <c r="KSM1799" s="143"/>
      <c r="KSN1799" s="143"/>
      <c r="KSO1799" s="143"/>
      <c r="KSP1799" s="143"/>
      <c r="KSQ1799" s="143"/>
      <c r="KSR1799" s="143"/>
      <c r="KSS1799" s="143"/>
      <c r="KST1799" s="143"/>
      <c r="KSU1799" s="143"/>
      <c r="KSV1799" s="143"/>
      <c r="KSW1799" s="143"/>
      <c r="KSX1799" s="143"/>
      <c r="KSY1799" s="143"/>
      <c r="KSZ1799" s="143"/>
      <c r="KTA1799" s="143"/>
      <c r="KTB1799" s="143"/>
      <c r="KTC1799" s="143"/>
      <c r="KTD1799" s="143"/>
      <c r="KTE1799" s="143"/>
      <c r="KTF1799" s="143"/>
      <c r="KTG1799" s="143"/>
      <c r="KTH1799" s="143"/>
      <c r="KTI1799" s="143"/>
      <c r="KTJ1799" s="143"/>
      <c r="KTK1799" s="143"/>
      <c r="KTL1799" s="143"/>
      <c r="KTM1799" s="143"/>
      <c r="KTN1799" s="143"/>
      <c r="KTO1799" s="143"/>
      <c r="KTP1799" s="143"/>
      <c r="KTQ1799" s="143"/>
      <c r="KTR1799" s="143"/>
      <c r="KTS1799" s="143"/>
      <c r="KTT1799" s="143"/>
      <c r="KTU1799" s="143"/>
      <c r="KTV1799" s="143"/>
      <c r="KTW1799" s="143"/>
      <c r="KTX1799" s="143"/>
      <c r="KTY1799" s="143"/>
      <c r="KTZ1799" s="143"/>
      <c r="KUA1799" s="143"/>
      <c r="KUB1799" s="143"/>
      <c r="KUC1799" s="143"/>
      <c r="KUD1799" s="143"/>
      <c r="KUE1799" s="143"/>
      <c r="KUF1799" s="143"/>
      <c r="KUG1799" s="143"/>
      <c r="KUH1799" s="143"/>
      <c r="KUI1799" s="143"/>
      <c r="KUJ1799" s="143"/>
      <c r="KUK1799" s="143"/>
      <c r="KUL1799" s="143"/>
      <c r="KUM1799" s="143"/>
      <c r="KUN1799" s="143"/>
      <c r="KUO1799" s="143"/>
      <c r="KUP1799" s="143"/>
      <c r="KUQ1799" s="143"/>
      <c r="KUR1799" s="143"/>
      <c r="KUS1799" s="143"/>
      <c r="KUT1799" s="143"/>
      <c r="KUU1799" s="143"/>
      <c r="KUV1799" s="143"/>
      <c r="KUW1799" s="143"/>
      <c r="KUX1799" s="143"/>
      <c r="KUY1799" s="143"/>
      <c r="KUZ1799" s="143"/>
      <c r="KVA1799" s="143"/>
      <c r="KVB1799" s="143"/>
      <c r="KVC1799" s="143"/>
      <c r="KVD1799" s="143"/>
      <c r="KVE1799" s="143"/>
      <c r="KVF1799" s="143"/>
      <c r="KVG1799" s="143"/>
      <c r="KVH1799" s="143"/>
      <c r="KVI1799" s="143"/>
      <c r="KVJ1799" s="143"/>
      <c r="KVK1799" s="143"/>
      <c r="KVL1799" s="143"/>
      <c r="KVM1799" s="143"/>
      <c r="KVN1799" s="143"/>
      <c r="KVO1799" s="143"/>
      <c r="KVP1799" s="143"/>
      <c r="KVQ1799" s="143"/>
      <c r="KVR1799" s="143"/>
      <c r="KVS1799" s="143"/>
      <c r="KVT1799" s="143"/>
      <c r="KVU1799" s="143"/>
      <c r="KVV1799" s="143"/>
      <c r="KVW1799" s="143"/>
      <c r="KVX1799" s="143"/>
      <c r="KVY1799" s="143"/>
      <c r="KVZ1799" s="143"/>
      <c r="KWA1799" s="143"/>
      <c r="KWB1799" s="143"/>
      <c r="KWC1799" s="143"/>
      <c r="KWD1799" s="143"/>
      <c r="KWE1799" s="143"/>
      <c r="KWF1799" s="143"/>
      <c r="KWG1799" s="143"/>
      <c r="KWH1799" s="143"/>
      <c r="KWI1799" s="143"/>
      <c r="KWJ1799" s="143"/>
      <c r="KWK1799" s="143"/>
      <c r="KWL1799" s="143"/>
      <c r="KWM1799" s="143"/>
      <c r="KWN1799" s="143"/>
      <c r="KWO1799" s="143"/>
      <c r="KWP1799" s="143"/>
      <c r="KWQ1799" s="143"/>
      <c r="KWR1799" s="143"/>
      <c r="KWS1799" s="143"/>
      <c r="KWT1799" s="143"/>
      <c r="KWU1799" s="143"/>
      <c r="KWV1799" s="143"/>
      <c r="KWW1799" s="143"/>
      <c r="KWX1799" s="143"/>
      <c r="KWY1799" s="143"/>
      <c r="KWZ1799" s="143"/>
      <c r="KXA1799" s="143"/>
      <c r="KXB1799" s="143"/>
      <c r="KXC1799" s="143"/>
      <c r="KXD1799" s="143"/>
      <c r="KXE1799" s="143"/>
      <c r="KXF1799" s="143"/>
      <c r="KXG1799" s="143"/>
      <c r="KXH1799" s="143"/>
      <c r="KXI1799" s="143"/>
      <c r="KXJ1799" s="143"/>
      <c r="KXK1799" s="143"/>
      <c r="KXL1799" s="143"/>
      <c r="KXM1799" s="143"/>
      <c r="KXN1799" s="143"/>
      <c r="KXO1799" s="143"/>
      <c r="KXP1799" s="143"/>
      <c r="KXQ1799" s="143"/>
      <c r="KXR1799" s="143"/>
      <c r="KXS1799" s="143"/>
      <c r="KXT1799" s="143"/>
      <c r="KXU1799" s="143"/>
      <c r="KXV1799" s="143"/>
      <c r="KXW1799" s="143"/>
      <c r="KXX1799" s="143"/>
      <c r="KXY1799" s="143"/>
      <c r="KXZ1799" s="143"/>
      <c r="KYA1799" s="143"/>
      <c r="KYB1799" s="143"/>
      <c r="KYC1799" s="143"/>
      <c r="KYD1799" s="143"/>
      <c r="KYE1799" s="143"/>
      <c r="KYF1799" s="143"/>
      <c r="KYG1799" s="143"/>
      <c r="KYH1799" s="143"/>
      <c r="KYI1799" s="143"/>
      <c r="KYJ1799" s="143"/>
      <c r="KYK1799" s="143"/>
      <c r="KYL1799" s="143"/>
      <c r="KYM1799" s="143"/>
      <c r="KYN1799" s="143"/>
      <c r="KYO1799" s="143"/>
      <c r="KYP1799" s="143"/>
      <c r="KYQ1799" s="143"/>
      <c r="KYR1799" s="143"/>
      <c r="KYS1799" s="143"/>
      <c r="KYT1799" s="143"/>
      <c r="KYU1799" s="143"/>
      <c r="KYV1799" s="143"/>
      <c r="KYW1799" s="143"/>
      <c r="KYX1799" s="143"/>
      <c r="KYY1799" s="143"/>
      <c r="KYZ1799" s="143"/>
      <c r="KZA1799" s="143"/>
      <c r="KZB1799" s="143"/>
      <c r="KZC1799" s="143"/>
      <c r="KZD1799" s="143"/>
      <c r="KZE1799" s="143"/>
      <c r="KZF1799" s="143"/>
      <c r="KZG1799" s="143"/>
      <c r="KZH1799" s="143"/>
      <c r="KZI1799" s="143"/>
      <c r="KZJ1799" s="143"/>
      <c r="KZK1799" s="143"/>
      <c r="KZL1799" s="143"/>
      <c r="KZM1799" s="143"/>
      <c r="KZN1799" s="143"/>
      <c r="KZO1799" s="143"/>
      <c r="KZP1799" s="143"/>
      <c r="KZQ1799" s="143"/>
      <c r="KZR1799" s="143"/>
      <c r="KZS1799" s="143"/>
      <c r="KZT1799" s="143"/>
      <c r="KZU1799" s="143"/>
      <c r="KZV1799" s="143"/>
      <c r="KZW1799" s="143"/>
      <c r="KZX1799" s="143"/>
      <c r="KZY1799" s="143"/>
      <c r="KZZ1799" s="143"/>
      <c r="LAA1799" s="143"/>
      <c r="LAB1799" s="143"/>
      <c r="LAC1799" s="143"/>
      <c r="LAD1799" s="143"/>
      <c r="LAE1799" s="143"/>
      <c r="LAF1799" s="143"/>
      <c r="LAG1799" s="143"/>
      <c r="LAH1799" s="143"/>
      <c r="LAI1799" s="143"/>
      <c r="LAJ1799" s="143"/>
      <c r="LAK1799" s="143"/>
      <c r="LAL1799" s="143"/>
      <c r="LAM1799" s="143"/>
      <c r="LAN1799" s="143"/>
      <c r="LAO1799" s="143"/>
      <c r="LAP1799" s="143"/>
      <c r="LAQ1799" s="143"/>
      <c r="LAR1799" s="143"/>
      <c r="LAS1799" s="143"/>
      <c r="LAT1799" s="143"/>
      <c r="LAU1799" s="143"/>
      <c r="LAV1799" s="143"/>
      <c r="LAW1799" s="143"/>
      <c r="LAX1799" s="143"/>
      <c r="LAY1799" s="143"/>
      <c r="LAZ1799" s="143"/>
      <c r="LBA1799" s="143"/>
      <c r="LBB1799" s="143"/>
      <c r="LBC1799" s="143"/>
      <c r="LBD1799" s="143"/>
      <c r="LBE1799" s="143"/>
      <c r="LBF1799" s="143"/>
      <c r="LBG1799" s="143"/>
      <c r="LBH1799" s="143"/>
      <c r="LBI1799" s="143"/>
      <c r="LBJ1799" s="143"/>
      <c r="LBK1799" s="143"/>
      <c r="LBL1799" s="143"/>
      <c r="LBM1799" s="143"/>
      <c r="LBN1799" s="143"/>
      <c r="LBO1799" s="143"/>
      <c r="LBP1799" s="143"/>
      <c r="LBQ1799" s="143"/>
      <c r="LBR1799" s="143"/>
      <c r="LBS1799" s="143"/>
      <c r="LBT1799" s="143"/>
      <c r="LBU1799" s="143"/>
      <c r="LBV1799" s="143"/>
      <c r="LBW1799" s="143"/>
      <c r="LBX1799" s="143"/>
      <c r="LBY1799" s="143"/>
      <c r="LBZ1799" s="143"/>
      <c r="LCA1799" s="143"/>
      <c r="LCB1799" s="143"/>
      <c r="LCC1799" s="143"/>
      <c r="LCD1799" s="143"/>
      <c r="LCE1799" s="143"/>
      <c r="LCF1799" s="143"/>
      <c r="LCG1799" s="143"/>
      <c r="LCH1799" s="143"/>
      <c r="LCI1799" s="143"/>
      <c r="LCJ1799" s="143"/>
      <c r="LCK1799" s="143"/>
      <c r="LCL1799" s="143"/>
      <c r="LCM1799" s="143"/>
      <c r="LCN1799" s="143"/>
      <c r="LCO1799" s="143"/>
      <c r="LCP1799" s="143"/>
      <c r="LCQ1799" s="143"/>
      <c r="LCR1799" s="143"/>
      <c r="LCS1799" s="143"/>
      <c r="LCT1799" s="143"/>
      <c r="LCU1799" s="143"/>
      <c r="LCV1799" s="143"/>
      <c r="LCW1799" s="143"/>
      <c r="LCX1799" s="143"/>
      <c r="LCY1799" s="143"/>
      <c r="LCZ1799" s="143"/>
      <c r="LDA1799" s="143"/>
      <c r="LDB1799" s="143"/>
      <c r="LDC1799" s="143"/>
      <c r="LDD1799" s="143"/>
      <c r="LDE1799" s="143"/>
      <c r="LDF1799" s="143"/>
      <c r="LDG1799" s="143"/>
      <c r="LDH1799" s="143"/>
      <c r="LDI1799" s="143"/>
      <c r="LDJ1799" s="143"/>
      <c r="LDK1799" s="143"/>
      <c r="LDL1799" s="143"/>
      <c r="LDM1799" s="143"/>
      <c r="LDN1799" s="143"/>
      <c r="LDO1799" s="143"/>
      <c r="LDP1799" s="143"/>
      <c r="LDQ1799" s="143"/>
      <c r="LDR1799" s="143"/>
      <c r="LDS1799" s="143"/>
      <c r="LDT1799" s="143"/>
      <c r="LDU1799" s="143"/>
      <c r="LDV1799" s="143"/>
      <c r="LDW1799" s="143"/>
      <c r="LDX1799" s="143"/>
      <c r="LDY1799" s="143"/>
      <c r="LDZ1799" s="143"/>
      <c r="LEA1799" s="143"/>
      <c r="LEB1799" s="143"/>
      <c r="LEC1799" s="143"/>
      <c r="LED1799" s="143"/>
      <c r="LEE1799" s="143"/>
      <c r="LEF1799" s="143"/>
      <c r="LEG1799" s="143"/>
      <c r="LEH1799" s="143"/>
      <c r="LEI1799" s="143"/>
      <c r="LEJ1799" s="143"/>
      <c r="LEK1799" s="143"/>
      <c r="LEL1799" s="143"/>
      <c r="LEM1799" s="143"/>
      <c r="LEN1799" s="143"/>
      <c r="LEO1799" s="143"/>
      <c r="LEP1799" s="143"/>
      <c r="LEQ1799" s="143"/>
      <c r="LER1799" s="143"/>
      <c r="LES1799" s="143"/>
      <c r="LET1799" s="143"/>
      <c r="LEU1799" s="143"/>
      <c r="LEV1799" s="143"/>
      <c r="LEW1799" s="143"/>
      <c r="LEX1799" s="143"/>
      <c r="LEY1799" s="143"/>
      <c r="LEZ1799" s="143"/>
      <c r="LFA1799" s="143"/>
      <c r="LFB1799" s="143"/>
      <c r="LFC1799" s="143"/>
      <c r="LFD1799" s="143"/>
      <c r="LFE1799" s="143"/>
      <c r="LFF1799" s="143"/>
      <c r="LFG1799" s="143"/>
      <c r="LFH1799" s="143"/>
      <c r="LFI1799" s="143"/>
      <c r="LFJ1799" s="143"/>
      <c r="LFK1799" s="143"/>
      <c r="LFL1799" s="143"/>
      <c r="LFM1799" s="143"/>
      <c r="LFN1799" s="143"/>
      <c r="LFO1799" s="143"/>
      <c r="LFP1799" s="143"/>
      <c r="LFQ1799" s="143"/>
      <c r="LFR1799" s="143"/>
      <c r="LFS1799" s="143"/>
      <c r="LFT1799" s="143"/>
      <c r="LFU1799" s="143"/>
      <c r="LFV1799" s="143"/>
      <c r="LFW1799" s="143"/>
      <c r="LFX1799" s="143"/>
      <c r="LFY1799" s="143"/>
      <c r="LFZ1799" s="143"/>
      <c r="LGA1799" s="143"/>
      <c r="LGB1799" s="143"/>
      <c r="LGC1799" s="143"/>
      <c r="LGD1799" s="143"/>
      <c r="LGE1799" s="143"/>
      <c r="LGF1799" s="143"/>
      <c r="LGG1799" s="143"/>
      <c r="LGH1799" s="143"/>
      <c r="LGI1799" s="143"/>
      <c r="LGJ1799" s="143"/>
      <c r="LGK1799" s="143"/>
      <c r="LGL1799" s="143"/>
      <c r="LGM1799" s="143"/>
      <c r="LGN1799" s="143"/>
      <c r="LGO1799" s="143"/>
      <c r="LGP1799" s="143"/>
      <c r="LGQ1799" s="143"/>
      <c r="LGR1799" s="143"/>
      <c r="LGS1799" s="143"/>
      <c r="LGT1799" s="143"/>
      <c r="LGU1799" s="143"/>
      <c r="LGV1799" s="143"/>
      <c r="LGW1799" s="143"/>
      <c r="LGX1799" s="143"/>
      <c r="LGY1799" s="143"/>
      <c r="LGZ1799" s="143"/>
      <c r="LHA1799" s="143"/>
      <c r="LHB1799" s="143"/>
      <c r="LHC1799" s="143"/>
      <c r="LHD1799" s="143"/>
      <c r="LHE1799" s="143"/>
      <c r="LHF1799" s="143"/>
      <c r="LHG1799" s="143"/>
      <c r="LHH1799" s="143"/>
      <c r="LHI1799" s="143"/>
      <c r="LHJ1799" s="143"/>
      <c r="LHK1799" s="143"/>
      <c r="LHL1799" s="143"/>
      <c r="LHM1799" s="143"/>
      <c r="LHN1799" s="143"/>
      <c r="LHO1799" s="143"/>
      <c r="LHP1799" s="143"/>
      <c r="LHQ1799" s="143"/>
      <c r="LHR1799" s="143"/>
      <c r="LHS1799" s="143"/>
      <c r="LHT1799" s="143"/>
      <c r="LHU1799" s="143"/>
      <c r="LHV1799" s="143"/>
      <c r="LHW1799" s="143"/>
      <c r="LHX1799" s="143"/>
      <c r="LHY1799" s="143"/>
      <c r="LHZ1799" s="143"/>
      <c r="LIA1799" s="143"/>
      <c r="LIB1799" s="143"/>
      <c r="LIC1799" s="143"/>
      <c r="LID1799" s="143"/>
      <c r="LIE1799" s="143"/>
      <c r="LIF1799" s="143"/>
      <c r="LIG1799" s="143"/>
      <c r="LIH1799" s="143"/>
      <c r="LII1799" s="143"/>
      <c r="LIJ1799" s="143"/>
      <c r="LIK1799" s="143"/>
      <c r="LIL1799" s="143"/>
      <c r="LIM1799" s="143"/>
      <c r="LIN1799" s="143"/>
      <c r="LIO1799" s="143"/>
      <c r="LIP1799" s="143"/>
      <c r="LIQ1799" s="143"/>
      <c r="LIR1799" s="143"/>
      <c r="LIS1799" s="143"/>
      <c r="LIT1799" s="143"/>
      <c r="LIU1799" s="143"/>
      <c r="LIV1799" s="143"/>
      <c r="LIW1799" s="143"/>
      <c r="LIX1799" s="143"/>
      <c r="LIY1799" s="143"/>
      <c r="LIZ1799" s="143"/>
      <c r="LJA1799" s="143"/>
      <c r="LJB1799" s="143"/>
      <c r="LJC1799" s="143"/>
      <c r="LJD1799" s="143"/>
      <c r="LJE1799" s="143"/>
      <c r="LJF1799" s="143"/>
      <c r="LJG1799" s="143"/>
      <c r="LJH1799" s="143"/>
      <c r="LJI1799" s="143"/>
      <c r="LJJ1799" s="143"/>
      <c r="LJK1799" s="143"/>
      <c r="LJL1799" s="143"/>
      <c r="LJM1799" s="143"/>
      <c r="LJN1799" s="143"/>
      <c r="LJO1799" s="143"/>
      <c r="LJP1799" s="143"/>
      <c r="LJQ1799" s="143"/>
      <c r="LJR1799" s="143"/>
      <c r="LJS1799" s="143"/>
      <c r="LJT1799" s="143"/>
      <c r="LJU1799" s="143"/>
      <c r="LJV1799" s="143"/>
      <c r="LJW1799" s="143"/>
      <c r="LJX1799" s="143"/>
      <c r="LJY1799" s="143"/>
      <c r="LJZ1799" s="143"/>
      <c r="LKA1799" s="143"/>
      <c r="LKB1799" s="143"/>
      <c r="LKC1799" s="143"/>
      <c r="LKD1799" s="143"/>
      <c r="LKE1799" s="143"/>
      <c r="LKF1799" s="143"/>
      <c r="LKG1799" s="143"/>
      <c r="LKH1799" s="143"/>
      <c r="LKI1799" s="143"/>
      <c r="LKJ1799" s="143"/>
      <c r="LKK1799" s="143"/>
      <c r="LKL1799" s="143"/>
      <c r="LKM1799" s="143"/>
      <c r="LKN1799" s="143"/>
      <c r="LKO1799" s="143"/>
      <c r="LKP1799" s="143"/>
      <c r="LKQ1799" s="143"/>
      <c r="LKR1799" s="143"/>
      <c r="LKS1799" s="143"/>
      <c r="LKT1799" s="143"/>
      <c r="LKU1799" s="143"/>
      <c r="LKV1799" s="143"/>
      <c r="LKW1799" s="143"/>
      <c r="LKX1799" s="143"/>
      <c r="LKY1799" s="143"/>
      <c r="LKZ1799" s="143"/>
      <c r="LLA1799" s="143"/>
      <c r="LLB1799" s="143"/>
      <c r="LLC1799" s="143"/>
      <c r="LLD1799" s="143"/>
      <c r="LLE1799" s="143"/>
      <c r="LLF1799" s="143"/>
      <c r="LLG1799" s="143"/>
      <c r="LLH1799" s="143"/>
      <c r="LLI1799" s="143"/>
      <c r="LLJ1799" s="143"/>
      <c r="LLK1799" s="143"/>
      <c r="LLL1799" s="143"/>
      <c r="LLM1799" s="143"/>
      <c r="LLN1799" s="143"/>
      <c r="LLO1799" s="143"/>
      <c r="LLP1799" s="143"/>
      <c r="LLQ1799" s="143"/>
      <c r="LLR1799" s="143"/>
      <c r="LLS1799" s="143"/>
      <c r="LLT1799" s="143"/>
      <c r="LLU1799" s="143"/>
      <c r="LLV1799" s="143"/>
      <c r="LLW1799" s="143"/>
      <c r="LLX1799" s="143"/>
      <c r="LLY1799" s="143"/>
      <c r="LLZ1799" s="143"/>
      <c r="LMA1799" s="143"/>
      <c r="LMB1799" s="143"/>
      <c r="LMC1799" s="143"/>
      <c r="LMD1799" s="143"/>
      <c r="LME1799" s="143"/>
      <c r="LMF1799" s="143"/>
      <c r="LMG1799" s="143"/>
      <c r="LMH1799" s="143"/>
      <c r="LMI1799" s="143"/>
      <c r="LMJ1799" s="143"/>
      <c r="LMK1799" s="143"/>
      <c r="LML1799" s="143"/>
      <c r="LMM1799" s="143"/>
      <c r="LMN1799" s="143"/>
      <c r="LMO1799" s="143"/>
      <c r="LMP1799" s="143"/>
      <c r="LMQ1799" s="143"/>
      <c r="LMR1799" s="143"/>
      <c r="LMS1799" s="143"/>
      <c r="LMT1799" s="143"/>
      <c r="LMU1799" s="143"/>
      <c r="LMV1799" s="143"/>
      <c r="LMW1799" s="143"/>
      <c r="LMX1799" s="143"/>
      <c r="LMY1799" s="143"/>
      <c r="LMZ1799" s="143"/>
      <c r="LNA1799" s="143"/>
      <c r="LNB1799" s="143"/>
      <c r="LNC1799" s="143"/>
      <c r="LND1799" s="143"/>
      <c r="LNE1799" s="143"/>
      <c r="LNF1799" s="143"/>
      <c r="LNG1799" s="143"/>
      <c r="LNH1799" s="143"/>
      <c r="LNI1799" s="143"/>
      <c r="LNJ1799" s="143"/>
      <c r="LNK1799" s="143"/>
      <c r="LNL1799" s="143"/>
      <c r="LNM1799" s="143"/>
      <c r="LNN1799" s="143"/>
      <c r="LNO1799" s="143"/>
      <c r="LNP1799" s="143"/>
      <c r="LNQ1799" s="143"/>
      <c r="LNR1799" s="143"/>
      <c r="LNS1799" s="143"/>
      <c r="LNT1799" s="143"/>
      <c r="LNU1799" s="143"/>
      <c r="LNV1799" s="143"/>
      <c r="LNW1799" s="143"/>
      <c r="LNX1799" s="143"/>
      <c r="LNY1799" s="143"/>
      <c r="LNZ1799" s="143"/>
      <c r="LOA1799" s="143"/>
      <c r="LOB1799" s="143"/>
      <c r="LOC1799" s="143"/>
      <c r="LOD1799" s="143"/>
      <c r="LOE1799" s="143"/>
      <c r="LOF1799" s="143"/>
      <c r="LOG1799" s="143"/>
      <c r="LOH1799" s="143"/>
      <c r="LOI1799" s="143"/>
      <c r="LOJ1799" s="143"/>
      <c r="LOK1799" s="143"/>
      <c r="LOL1799" s="143"/>
      <c r="LOM1799" s="143"/>
      <c r="LON1799" s="143"/>
      <c r="LOO1799" s="143"/>
      <c r="LOP1799" s="143"/>
      <c r="LOQ1799" s="143"/>
      <c r="LOR1799" s="143"/>
      <c r="LOS1799" s="143"/>
      <c r="LOT1799" s="143"/>
      <c r="LOU1799" s="143"/>
      <c r="LOV1799" s="143"/>
      <c r="LOW1799" s="143"/>
      <c r="LOX1799" s="143"/>
      <c r="LOY1799" s="143"/>
      <c r="LOZ1799" s="143"/>
      <c r="LPA1799" s="143"/>
      <c r="LPB1799" s="143"/>
      <c r="LPC1799" s="143"/>
      <c r="LPD1799" s="143"/>
      <c r="LPE1799" s="143"/>
      <c r="LPF1799" s="143"/>
      <c r="LPG1799" s="143"/>
      <c r="LPH1799" s="143"/>
      <c r="LPI1799" s="143"/>
      <c r="LPJ1799" s="143"/>
      <c r="LPK1799" s="143"/>
      <c r="LPL1799" s="143"/>
      <c r="LPM1799" s="143"/>
      <c r="LPN1799" s="143"/>
      <c r="LPO1799" s="143"/>
      <c r="LPP1799" s="143"/>
      <c r="LPQ1799" s="143"/>
      <c r="LPR1799" s="143"/>
      <c r="LPS1799" s="143"/>
      <c r="LPT1799" s="143"/>
      <c r="LPU1799" s="143"/>
      <c r="LPV1799" s="143"/>
      <c r="LPW1799" s="143"/>
      <c r="LPX1799" s="143"/>
      <c r="LPY1799" s="143"/>
      <c r="LPZ1799" s="143"/>
      <c r="LQA1799" s="143"/>
      <c r="LQB1799" s="143"/>
      <c r="LQC1799" s="143"/>
      <c r="LQD1799" s="143"/>
      <c r="LQE1799" s="143"/>
      <c r="LQF1799" s="143"/>
      <c r="LQG1799" s="143"/>
      <c r="LQH1799" s="143"/>
      <c r="LQI1799" s="143"/>
      <c r="LQJ1799" s="143"/>
      <c r="LQK1799" s="143"/>
      <c r="LQL1799" s="143"/>
      <c r="LQM1799" s="143"/>
      <c r="LQN1799" s="143"/>
      <c r="LQO1799" s="143"/>
      <c r="LQP1799" s="143"/>
      <c r="LQQ1799" s="143"/>
      <c r="LQR1799" s="143"/>
      <c r="LQS1799" s="143"/>
      <c r="LQT1799" s="143"/>
      <c r="LQU1799" s="143"/>
      <c r="LQV1799" s="143"/>
      <c r="LQW1799" s="143"/>
      <c r="LQX1799" s="143"/>
      <c r="LQY1799" s="143"/>
      <c r="LQZ1799" s="143"/>
      <c r="LRA1799" s="143"/>
      <c r="LRB1799" s="143"/>
      <c r="LRC1799" s="143"/>
      <c r="LRD1799" s="143"/>
      <c r="LRE1799" s="143"/>
      <c r="LRF1799" s="143"/>
      <c r="LRG1799" s="143"/>
      <c r="LRH1799" s="143"/>
      <c r="LRI1799" s="143"/>
      <c r="LRJ1799" s="143"/>
      <c r="LRK1799" s="143"/>
      <c r="LRL1799" s="143"/>
      <c r="LRM1799" s="143"/>
      <c r="LRN1799" s="143"/>
      <c r="LRO1799" s="143"/>
      <c r="LRP1799" s="143"/>
      <c r="LRQ1799" s="143"/>
      <c r="LRR1799" s="143"/>
      <c r="LRS1799" s="143"/>
      <c r="LRT1799" s="143"/>
      <c r="LRU1799" s="143"/>
      <c r="LRV1799" s="143"/>
      <c r="LRW1799" s="143"/>
      <c r="LRX1799" s="143"/>
      <c r="LRY1799" s="143"/>
      <c r="LRZ1799" s="143"/>
      <c r="LSA1799" s="143"/>
      <c r="LSB1799" s="143"/>
      <c r="LSC1799" s="143"/>
      <c r="LSD1799" s="143"/>
      <c r="LSE1799" s="143"/>
      <c r="LSF1799" s="143"/>
      <c r="LSG1799" s="143"/>
      <c r="LSH1799" s="143"/>
      <c r="LSI1799" s="143"/>
      <c r="LSJ1799" s="143"/>
      <c r="LSK1799" s="143"/>
      <c r="LSL1799" s="143"/>
      <c r="LSM1799" s="143"/>
      <c r="LSN1799" s="143"/>
      <c r="LSO1799" s="143"/>
      <c r="LSP1799" s="143"/>
      <c r="LSQ1799" s="143"/>
      <c r="LSR1799" s="143"/>
      <c r="LSS1799" s="143"/>
      <c r="LST1799" s="143"/>
      <c r="LSU1799" s="143"/>
      <c r="LSV1799" s="143"/>
      <c r="LSW1799" s="143"/>
      <c r="LSX1799" s="143"/>
      <c r="LSY1799" s="143"/>
      <c r="LSZ1799" s="143"/>
      <c r="LTA1799" s="143"/>
      <c r="LTB1799" s="143"/>
      <c r="LTC1799" s="143"/>
      <c r="LTD1799" s="143"/>
      <c r="LTE1799" s="143"/>
      <c r="LTF1799" s="143"/>
      <c r="LTG1799" s="143"/>
      <c r="LTH1799" s="143"/>
      <c r="LTI1799" s="143"/>
      <c r="LTJ1799" s="143"/>
      <c r="LTK1799" s="143"/>
      <c r="LTL1799" s="143"/>
      <c r="LTM1799" s="143"/>
      <c r="LTN1799" s="143"/>
      <c r="LTO1799" s="143"/>
      <c r="LTP1799" s="143"/>
      <c r="LTQ1799" s="143"/>
      <c r="LTR1799" s="143"/>
      <c r="LTS1799" s="143"/>
      <c r="LTT1799" s="143"/>
      <c r="LTU1799" s="143"/>
      <c r="LTV1799" s="143"/>
      <c r="LTW1799" s="143"/>
      <c r="LTX1799" s="143"/>
      <c r="LTY1799" s="143"/>
      <c r="LTZ1799" s="143"/>
      <c r="LUA1799" s="143"/>
      <c r="LUB1799" s="143"/>
      <c r="LUC1799" s="143"/>
      <c r="LUD1799" s="143"/>
      <c r="LUE1799" s="143"/>
      <c r="LUF1799" s="143"/>
      <c r="LUG1799" s="143"/>
      <c r="LUH1799" s="143"/>
      <c r="LUI1799" s="143"/>
      <c r="LUJ1799" s="143"/>
      <c r="LUK1799" s="143"/>
      <c r="LUL1799" s="143"/>
      <c r="LUM1799" s="143"/>
      <c r="LUN1799" s="143"/>
      <c r="LUO1799" s="143"/>
      <c r="LUP1799" s="143"/>
      <c r="LUQ1799" s="143"/>
      <c r="LUR1799" s="143"/>
      <c r="LUS1799" s="143"/>
      <c r="LUT1799" s="143"/>
      <c r="LUU1799" s="143"/>
      <c r="LUV1799" s="143"/>
      <c r="LUW1799" s="143"/>
      <c r="LUX1799" s="143"/>
      <c r="LUY1799" s="143"/>
      <c r="LUZ1799" s="143"/>
      <c r="LVA1799" s="143"/>
      <c r="LVB1799" s="143"/>
      <c r="LVC1799" s="143"/>
      <c r="LVD1799" s="143"/>
      <c r="LVE1799" s="143"/>
      <c r="LVF1799" s="143"/>
      <c r="LVG1799" s="143"/>
      <c r="LVH1799" s="143"/>
      <c r="LVI1799" s="143"/>
      <c r="LVJ1799" s="143"/>
      <c r="LVK1799" s="143"/>
      <c r="LVL1799" s="143"/>
      <c r="LVM1799" s="143"/>
      <c r="LVN1799" s="143"/>
      <c r="LVO1799" s="143"/>
      <c r="LVP1799" s="143"/>
      <c r="LVQ1799" s="143"/>
      <c r="LVR1799" s="143"/>
      <c r="LVS1799" s="143"/>
      <c r="LVT1799" s="143"/>
      <c r="LVU1799" s="143"/>
      <c r="LVV1799" s="143"/>
      <c r="LVW1799" s="143"/>
      <c r="LVX1799" s="143"/>
      <c r="LVY1799" s="143"/>
      <c r="LVZ1799" s="143"/>
      <c r="LWA1799" s="143"/>
      <c r="LWB1799" s="143"/>
      <c r="LWC1799" s="143"/>
      <c r="LWD1799" s="143"/>
      <c r="LWE1799" s="143"/>
      <c r="LWF1799" s="143"/>
      <c r="LWG1799" s="143"/>
      <c r="LWH1799" s="143"/>
      <c r="LWI1799" s="143"/>
      <c r="LWJ1799" s="143"/>
      <c r="LWK1799" s="143"/>
      <c r="LWL1799" s="143"/>
      <c r="LWM1799" s="143"/>
      <c r="LWN1799" s="143"/>
      <c r="LWO1799" s="143"/>
      <c r="LWP1799" s="143"/>
      <c r="LWQ1799" s="143"/>
      <c r="LWR1799" s="143"/>
      <c r="LWS1799" s="143"/>
      <c r="LWT1799" s="143"/>
      <c r="LWU1799" s="143"/>
      <c r="LWV1799" s="143"/>
      <c r="LWW1799" s="143"/>
      <c r="LWX1799" s="143"/>
      <c r="LWY1799" s="143"/>
      <c r="LWZ1799" s="143"/>
      <c r="LXA1799" s="143"/>
      <c r="LXB1799" s="143"/>
      <c r="LXC1799" s="143"/>
      <c r="LXD1799" s="143"/>
      <c r="LXE1799" s="143"/>
      <c r="LXF1799" s="143"/>
      <c r="LXG1799" s="143"/>
      <c r="LXH1799" s="143"/>
      <c r="LXI1799" s="143"/>
      <c r="LXJ1799" s="143"/>
      <c r="LXK1799" s="143"/>
      <c r="LXL1799" s="143"/>
      <c r="LXM1799" s="143"/>
      <c r="LXN1799" s="143"/>
      <c r="LXO1799" s="143"/>
      <c r="LXP1799" s="143"/>
      <c r="LXQ1799" s="143"/>
      <c r="LXR1799" s="143"/>
      <c r="LXS1799" s="143"/>
      <c r="LXT1799" s="143"/>
      <c r="LXU1799" s="143"/>
      <c r="LXV1799" s="143"/>
      <c r="LXW1799" s="143"/>
      <c r="LXX1799" s="143"/>
      <c r="LXY1799" s="143"/>
      <c r="LXZ1799" s="143"/>
      <c r="LYA1799" s="143"/>
      <c r="LYB1799" s="143"/>
      <c r="LYC1799" s="143"/>
      <c r="LYD1799" s="143"/>
      <c r="LYE1799" s="143"/>
      <c r="LYF1799" s="143"/>
      <c r="LYG1799" s="143"/>
      <c r="LYH1799" s="143"/>
      <c r="LYI1799" s="143"/>
      <c r="LYJ1799" s="143"/>
      <c r="LYK1799" s="143"/>
      <c r="LYL1799" s="143"/>
      <c r="LYM1799" s="143"/>
      <c r="LYN1799" s="143"/>
      <c r="LYO1799" s="143"/>
      <c r="LYP1799" s="143"/>
      <c r="LYQ1799" s="143"/>
      <c r="LYR1799" s="143"/>
      <c r="LYS1799" s="143"/>
      <c r="LYT1799" s="143"/>
      <c r="LYU1799" s="143"/>
      <c r="LYV1799" s="143"/>
      <c r="LYW1799" s="143"/>
      <c r="LYX1799" s="143"/>
      <c r="LYY1799" s="143"/>
      <c r="LYZ1799" s="143"/>
      <c r="LZA1799" s="143"/>
      <c r="LZB1799" s="143"/>
      <c r="LZC1799" s="143"/>
      <c r="LZD1799" s="143"/>
      <c r="LZE1799" s="143"/>
      <c r="LZF1799" s="143"/>
      <c r="LZG1799" s="143"/>
      <c r="LZH1799" s="143"/>
      <c r="LZI1799" s="143"/>
      <c r="LZJ1799" s="143"/>
      <c r="LZK1799" s="143"/>
      <c r="LZL1799" s="143"/>
      <c r="LZM1799" s="143"/>
      <c r="LZN1799" s="143"/>
      <c r="LZO1799" s="143"/>
      <c r="LZP1799" s="143"/>
      <c r="LZQ1799" s="143"/>
      <c r="LZR1799" s="143"/>
      <c r="LZS1799" s="143"/>
      <c r="LZT1799" s="143"/>
      <c r="LZU1799" s="143"/>
      <c r="LZV1799" s="143"/>
      <c r="LZW1799" s="143"/>
      <c r="LZX1799" s="143"/>
      <c r="LZY1799" s="143"/>
      <c r="LZZ1799" s="143"/>
      <c r="MAA1799" s="143"/>
      <c r="MAB1799" s="143"/>
      <c r="MAC1799" s="143"/>
      <c r="MAD1799" s="143"/>
      <c r="MAE1799" s="143"/>
      <c r="MAF1799" s="143"/>
      <c r="MAG1799" s="143"/>
      <c r="MAH1799" s="143"/>
      <c r="MAI1799" s="143"/>
      <c r="MAJ1799" s="143"/>
      <c r="MAK1799" s="143"/>
      <c r="MAL1799" s="143"/>
      <c r="MAM1799" s="143"/>
      <c r="MAN1799" s="143"/>
      <c r="MAO1799" s="143"/>
      <c r="MAP1799" s="143"/>
      <c r="MAQ1799" s="143"/>
      <c r="MAR1799" s="143"/>
      <c r="MAS1799" s="143"/>
      <c r="MAT1799" s="143"/>
      <c r="MAU1799" s="143"/>
      <c r="MAV1799" s="143"/>
      <c r="MAW1799" s="143"/>
      <c r="MAX1799" s="143"/>
      <c r="MAY1799" s="143"/>
      <c r="MAZ1799" s="143"/>
      <c r="MBA1799" s="143"/>
      <c r="MBB1799" s="143"/>
      <c r="MBC1799" s="143"/>
      <c r="MBD1799" s="143"/>
      <c r="MBE1799" s="143"/>
      <c r="MBF1799" s="143"/>
      <c r="MBG1799" s="143"/>
      <c r="MBH1799" s="143"/>
      <c r="MBI1799" s="143"/>
      <c r="MBJ1799" s="143"/>
      <c r="MBK1799" s="143"/>
      <c r="MBL1799" s="143"/>
      <c r="MBM1799" s="143"/>
      <c r="MBN1799" s="143"/>
      <c r="MBO1799" s="143"/>
      <c r="MBP1799" s="143"/>
      <c r="MBQ1799" s="143"/>
      <c r="MBR1799" s="143"/>
      <c r="MBS1799" s="143"/>
      <c r="MBT1799" s="143"/>
      <c r="MBU1799" s="143"/>
      <c r="MBV1799" s="143"/>
      <c r="MBW1799" s="143"/>
      <c r="MBX1799" s="143"/>
      <c r="MBY1799" s="143"/>
      <c r="MBZ1799" s="143"/>
      <c r="MCA1799" s="143"/>
      <c r="MCB1799" s="143"/>
      <c r="MCC1799" s="143"/>
      <c r="MCD1799" s="143"/>
      <c r="MCE1799" s="143"/>
      <c r="MCF1799" s="143"/>
      <c r="MCG1799" s="143"/>
      <c r="MCH1799" s="143"/>
      <c r="MCI1799" s="143"/>
      <c r="MCJ1799" s="143"/>
      <c r="MCK1799" s="143"/>
      <c r="MCL1799" s="143"/>
      <c r="MCM1799" s="143"/>
      <c r="MCN1799" s="143"/>
      <c r="MCO1799" s="143"/>
      <c r="MCP1799" s="143"/>
      <c r="MCQ1799" s="143"/>
      <c r="MCR1799" s="143"/>
      <c r="MCS1799" s="143"/>
      <c r="MCT1799" s="143"/>
      <c r="MCU1799" s="143"/>
      <c r="MCV1799" s="143"/>
      <c r="MCW1799" s="143"/>
      <c r="MCX1799" s="143"/>
      <c r="MCY1799" s="143"/>
      <c r="MCZ1799" s="143"/>
      <c r="MDA1799" s="143"/>
      <c r="MDB1799" s="143"/>
      <c r="MDC1799" s="143"/>
      <c r="MDD1799" s="143"/>
      <c r="MDE1799" s="143"/>
      <c r="MDF1799" s="143"/>
      <c r="MDG1799" s="143"/>
      <c r="MDH1799" s="143"/>
      <c r="MDI1799" s="143"/>
      <c r="MDJ1799" s="143"/>
      <c r="MDK1799" s="143"/>
      <c r="MDL1799" s="143"/>
      <c r="MDM1799" s="143"/>
      <c r="MDN1799" s="143"/>
      <c r="MDO1799" s="143"/>
      <c r="MDP1799" s="143"/>
      <c r="MDQ1799" s="143"/>
      <c r="MDR1799" s="143"/>
      <c r="MDS1799" s="143"/>
      <c r="MDT1799" s="143"/>
      <c r="MDU1799" s="143"/>
      <c r="MDV1799" s="143"/>
      <c r="MDW1799" s="143"/>
      <c r="MDX1799" s="143"/>
      <c r="MDY1799" s="143"/>
      <c r="MDZ1799" s="143"/>
      <c r="MEA1799" s="143"/>
      <c r="MEB1799" s="143"/>
      <c r="MEC1799" s="143"/>
      <c r="MED1799" s="143"/>
      <c r="MEE1799" s="143"/>
      <c r="MEF1799" s="143"/>
      <c r="MEG1799" s="143"/>
      <c r="MEH1799" s="143"/>
      <c r="MEI1799" s="143"/>
      <c r="MEJ1799" s="143"/>
      <c r="MEK1799" s="143"/>
      <c r="MEL1799" s="143"/>
      <c r="MEM1799" s="143"/>
      <c r="MEN1799" s="143"/>
      <c r="MEO1799" s="143"/>
      <c r="MEP1799" s="143"/>
      <c r="MEQ1799" s="143"/>
      <c r="MER1799" s="143"/>
      <c r="MES1799" s="143"/>
      <c r="MET1799" s="143"/>
      <c r="MEU1799" s="143"/>
      <c r="MEV1799" s="143"/>
      <c r="MEW1799" s="143"/>
      <c r="MEX1799" s="143"/>
      <c r="MEY1799" s="143"/>
      <c r="MEZ1799" s="143"/>
      <c r="MFA1799" s="143"/>
      <c r="MFB1799" s="143"/>
      <c r="MFC1799" s="143"/>
      <c r="MFD1799" s="143"/>
      <c r="MFE1799" s="143"/>
      <c r="MFF1799" s="143"/>
      <c r="MFG1799" s="143"/>
      <c r="MFH1799" s="143"/>
      <c r="MFI1799" s="143"/>
      <c r="MFJ1799" s="143"/>
      <c r="MFK1799" s="143"/>
      <c r="MFL1799" s="143"/>
      <c r="MFM1799" s="143"/>
      <c r="MFN1799" s="143"/>
      <c r="MFO1799" s="143"/>
      <c r="MFP1799" s="143"/>
      <c r="MFQ1799" s="143"/>
      <c r="MFR1799" s="143"/>
      <c r="MFS1799" s="143"/>
      <c r="MFT1799" s="143"/>
      <c r="MFU1799" s="143"/>
      <c r="MFV1799" s="143"/>
      <c r="MFW1799" s="143"/>
      <c r="MFX1799" s="143"/>
      <c r="MFY1799" s="143"/>
      <c r="MFZ1799" s="143"/>
      <c r="MGA1799" s="143"/>
      <c r="MGB1799" s="143"/>
      <c r="MGC1799" s="143"/>
      <c r="MGD1799" s="143"/>
      <c r="MGE1799" s="143"/>
      <c r="MGF1799" s="143"/>
      <c r="MGG1799" s="143"/>
      <c r="MGH1799" s="143"/>
      <c r="MGI1799" s="143"/>
      <c r="MGJ1799" s="143"/>
      <c r="MGK1799" s="143"/>
      <c r="MGL1799" s="143"/>
      <c r="MGM1799" s="143"/>
      <c r="MGN1799" s="143"/>
      <c r="MGO1799" s="143"/>
      <c r="MGP1799" s="143"/>
      <c r="MGQ1799" s="143"/>
      <c r="MGR1799" s="143"/>
      <c r="MGS1799" s="143"/>
      <c r="MGT1799" s="143"/>
      <c r="MGU1799" s="143"/>
      <c r="MGV1799" s="143"/>
      <c r="MGW1799" s="143"/>
      <c r="MGX1799" s="143"/>
      <c r="MGY1799" s="143"/>
      <c r="MGZ1799" s="143"/>
      <c r="MHA1799" s="143"/>
      <c r="MHB1799" s="143"/>
      <c r="MHC1799" s="143"/>
      <c r="MHD1799" s="143"/>
      <c r="MHE1799" s="143"/>
      <c r="MHF1799" s="143"/>
      <c r="MHG1799" s="143"/>
      <c r="MHH1799" s="143"/>
      <c r="MHI1799" s="143"/>
      <c r="MHJ1799" s="143"/>
      <c r="MHK1799" s="143"/>
      <c r="MHL1799" s="143"/>
      <c r="MHM1799" s="143"/>
      <c r="MHN1799" s="143"/>
      <c r="MHO1799" s="143"/>
      <c r="MHP1799" s="143"/>
      <c r="MHQ1799" s="143"/>
      <c r="MHR1799" s="143"/>
      <c r="MHS1799" s="143"/>
      <c r="MHT1799" s="143"/>
      <c r="MHU1799" s="143"/>
      <c r="MHV1799" s="143"/>
      <c r="MHW1799" s="143"/>
      <c r="MHX1799" s="143"/>
      <c r="MHY1799" s="143"/>
      <c r="MHZ1799" s="143"/>
      <c r="MIA1799" s="143"/>
      <c r="MIB1799" s="143"/>
      <c r="MIC1799" s="143"/>
      <c r="MID1799" s="143"/>
      <c r="MIE1799" s="143"/>
      <c r="MIF1799" s="143"/>
      <c r="MIG1799" s="143"/>
      <c r="MIH1799" s="143"/>
      <c r="MII1799" s="143"/>
      <c r="MIJ1799" s="143"/>
      <c r="MIK1799" s="143"/>
      <c r="MIL1799" s="143"/>
      <c r="MIM1799" s="143"/>
      <c r="MIN1799" s="143"/>
      <c r="MIO1799" s="143"/>
      <c r="MIP1799" s="143"/>
      <c r="MIQ1799" s="143"/>
      <c r="MIR1799" s="143"/>
      <c r="MIS1799" s="143"/>
      <c r="MIT1799" s="143"/>
      <c r="MIU1799" s="143"/>
      <c r="MIV1799" s="143"/>
      <c r="MIW1799" s="143"/>
      <c r="MIX1799" s="143"/>
      <c r="MIY1799" s="143"/>
      <c r="MIZ1799" s="143"/>
      <c r="MJA1799" s="143"/>
      <c r="MJB1799" s="143"/>
      <c r="MJC1799" s="143"/>
      <c r="MJD1799" s="143"/>
      <c r="MJE1799" s="143"/>
      <c r="MJF1799" s="143"/>
      <c r="MJG1799" s="143"/>
      <c r="MJH1799" s="143"/>
      <c r="MJI1799" s="143"/>
      <c r="MJJ1799" s="143"/>
      <c r="MJK1799" s="143"/>
      <c r="MJL1799" s="143"/>
      <c r="MJM1799" s="143"/>
      <c r="MJN1799" s="143"/>
      <c r="MJO1799" s="143"/>
      <c r="MJP1799" s="143"/>
      <c r="MJQ1799" s="143"/>
      <c r="MJR1799" s="143"/>
      <c r="MJS1799" s="143"/>
      <c r="MJT1799" s="143"/>
      <c r="MJU1799" s="143"/>
      <c r="MJV1799" s="143"/>
      <c r="MJW1799" s="143"/>
      <c r="MJX1799" s="143"/>
      <c r="MJY1799" s="143"/>
      <c r="MJZ1799" s="143"/>
      <c r="MKA1799" s="143"/>
      <c r="MKB1799" s="143"/>
      <c r="MKC1799" s="143"/>
      <c r="MKD1799" s="143"/>
      <c r="MKE1799" s="143"/>
      <c r="MKF1799" s="143"/>
      <c r="MKG1799" s="143"/>
      <c r="MKH1799" s="143"/>
      <c r="MKI1799" s="143"/>
      <c r="MKJ1799" s="143"/>
      <c r="MKK1799" s="143"/>
      <c r="MKL1799" s="143"/>
      <c r="MKM1799" s="143"/>
      <c r="MKN1799" s="143"/>
      <c r="MKO1799" s="143"/>
      <c r="MKP1799" s="143"/>
      <c r="MKQ1799" s="143"/>
      <c r="MKR1799" s="143"/>
      <c r="MKS1799" s="143"/>
      <c r="MKT1799" s="143"/>
      <c r="MKU1799" s="143"/>
      <c r="MKV1799" s="143"/>
      <c r="MKW1799" s="143"/>
      <c r="MKX1799" s="143"/>
      <c r="MKY1799" s="143"/>
      <c r="MKZ1799" s="143"/>
      <c r="MLA1799" s="143"/>
      <c r="MLB1799" s="143"/>
      <c r="MLC1799" s="143"/>
      <c r="MLD1799" s="143"/>
      <c r="MLE1799" s="143"/>
      <c r="MLF1799" s="143"/>
      <c r="MLG1799" s="143"/>
      <c r="MLH1799" s="143"/>
      <c r="MLI1799" s="143"/>
      <c r="MLJ1799" s="143"/>
      <c r="MLK1799" s="143"/>
      <c r="MLL1799" s="143"/>
      <c r="MLM1799" s="143"/>
      <c r="MLN1799" s="143"/>
      <c r="MLO1799" s="143"/>
      <c r="MLP1799" s="143"/>
      <c r="MLQ1799" s="143"/>
      <c r="MLR1799" s="143"/>
      <c r="MLS1799" s="143"/>
      <c r="MLT1799" s="143"/>
      <c r="MLU1799" s="143"/>
      <c r="MLV1799" s="143"/>
      <c r="MLW1799" s="143"/>
      <c r="MLX1799" s="143"/>
      <c r="MLY1799" s="143"/>
      <c r="MLZ1799" s="143"/>
      <c r="MMA1799" s="143"/>
      <c r="MMB1799" s="143"/>
      <c r="MMC1799" s="143"/>
      <c r="MMD1799" s="143"/>
      <c r="MME1799" s="143"/>
      <c r="MMF1799" s="143"/>
      <c r="MMG1799" s="143"/>
      <c r="MMH1799" s="143"/>
      <c r="MMI1799" s="143"/>
      <c r="MMJ1799" s="143"/>
      <c r="MMK1799" s="143"/>
      <c r="MML1799" s="143"/>
      <c r="MMM1799" s="143"/>
      <c r="MMN1799" s="143"/>
      <c r="MMO1799" s="143"/>
      <c r="MMP1799" s="143"/>
      <c r="MMQ1799" s="143"/>
      <c r="MMR1799" s="143"/>
      <c r="MMS1799" s="143"/>
      <c r="MMT1799" s="143"/>
      <c r="MMU1799" s="143"/>
      <c r="MMV1799" s="143"/>
      <c r="MMW1799" s="143"/>
      <c r="MMX1799" s="143"/>
      <c r="MMY1799" s="143"/>
      <c r="MMZ1799" s="143"/>
      <c r="MNA1799" s="143"/>
      <c r="MNB1799" s="143"/>
      <c r="MNC1799" s="143"/>
      <c r="MND1799" s="143"/>
      <c r="MNE1799" s="143"/>
      <c r="MNF1799" s="143"/>
      <c r="MNG1799" s="143"/>
      <c r="MNH1799" s="143"/>
      <c r="MNI1799" s="143"/>
      <c r="MNJ1799" s="143"/>
      <c r="MNK1799" s="143"/>
      <c r="MNL1799" s="143"/>
      <c r="MNM1799" s="143"/>
      <c r="MNN1799" s="143"/>
      <c r="MNO1799" s="143"/>
      <c r="MNP1799" s="143"/>
      <c r="MNQ1799" s="143"/>
      <c r="MNR1799" s="143"/>
      <c r="MNS1799" s="143"/>
      <c r="MNT1799" s="143"/>
      <c r="MNU1799" s="143"/>
      <c r="MNV1799" s="143"/>
      <c r="MNW1799" s="143"/>
      <c r="MNX1799" s="143"/>
      <c r="MNY1799" s="143"/>
      <c r="MNZ1799" s="143"/>
      <c r="MOA1799" s="143"/>
      <c r="MOB1799" s="143"/>
      <c r="MOC1799" s="143"/>
      <c r="MOD1799" s="143"/>
      <c r="MOE1799" s="143"/>
      <c r="MOF1799" s="143"/>
      <c r="MOG1799" s="143"/>
      <c r="MOH1799" s="143"/>
      <c r="MOI1799" s="143"/>
      <c r="MOJ1799" s="143"/>
      <c r="MOK1799" s="143"/>
      <c r="MOL1799" s="143"/>
      <c r="MOM1799" s="143"/>
      <c r="MON1799" s="143"/>
      <c r="MOO1799" s="143"/>
      <c r="MOP1799" s="143"/>
      <c r="MOQ1799" s="143"/>
      <c r="MOR1799" s="143"/>
      <c r="MOS1799" s="143"/>
      <c r="MOT1799" s="143"/>
      <c r="MOU1799" s="143"/>
      <c r="MOV1799" s="143"/>
      <c r="MOW1799" s="143"/>
      <c r="MOX1799" s="143"/>
      <c r="MOY1799" s="143"/>
      <c r="MOZ1799" s="143"/>
      <c r="MPA1799" s="143"/>
      <c r="MPB1799" s="143"/>
      <c r="MPC1799" s="143"/>
      <c r="MPD1799" s="143"/>
      <c r="MPE1799" s="143"/>
      <c r="MPF1799" s="143"/>
      <c r="MPG1799" s="143"/>
      <c r="MPH1799" s="143"/>
      <c r="MPI1799" s="143"/>
      <c r="MPJ1799" s="143"/>
      <c r="MPK1799" s="143"/>
      <c r="MPL1799" s="143"/>
      <c r="MPM1799" s="143"/>
      <c r="MPN1799" s="143"/>
      <c r="MPO1799" s="143"/>
      <c r="MPP1799" s="143"/>
      <c r="MPQ1799" s="143"/>
      <c r="MPR1799" s="143"/>
      <c r="MPS1799" s="143"/>
      <c r="MPT1799" s="143"/>
      <c r="MPU1799" s="143"/>
      <c r="MPV1799" s="143"/>
      <c r="MPW1799" s="143"/>
      <c r="MPX1799" s="143"/>
      <c r="MPY1799" s="143"/>
      <c r="MPZ1799" s="143"/>
      <c r="MQA1799" s="143"/>
      <c r="MQB1799" s="143"/>
      <c r="MQC1799" s="143"/>
      <c r="MQD1799" s="143"/>
      <c r="MQE1799" s="143"/>
      <c r="MQF1799" s="143"/>
      <c r="MQG1799" s="143"/>
      <c r="MQH1799" s="143"/>
      <c r="MQI1799" s="143"/>
      <c r="MQJ1799" s="143"/>
      <c r="MQK1799" s="143"/>
      <c r="MQL1799" s="143"/>
      <c r="MQM1799" s="143"/>
      <c r="MQN1799" s="143"/>
      <c r="MQO1799" s="143"/>
      <c r="MQP1799" s="143"/>
      <c r="MQQ1799" s="143"/>
      <c r="MQR1799" s="143"/>
      <c r="MQS1799" s="143"/>
      <c r="MQT1799" s="143"/>
      <c r="MQU1799" s="143"/>
      <c r="MQV1799" s="143"/>
      <c r="MQW1799" s="143"/>
      <c r="MQX1799" s="143"/>
      <c r="MQY1799" s="143"/>
      <c r="MQZ1799" s="143"/>
      <c r="MRA1799" s="143"/>
      <c r="MRB1799" s="143"/>
      <c r="MRC1799" s="143"/>
      <c r="MRD1799" s="143"/>
      <c r="MRE1799" s="143"/>
      <c r="MRF1799" s="143"/>
      <c r="MRG1799" s="143"/>
      <c r="MRH1799" s="143"/>
      <c r="MRI1799" s="143"/>
      <c r="MRJ1799" s="143"/>
      <c r="MRK1799" s="143"/>
      <c r="MRL1799" s="143"/>
      <c r="MRM1799" s="143"/>
      <c r="MRN1799" s="143"/>
      <c r="MRO1799" s="143"/>
      <c r="MRP1799" s="143"/>
      <c r="MRQ1799" s="143"/>
      <c r="MRR1799" s="143"/>
      <c r="MRS1799" s="143"/>
      <c r="MRT1799" s="143"/>
      <c r="MRU1799" s="143"/>
      <c r="MRV1799" s="143"/>
      <c r="MRW1799" s="143"/>
      <c r="MRX1799" s="143"/>
      <c r="MRY1799" s="143"/>
      <c r="MRZ1799" s="143"/>
      <c r="MSA1799" s="143"/>
      <c r="MSB1799" s="143"/>
      <c r="MSC1799" s="143"/>
      <c r="MSD1799" s="143"/>
      <c r="MSE1799" s="143"/>
      <c r="MSF1799" s="143"/>
      <c r="MSG1799" s="143"/>
      <c r="MSH1799" s="143"/>
      <c r="MSI1799" s="143"/>
      <c r="MSJ1799" s="143"/>
      <c r="MSK1799" s="143"/>
      <c r="MSL1799" s="143"/>
      <c r="MSM1799" s="143"/>
      <c r="MSN1799" s="143"/>
      <c r="MSO1799" s="143"/>
      <c r="MSP1799" s="143"/>
      <c r="MSQ1799" s="143"/>
      <c r="MSR1799" s="143"/>
      <c r="MSS1799" s="143"/>
      <c r="MST1799" s="143"/>
      <c r="MSU1799" s="143"/>
      <c r="MSV1799" s="143"/>
      <c r="MSW1799" s="143"/>
      <c r="MSX1799" s="143"/>
      <c r="MSY1799" s="143"/>
      <c r="MSZ1799" s="143"/>
      <c r="MTA1799" s="143"/>
      <c r="MTB1799" s="143"/>
      <c r="MTC1799" s="143"/>
      <c r="MTD1799" s="143"/>
      <c r="MTE1799" s="143"/>
      <c r="MTF1799" s="143"/>
      <c r="MTG1799" s="143"/>
      <c r="MTH1799" s="143"/>
      <c r="MTI1799" s="143"/>
      <c r="MTJ1799" s="143"/>
      <c r="MTK1799" s="143"/>
      <c r="MTL1799" s="143"/>
      <c r="MTM1799" s="143"/>
      <c r="MTN1799" s="143"/>
      <c r="MTO1799" s="143"/>
      <c r="MTP1799" s="143"/>
      <c r="MTQ1799" s="143"/>
      <c r="MTR1799" s="143"/>
      <c r="MTS1799" s="143"/>
      <c r="MTT1799" s="143"/>
      <c r="MTU1799" s="143"/>
      <c r="MTV1799" s="143"/>
      <c r="MTW1799" s="143"/>
      <c r="MTX1799" s="143"/>
      <c r="MTY1799" s="143"/>
      <c r="MTZ1799" s="143"/>
      <c r="MUA1799" s="143"/>
      <c r="MUB1799" s="143"/>
      <c r="MUC1799" s="143"/>
      <c r="MUD1799" s="143"/>
      <c r="MUE1799" s="143"/>
      <c r="MUF1799" s="143"/>
      <c r="MUG1799" s="143"/>
      <c r="MUH1799" s="143"/>
      <c r="MUI1799" s="143"/>
      <c r="MUJ1799" s="143"/>
      <c r="MUK1799" s="143"/>
      <c r="MUL1799" s="143"/>
      <c r="MUM1799" s="143"/>
      <c r="MUN1799" s="143"/>
      <c r="MUO1799" s="143"/>
      <c r="MUP1799" s="143"/>
      <c r="MUQ1799" s="143"/>
      <c r="MUR1799" s="143"/>
      <c r="MUS1799" s="143"/>
      <c r="MUT1799" s="143"/>
      <c r="MUU1799" s="143"/>
      <c r="MUV1799" s="143"/>
      <c r="MUW1799" s="143"/>
      <c r="MUX1799" s="143"/>
      <c r="MUY1799" s="143"/>
      <c r="MUZ1799" s="143"/>
      <c r="MVA1799" s="143"/>
      <c r="MVB1799" s="143"/>
      <c r="MVC1799" s="143"/>
      <c r="MVD1799" s="143"/>
      <c r="MVE1799" s="143"/>
      <c r="MVF1799" s="143"/>
      <c r="MVG1799" s="143"/>
      <c r="MVH1799" s="143"/>
      <c r="MVI1799" s="143"/>
      <c r="MVJ1799" s="143"/>
      <c r="MVK1799" s="143"/>
      <c r="MVL1799" s="143"/>
      <c r="MVM1799" s="143"/>
      <c r="MVN1799" s="143"/>
      <c r="MVO1799" s="143"/>
      <c r="MVP1799" s="143"/>
      <c r="MVQ1799" s="143"/>
      <c r="MVR1799" s="143"/>
      <c r="MVS1799" s="143"/>
      <c r="MVT1799" s="143"/>
      <c r="MVU1799" s="143"/>
      <c r="MVV1799" s="143"/>
      <c r="MVW1799" s="143"/>
      <c r="MVX1799" s="143"/>
      <c r="MVY1799" s="143"/>
      <c r="MVZ1799" s="143"/>
      <c r="MWA1799" s="143"/>
      <c r="MWB1799" s="143"/>
      <c r="MWC1799" s="143"/>
      <c r="MWD1799" s="143"/>
      <c r="MWE1799" s="143"/>
      <c r="MWF1799" s="143"/>
      <c r="MWG1799" s="143"/>
      <c r="MWH1799" s="143"/>
      <c r="MWI1799" s="143"/>
      <c r="MWJ1799" s="143"/>
      <c r="MWK1799" s="143"/>
      <c r="MWL1799" s="143"/>
      <c r="MWM1799" s="143"/>
      <c r="MWN1799" s="143"/>
      <c r="MWO1799" s="143"/>
      <c r="MWP1799" s="143"/>
      <c r="MWQ1799" s="143"/>
      <c r="MWR1799" s="143"/>
      <c r="MWS1799" s="143"/>
      <c r="MWT1799" s="143"/>
      <c r="MWU1799" s="143"/>
      <c r="MWV1799" s="143"/>
      <c r="MWW1799" s="143"/>
      <c r="MWX1799" s="143"/>
      <c r="MWY1799" s="143"/>
      <c r="MWZ1799" s="143"/>
      <c r="MXA1799" s="143"/>
      <c r="MXB1799" s="143"/>
      <c r="MXC1799" s="143"/>
      <c r="MXD1799" s="143"/>
      <c r="MXE1799" s="143"/>
      <c r="MXF1799" s="143"/>
      <c r="MXG1799" s="143"/>
      <c r="MXH1799" s="143"/>
      <c r="MXI1799" s="143"/>
      <c r="MXJ1799" s="143"/>
      <c r="MXK1799" s="143"/>
      <c r="MXL1799" s="143"/>
      <c r="MXM1799" s="143"/>
      <c r="MXN1799" s="143"/>
      <c r="MXO1799" s="143"/>
      <c r="MXP1799" s="143"/>
      <c r="MXQ1799" s="143"/>
      <c r="MXR1799" s="143"/>
      <c r="MXS1799" s="143"/>
      <c r="MXT1799" s="143"/>
      <c r="MXU1799" s="143"/>
      <c r="MXV1799" s="143"/>
      <c r="MXW1799" s="143"/>
      <c r="MXX1799" s="143"/>
      <c r="MXY1799" s="143"/>
      <c r="MXZ1799" s="143"/>
      <c r="MYA1799" s="143"/>
      <c r="MYB1799" s="143"/>
      <c r="MYC1799" s="143"/>
      <c r="MYD1799" s="143"/>
      <c r="MYE1799" s="143"/>
      <c r="MYF1799" s="143"/>
      <c r="MYG1799" s="143"/>
      <c r="MYH1799" s="143"/>
      <c r="MYI1799" s="143"/>
      <c r="MYJ1799" s="143"/>
      <c r="MYK1799" s="143"/>
      <c r="MYL1799" s="143"/>
      <c r="MYM1799" s="143"/>
      <c r="MYN1799" s="143"/>
      <c r="MYO1799" s="143"/>
      <c r="MYP1799" s="143"/>
      <c r="MYQ1799" s="143"/>
      <c r="MYR1799" s="143"/>
      <c r="MYS1799" s="143"/>
      <c r="MYT1799" s="143"/>
      <c r="MYU1799" s="143"/>
      <c r="MYV1799" s="143"/>
      <c r="MYW1799" s="143"/>
      <c r="MYX1799" s="143"/>
      <c r="MYY1799" s="143"/>
      <c r="MYZ1799" s="143"/>
      <c r="MZA1799" s="143"/>
      <c r="MZB1799" s="143"/>
      <c r="MZC1799" s="143"/>
      <c r="MZD1799" s="143"/>
      <c r="MZE1799" s="143"/>
      <c r="MZF1799" s="143"/>
      <c r="MZG1799" s="143"/>
      <c r="MZH1799" s="143"/>
      <c r="MZI1799" s="143"/>
      <c r="MZJ1799" s="143"/>
      <c r="MZK1799" s="143"/>
      <c r="MZL1799" s="143"/>
      <c r="MZM1799" s="143"/>
      <c r="MZN1799" s="143"/>
      <c r="MZO1799" s="143"/>
      <c r="MZP1799" s="143"/>
      <c r="MZQ1799" s="143"/>
      <c r="MZR1799" s="143"/>
      <c r="MZS1799" s="143"/>
      <c r="MZT1799" s="143"/>
      <c r="MZU1799" s="143"/>
      <c r="MZV1799" s="143"/>
      <c r="MZW1799" s="143"/>
      <c r="MZX1799" s="143"/>
      <c r="MZY1799" s="143"/>
      <c r="MZZ1799" s="143"/>
      <c r="NAA1799" s="143"/>
      <c r="NAB1799" s="143"/>
      <c r="NAC1799" s="143"/>
      <c r="NAD1799" s="143"/>
      <c r="NAE1799" s="143"/>
      <c r="NAF1799" s="143"/>
      <c r="NAG1799" s="143"/>
      <c r="NAH1799" s="143"/>
      <c r="NAI1799" s="143"/>
      <c r="NAJ1799" s="143"/>
      <c r="NAK1799" s="143"/>
      <c r="NAL1799" s="143"/>
      <c r="NAM1799" s="143"/>
      <c r="NAN1799" s="143"/>
      <c r="NAO1799" s="143"/>
      <c r="NAP1799" s="143"/>
      <c r="NAQ1799" s="143"/>
      <c r="NAR1799" s="143"/>
      <c r="NAS1799" s="143"/>
      <c r="NAT1799" s="143"/>
      <c r="NAU1799" s="143"/>
      <c r="NAV1799" s="143"/>
      <c r="NAW1799" s="143"/>
      <c r="NAX1799" s="143"/>
      <c r="NAY1799" s="143"/>
      <c r="NAZ1799" s="143"/>
      <c r="NBA1799" s="143"/>
      <c r="NBB1799" s="143"/>
      <c r="NBC1799" s="143"/>
      <c r="NBD1799" s="143"/>
      <c r="NBE1799" s="143"/>
      <c r="NBF1799" s="143"/>
      <c r="NBG1799" s="143"/>
      <c r="NBH1799" s="143"/>
      <c r="NBI1799" s="143"/>
      <c r="NBJ1799" s="143"/>
      <c r="NBK1799" s="143"/>
      <c r="NBL1799" s="143"/>
      <c r="NBM1799" s="143"/>
      <c r="NBN1799" s="143"/>
      <c r="NBO1799" s="143"/>
      <c r="NBP1799" s="143"/>
      <c r="NBQ1799" s="143"/>
      <c r="NBR1799" s="143"/>
      <c r="NBS1799" s="143"/>
      <c r="NBT1799" s="143"/>
      <c r="NBU1799" s="143"/>
      <c r="NBV1799" s="143"/>
      <c r="NBW1799" s="143"/>
      <c r="NBX1799" s="143"/>
      <c r="NBY1799" s="143"/>
      <c r="NBZ1799" s="143"/>
      <c r="NCA1799" s="143"/>
      <c r="NCB1799" s="143"/>
      <c r="NCC1799" s="143"/>
      <c r="NCD1799" s="143"/>
      <c r="NCE1799" s="143"/>
      <c r="NCF1799" s="143"/>
      <c r="NCG1799" s="143"/>
      <c r="NCH1799" s="143"/>
      <c r="NCI1799" s="143"/>
      <c r="NCJ1799" s="143"/>
      <c r="NCK1799" s="143"/>
      <c r="NCL1799" s="143"/>
      <c r="NCM1799" s="143"/>
      <c r="NCN1799" s="143"/>
      <c r="NCO1799" s="143"/>
      <c r="NCP1799" s="143"/>
      <c r="NCQ1799" s="143"/>
      <c r="NCR1799" s="143"/>
      <c r="NCS1799" s="143"/>
      <c r="NCT1799" s="143"/>
      <c r="NCU1799" s="143"/>
      <c r="NCV1799" s="143"/>
      <c r="NCW1799" s="143"/>
      <c r="NCX1799" s="143"/>
      <c r="NCY1799" s="143"/>
      <c r="NCZ1799" s="143"/>
      <c r="NDA1799" s="143"/>
      <c r="NDB1799" s="143"/>
      <c r="NDC1799" s="143"/>
      <c r="NDD1799" s="143"/>
      <c r="NDE1799" s="143"/>
      <c r="NDF1799" s="143"/>
      <c r="NDG1799" s="143"/>
      <c r="NDH1799" s="143"/>
      <c r="NDI1799" s="143"/>
      <c r="NDJ1799" s="143"/>
      <c r="NDK1799" s="143"/>
      <c r="NDL1799" s="143"/>
      <c r="NDM1799" s="143"/>
      <c r="NDN1799" s="143"/>
      <c r="NDO1799" s="143"/>
      <c r="NDP1799" s="143"/>
      <c r="NDQ1799" s="143"/>
      <c r="NDR1799" s="143"/>
      <c r="NDS1799" s="143"/>
      <c r="NDT1799" s="143"/>
      <c r="NDU1799" s="143"/>
      <c r="NDV1799" s="143"/>
      <c r="NDW1799" s="143"/>
      <c r="NDX1799" s="143"/>
      <c r="NDY1799" s="143"/>
      <c r="NDZ1799" s="143"/>
      <c r="NEA1799" s="143"/>
      <c r="NEB1799" s="143"/>
      <c r="NEC1799" s="143"/>
      <c r="NED1799" s="143"/>
      <c r="NEE1799" s="143"/>
      <c r="NEF1799" s="143"/>
      <c r="NEG1799" s="143"/>
      <c r="NEH1799" s="143"/>
      <c r="NEI1799" s="143"/>
      <c r="NEJ1799" s="143"/>
      <c r="NEK1799" s="143"/>
      <c r="NEL1799" s="143"/>
      <c r="NEM1799" s="143"/>
      <c r="NEN1799" s="143"/>
      <c r="NEO1799" s="143"/>
      <c r="NEP1799" s="143"/>
      <c r="NEQ1799" s="143"/>
      <c r="NER1799" s="143"/>
      <c r="NES1799" s="143"/>
      <c r="NET1799" s="143"/>
      <c r="NEU1799" s="143"/>
      <c r="NEV1799" s="143"/>
      <c r="NEW1799" s="143"/>
      <c r="NEX1799" s="143"/>
      <c r="NEY1799" s="143"/>
      <c r="NEZ1799" s="143"/>
      <c r="NFA1799" s="143"/>
      <c r="NFB1799" s="143"/>
      <c r="NFC1799" s="143"/>
      <c r="NFD1799" s="143"/>
      <c r="NFE1799" s="143"/>
      <c r="NFF1799" s="143"/>
      <c r="NFG1799" s="143"/>
      <c r="NFH1799" s="143"/>
      <c r="NFI1799" s="143"/>
      <c r="NFJ1799" s="143"/>
      <c r="NFK1799" s="143"/>
      <c r="NFL1799" s="143"/>
      <c r="NFM1799" s="143"/>
      <c r="NFN1799" s="143"/>
      <c r="NFO1799" s="143"/>
      <c r="NFP1799" s="143"/>
      <c r="NFQ1799" s="143"/>
      <c r="NFR1799" s="143"/>
      <c r="NFS1799" s="143"/>
      <c r="NFT1799" s="143"/>
      <c r="NFU1799" s="143"/>
      <c r="NFV1799" s="143"/>
      <c r="NFW1799" s="143"/>
      <c r="NFX1799" s="143"/>
      <c r="NFY1799" s="143"/>
      <c r="NFZ1799" s="143"/>
      <c r="NGA1799" s="143"/>
      <c r="NGB1799" s="143"/>
      <c r="NGC1799" s="143"/>
      <c r="NGD1799" s="143"/>
      <c r="NGE1799" s="143"/>
      <c r="NGF1799" s="143"/>
      <c r="NGG1799" s="143"/>
      <c r="NGH1799" s="143"/>
      <c r="NGI1799" s="143"/>
      <c r="NGJ1799" s="143"/>
      <c r="NGK1799" s="143"/>
      <c r="NGL1799" s="143"/>
      <c r="NGM1799" s="143"/>
      <c r="NGN1799" s="143"/>
      <c r="NGO1799" s="143"/>
      <c r="NGP1799" s="143"/>
      <c r="NGQ1799" s="143"/>
      <c r="NGR1799" s="143"/>
      <c r="NGS1799" s="143"/>
      <c r="NGT1799" s="143"/>
      <c r="NGU1799" s="143"/>
      <c r="NGV1799" s="143"/>
      <c r="NGW1799" s="143"/>
      <c r="NGX1799" s="143"/>
      <c r="NGY1799" s="143"/>
      <c r="NGZ1799" s="143"/>
      <c r="NHA1799" s="143"/>
      <c r="NHB1799" s="143"/>
      <c r="NHC1799" s="143"/>
      <c r="NHD1799" s="143"/>
      <c r="NHE1799" s="143"/>
      <c r="NHF1799" s="143"/>
      <c r="NHG1799" s="143"/>
      <c r="NHH1799" s="143"/>
      <c r="NHI1799" s="143"/>
      <c r="NHJ1799" s="143"/>
      <c r="NHK1799" s="143"/>
      <c r="NHL1799" s="143"/>
      <c r="NHM1799" s="143"/>
      <c r="NHN1799" s="143"/>
      <c r="NHO1799" s="143"/>
      <c r="NHP1799" s="143"/>
      <c r="NHQ1799" s="143"/>
      <c r="NHR1799" s="143"/>
      <c r="NHS1799" s="143"/>
      <c r="NHT1799" s="143"/>
      <c r="NHU1799" s="143"/>
      <c r="NHV1799" s="143"/>
      <c r="NHW1799" s="143"/>
      <c r="NHX1799" s="143"/>
      <c r="NHY1799" s="143"/>
      <c r="NHZ1799" s="143"/>
      <c r="NIA1799" s="143"/>
      <c r="NIB1799" s="143"/>
      <c r="NIC1799" s="143"/>
      <c r="NID1799" s="143"/>
      <c r="NIE1799" s="143"/>
      <c r="NIF1799" s="143"/>
      <c r="NIG1799" s="143"/>
      <c r="NIH1799" s="143"/>
      <c r="NII1799" s="143"/>
      <c r="NIJ1799" s="143"/>
      <c r="NIK1799" s="143"/>
      <c r="NIL1799" s="143"/>
      <c r="NIM1799" s="143"/>
      <c r="NIN1799" s="143"/>
      <c r="NIO1799" s="143"/>
      <c r="NIP1799" s="143"/>
      <c r="NIQ1799" s="143"/>
      <c r="NIR1799" s="143"/>
      <c r="NIS1799" s="143"/>
      <c r="NIT1799" s="143"/>
      <c r="NIU1799" s="143"/>
      <c r="NIV1799" s="143"/>
      <c r="NIW1799" s="143"/>
      <c r="NIX1799" s="143"/>
      <c r="NIY1799" s="143"/>
      <c r="NIZ1799" s="143"/>
      <c r="NJA1799" s="143"/>
      <c r="NJB1799" s="143"/>
      <c r="NJC1799" s="143"/>
      <c r="NJD1799" s="143"/>
      <c r="NJE1799" s="143"/>
      <c r="NJF1799" s="143"/>
      <c r="NJG1799" s="143"/>
      <c r="NJH1799" s="143"/>
      <c r="NJI1799" s="143"/>
      <c r="NJJ1799" s="143"/>
      <c r="NJK1799" s="143"/>
      <c r="NJL1799" s="143"/>
      <c r="NJM1799" s="143"/>
      <c r="NJN1799" s="143"/>
      <c r="NJO1799" s="143"/>
      <c r="NJP1799" s="143"/>
      <c r="NJQ1799" s="143"/>
      <c r="NJR1799" s="143"/>
      <c r="NJS1799" s="143"/>
      <c r="NJT1799" s="143"/>
      <c r="NJU1799" s="143"/>
      <c r="NJV1799" s="143"/>
      <c r="NJW1799" s="143"/>
      <c r="NJX1799" s="143"/>
      <c r="NJY1799" s="143"/>
      <c r="NJZ1799" s="143"/>
      <c r="NKA1799" s="143"/>
      <c r="NKB1799" s="143"/>
      <c r="NKC1799" s="143"/>
      <c r="NKD1799" s="143"/>
      <c r="NKE1799" s="143"/>
      <c r="NKF1799" s="143"/>
      <c r="NKG1799" s="143"/>
      <c r="NKH1799" s="143"/>
      <c r="NKI1799" s="143"/>
      <c r="NKJ1799" s="143"/>
      <c r="NKK1799" s="143"/>
      <c r="NKL1799" s="143"/>
      <c r="NKM1799" s="143"/>
      <c r="NKN1799" s="143"/>
      <c r="NKO1799" s="143"/>
      <c r="NKP1799" s="143"/>
      <c r="NKQ1799" s="143"/>
      <c r="NKR1799" s="143"/>
      <c r="NKS1799" s="143"/>
      <c r="NKT1799" s="143"/>
      <c r="NKU1799" s="143"/>
      <c r="NKV1799" s="143"/>
      <c r="NKW1799" s="143"/>
      <c r="NKX1799" s="143"/>
      <c r="NKY1799" s="143"/>
      <c r="NKZ1799" s="143"/>
      <c r="NLA1799" s="143"/>
      <c r="NLB1799" s="143"/>
      <c r="NLC1799" s="143"/>
      <c r="NLD1799" s="143"/>
      <c r="NLE1799" s="143"/>
      <c r="NLF1799" s="143"/>
      <c r="NLG1799" s="143"/>
      <c r="NLH1799" s="143"/>
      <c r="NLI1799" s="143"/>
      <c r="NLJ1799" s="143"/>
      <c r="NLK1799" s="143"/>
      <c r="NLL1799" s="143"/>
      <c r="NLM1799" s="143"/>
      <c r="NLN1799" s="143"/>
      <c r="NLO1799" s="143"/>
      <c r="NLP1799" s="143"/>
      <c r="NLQ1799" s="143"/>
      <c r="NLR1799" s="143"/>
      <c r="NLS1799" s="143"/>
      <c r="NLT1799" s="143"/>
      <c r="NLU1799" s="143"/>
      <c r="NLV1799" s="143"/>
      <c r="NLW1799" s="143"/>
      <c r="NLX1799" s="143"/>
      <c r="NLY1799" s="143"/>
      <c r="NLZ1799" s="143"/>
      <c r="NMA1799" s="143"/>
      <c r="NMB1799" s="143"/>
      <c r="NMC1799" s="143"/>
      <c r="NMD1799" s="143"/>
      <c r="NME1799" s="143"/>
      <c r="NMF1799" s="143"/>
      <c r="NMG1799" s="143"/>
      <c r="NMH1799" s="143"/>
      <c r="NMI1799" s="143"/>
      <c r="NMJ1799" s="143"/>
      <c r="NMK1799" s="143"/>
      <c r="NML1799" s="143"/>
      <c r="NMM1799" s="143"/>
      <c r="NMN1799" s="143"/>
      <c r="NMO1799" s="143"/>
      <c r="NMP1799" s="143"/>
      <c r="NMQ1799" s="143"/>
      <c r="NMR1799" s="143"/>
      <c r="NMS1799" s="143"/>
      <c r="NMT1799" s="143"/>
      <c r="NMU1799" s="143"/>
      <c r="NMV1799" s="143"/>
      <c r="NMW1799" s="143"/>
      <c r="NMX1799" s="143"/>
      <c r="NMY1799" s="143"/>
      <c r="NMZ1799" s="143"/>
      <c r="NNA1799" s="143"/>
      <c r="NNB1799" s="143"/>
      <c r="NNC1799" s="143"/>
      <c r="NND1799" s="143"/>
      <c r="NNE1799" s="143"/>
      <c r="NNF1799" s="143"/>
      <c r="NNG1799" s="143"/>
      <c r="NNH1799" s="143"/>
      <c r="NNI1799" s="143"/>
      <c r="NNJ1799" s="143"/>
      <c r="NNK1799" s="143"/>
      <c r="NNL1799" s="143"/>
      <c r="NNM1799" s="143"/>
      <c r="NNN1799" s="143"/>
      <c r="NNO1799" s="143"/>
      <c r="NNP1799" s="143"/>
      <c r="NNQ1799" s="143"/>
      <c r="NNR1799" s="143"/>
      <c r="NNS1799" s="143"/>
      <c r="NNT1799" s="143"/>
      <c r="NNU1799" s="143"/>
      <c r="NNV1799" s="143"/>
      <c r="NNW1799" s="143"/>
      <c r="NNX1799" s="143"/>
      <c r="NNY1799" s="143"/>
      <c r="NNZ1799" s="143"/>
      <c r="NOA1799" s="143"/>
      <c r="NOB1799" s="143"/>
      <c r="NOC1799" s="143"/>
      <c r="NOD1799" s="143"/>
      <c r="NOE1799" s="143"/>
      <c r="NOF1799" s="143"/>
      <c r="NOG1799" s="143"/>
      <c r="NOH1799" s="143"/>
      <c r="NOI1799" s="143"/>
      <c r="NOJ1799" s="143"/>
      <c r="NOK1799" s="143"/>
      <c r="NOL1799" s="143"/>
      <c r="NOM1799" s="143"/>
      <c r="NON1799" s="143"/>
      <c r="NOO1799" s="143"/>
      <c r="NOP1799" s="143"/>
      <c r="NOQ1799" s="143"/>
      <c r="NOR1799" s="143"/>
      <c r="NOS1799" s="143"/>
      <c r="NOT1799" s="143"/>
      <c r="NOU1799" s="143"/>
      <c r="NOV1799" s="143"/>
      <c r="NOW1799" s="143"/>
      <c r="NOX1799" s="143"/>
      <c r="NOY1799" s="143"/>
      <c r="NOZ1799" s="143"/>
      <c r="NPA1799" s="143"/>
      <c r="NPB1799" s="143"/>
      <c r="NPC1799" s="143"/>
      <c r="NPD1799" s="143"/>
      <c r="NPE1799" s="143"/>
      <c r="NPF1799" s="143"/>
      <c r="NPG1799" s="143"/>
      <c r="NPH1799" s="143"/>
      <c r="NPI1799" s="143"/>
      <c r="NPJ1799" s="143"/>
      <c r="NPK1799" s="143"/>
      <c r="NPL1799" s="143"/>
      <c r="NPM1799" s="143"/>
      <c r="NPN1799" s="143"/>
      <c r="NPO1799" s="143"/>
      <c r="NPP1799" s="143"/>
      <c r="NPQ1799" s="143"/>
      <c r="NPR1799" s="143"/>
      <c r="NPS1799" s="143"/>
      <c r="NPT1799" s="143"/>
      <c r="NPU1799" s="143"/>
      <c r="NPV1799" s="143"/>
      <c r="NPW1799" s="143"/>
      <c r="NPX1799" s="143"/>
      <c r="NPY1799" s="143"/>
      <c r="NPZ1799" s="143"/>
      <c r="NQA1799" s="143"/>
      <c r="NQB1799" s="143"/>
      <c r="NQC1799" s="143"/>
      <c r="NQD1799" s="143"/>
      <c r="NQE1799" s="143"/>
      <c r="NQF1799" s="143"/>
      <c r="NQG1799" s="143"/>
      <c r="NQH1799" s="143"/>
      <c r="NQI1799" s="143"/>
      <c r="NQJ1799" s="143"/>
      <c r="NQK1799" s="143"/>
      <c r="NQL1799" s="143"/>
      <c r="NQM1799" s="143"/>
      <c r="NQN1799" s="143"/>
      <c r="NQO1799" s="143"/>
      <c r="NQP1799" s="143"/>
      <c r="NQQ1799" s="143"/>
      <c r="NQR1799" s="143"/>
      <c r="NQS1799" s="143"/>
      <c r="NQT1799" s="143"/>
      <c r="NQU1799" s="143"/>
      <c r="NQV1799" s="143"/>
      <c r="NQW1799" s="143"/>
      <c r="NQX1799" s="143"/>
      <c r="NQY1799" s="143"/>
      <c r="NQZ1799" s="143"/>
      <c r="NRA1799" s="143"/>
      <c r="NRB1799" s="143"/>
      <c r="NRC1799" s="143"/>
      <c r="NRD1799" s="143"/>
      <c r="NRE1799" s="143"/>
      <c r="NRF1799" s="143"/>
      <c r="NRG1799" s="143"/>
      <c r="NRH1799" s="143"/>
      <c r="NRI1799" s="143"/>
      <c r="NRJ1799" s="143"/>
      <c r="NRK1799" s="143"/>
      <c r="NRL1799" s="143"/>
      <c r="NRM1799" s="143"/>
      <c r="NRN1799" s="143"/>
      <c r="NRO1799" s="143"/>
      <c r="NRP1799" s="143"/>
      <c r="NRQ1799" s="143"/>
      <c r="NRR1799" s="143"/>
      <c r="NRS1799" s="143"/>
      <c r="NRT1799" s="143"/>
      <c r="NRU1799" s="143"/>
      <c r="NRV1799" s="143"/>
      <c r="NRW1799" s="143"/>
      <c r="NRX1799" s="143"/>
      <c r="NRY1799" s="143"/>
      <c r="NRZ1799" s="143"/>
      <c r="NSA1799" s="143"/>
      <c r="NSB1799" s="143"/>
      <c r="NSC1799" s="143"/>
      <c r="NSD1799" s="143"/>
      <c r="NSE1799" s="143"/>
      <c r="NSF1799" s="143"/>
      <c r="NSG1799" s="143"/>
      <c r="NSH1799" s="143"/>
      <c r="NSI1799" s="143"/>
      <c r="NSJ1799" s="143"/>
      <c r="NSK1799" s="143"/>
      <c r="NSL1799" s="143"/>
      <c r="NSM1799" s="143"/>
      <c r="NSN1799" s="143"/>
      <c r="NSO1799" s="143"/>
      <c r="NSP1799" s="143"/>
      <c r="NSQ1799" s="143"/>
      <c r="NSR1799" s="143"/>
      <c r="NSS1799" s="143"/>
      <c r="NST1799" s="143"/>
      <c r="NSU1799" s="143"/>
      <c r="NSV1799" s="143"/>
      <c r="NSW1799" s="143"/>
      <c r="NSX1799" s="143"/>
      <c r="NSY1799" s="143"/>
      <c r="NSZ1799" s="143"/>
      <c r="NTA1799" s="143"/>
      <c r="NTB1799" s="143"/>
      <c r="NTC1799" s="143"/>
      <c r="NTD1799" s="143"/>
      <c r="NTE1799" s="143"/>
      <c r="NTF1799" s="143"/>
      <c r="NTG1799" s="143"/>
      <c r="NTH1799" s="143"/>
      <c r="NTI1799" s="143"/>
      <c r="NTJ1799" s="143"/>
      <c r="NTK1799" s="143"/>
      <c r="NTL1799" s="143"/>
      <c r="NTM1799" s="143"/>
      <c r="NTN1799" s="143"/>
      <c r="NTO1799" s="143"/>
      <c r="NTP1799" s="143"/>
      <c r="NTQ1799" s="143"/>
      <c r="NTR1799" s="143"/>
      <c r="NTS1799" s="143"/>
      <c r="NTT1799" s="143"/>
      <c r="NTU1799" s="143"/>
      <c r="NTV1799" s="143"/>
      <c r="NTW1799" s="143"/>
      <c r="NTX1799" s="143"/>
      <c r="NTY1799" s="143"/>
      <c r="NTZ1799" s="143"/>
      <c r="NUA1799" s="143"/>
      <c r="NUB1799" s="143"/>
      <c r="NUC1799" s="143"/>
      <c r="NUD1799" s="143"/>
      <c r="NUE1799" s="143"/>
      <c r="NUF1799" s="143"/>
      <c r="NUG1799" s="143"/>
      <c r="NUH1799" s="143"/>
      <c r="NUI1799" s="143"/>
      <c r="NUJ1799" s="143"/>
      <c r="NUK1799" s="143"/>
      <c r="NUL1799" s="143"/>
      <c r="NUM1799" s="143"/>
      <c r="NUN1799" s="143"/>
      <c r="NUO1799" s="143"/>
      <c r="NUP1799" s="143"/>
      <c r="NUQ1799" s="143"/>
      <c r="NUR1799" s="143"/>
      <c r="NUS1799" s="143"/>
      <c r="NUT1799" s="143"/>
      <c r="NUU1799" s="143"/>
      <c r="NUV1799" s="143"/>
      <c r="NUW1799" s="143"/>
      <c r="NUX1799" s="143"/>
      <c r="NUY1799" s="143"/>
      <c r="NUZ1799" s="143"/>
      <c r="NVA1799" s="143"/>
      <c r="NVB1799" s="143"/>
      <c r="NVC1799" s="143"/>
      <c r="NVD1799" s="143"/>
      <c r="NVE1799" s="143"/>
      <c r="NVF1799" s="143"/>
      <c r="NVG1799" s="143"/>
      <c r="NVH1799" s="143"/>
      <c r="NVI1799" s="143"/>
      <c r="NVJ1799" s="143"/>
      <c r="NVK1799" s="143"/>
      <c r="NVL1799" s="143"/>
      <c r="NVM1799" s="143"/>
      <c r="NVN1799" s="143"/>
      <c r="NVO1799" s="143"/>
      <c r="NVP1799" s="143"/>
      <c r="NVQ1799" s="143"/>
      <c r="NVR1799" s="143"/>
      <c r="NVS1799" s="143"/>
      <c r="NVT1799" s="143"/>
      <c r="NVU1799" s="143"/>
      <c r="NVV1799" s="143"/>
      <c r="NVW1799" s="143"/>
      <c r="NVX1799" s="143"/>
      <c r="NVY1799" s="143"/>
      <c r="NVZ1799" s="143"/>
      <c r="NWA1799" s="143"/>
      <c r="NWB1799" s="143"/>
      <c r="NWC1799" s="143"/>
      <c r="NWD1799" s="143"/>
      <c r="NWE1799" s="143"/>
      <c r="NWF1799" s="143"/>
      <c r="NWG1799" s="143"/>
      <c r="NWH1799" s="143"/>
      <c r="NWI1799" s="143"/>
      <c r="NWJ1799" s="143"/>
      <c r="NWK1799" s="143"/>
      <c r="NWL1799" s="143"/>
      <c r="NWM1799" s="143"/>
      <c r="NWN1799" s="143"/>
      <c r="NWO1799" s="143"/>
      <c r="NWP1799" s="143"/>
      <c r="NWQ1799" s="143"/>
      <c r="NWR1799" s="143"/>
      <c r="NWS1799" s="143"/>
      <c r="NWT1799" s="143"/>
      <c r="NWU1799" s="143"/>
      <c r="NWV1799" s="143"/>
      <c r="NWW1799" s="143"/>
      <c r="NWX1799" s="143"/>
      <c r="NWY1799" s="143"/>
      <c r="NWZ1799" s="143"/>
      <c r="NXA1799" s="143"/>
      <c r="NXB1799" s="143"/>
      <c r="NXC1799" s="143"/>
      <c r="NXD1799" s="143"/>
      <c r="NXE1799" s="143"/>
      <c r="NXF1799" s="143"/>
      <c r="NXG1799" s="143"/>
      <c r="NXH1799" s="143"/>
      <c r="NXI1799" s="143"/>
      <c r="NXJ1799" s="143"/>
      <c r="NXK1799" s="143"/>
      <c r="NXL1799" s="143"/>
      <c r="NXM1799" s="143"/>
      <c r="NXN1799" s="143"/>
      <c r="NXO1799" s="143"/>
      <c r="NXP1799" s="143"/>
      <c r="NXQ1799" s="143"/>
      <c r="NXR1799" s="143"/>
      <c r="NXS1799" s="143"/>
      <c r="NXT1799" s="143"/>
      <c r="NXU1799" s="143"/>
      <c r="NXV1799" s="143"/>
      <c r="NXW1799" s="143"/>
      <c r="NXX1799" s="143"/>
      <c r="NXY1799" s="143"/>
      <c r="NXZ1799" s="143"/>
      <c r="NYA1799" s="143"/>
      <c r="NYB1799" s="143"/>
      <c r="NYC1799" s="143"/>
      <c r="NYD1799" s="143"/>
      <c r="NYE1799" s="143"/>
      <c r="NYF1799" s="143"/>
      <c r="NYG1799" s="143"/>
      <c r="NYH1799" s="143"/>
      <c r="NYI1799" s="143"/>
      <c r="NYJ1799" s="143"/>
      <c r="NYK1799" s="143"/>
      <c r="NYL1799" s="143"/>
      <c r="NYM1799" s="143"/>
      <c r="NYN1799" s="143"/>
      <c r="NYO1799" s="143"/>
      <c r="NYP1799" s="143"/>
      <c r="NYQ1799" s="143"/>
      <c r="NYR1799" s="143"/>
      <c r="NYS1799" s="143"/>
      <c r="NYT1799" s="143"/>
      <c r="NYU1799" s="143"/>
      <c r="NYV1799" s="143"/>
      <c r="NYW1799" s="143"/>
      <c r="NYX1799" s="143"/>
      <c r="NYY1799" s="143"/>
      <c r="NYZ1799" s="143"/>
      <c r="NZA1799" s="143"/>
      <c r="NZB1799" s="143"/>
      <c r="NZC1799" s="143"/>
      <c r="NZD1799" s="143"/>
      <c r="NZE1799" s="143"/>
      <c r="NZF1799" s="143"/>
      <c r="NZG1799" s="143"/>
      <c r="NZH1799" s="143"/>
      <c r="NZI1799" s="143"/>
      <c r="NZJ1799" s="143"/>
      <c r="NZK1799" s="143"/>
      <c r="NZL1799" s="143"/>
      <c r="NZM1799" s="143"/>
      <c r="NZN1799" s="143"/>
      <c r="NZO1799" s="143"/>
      <c r="NZP1799" s="143"/>
      <c r="NZQ1799" s="143"/>
      <c r="NZR1799" s="143"/>
      <c r="NZS1799" s="143"/>
      <c r="NZT1799" s="143"/>
      <c r="NZU1799" s="143"/>
      <c r="NZV1799" s="143"/>
      <c r="NZW1799" s="143"/>
      <c r="NZX1799" s="143"/>
      <c r="NZY1799" s="143"/>
      <c r="NZZ1799" s="143"/>
      <c r="OAA1799" s="143"/>
      <c r="OAB1799" s="143"/>
      <c r="OAC1799" s="143"/>
      <c r="OAD1799" s="143"/>
      <c r="OAE1799" s="143"/>
      <c r="OAF1799" s="143"/>
      <c r="OAG1799" s="143"/>
      <c r="OAH1799" s="143"/>
      <c r="OAI1799" s="143"/>
      <c r="OAJ1799" s="143"/>
      <c r="OAK1799" s="143"/>
      <c r="OAL1799" s="143"/>
      <c r="OAM1799" s="143"/>
      <c r="OAN1799" s="143"/>
      <c r="OAO1799" s="143"/>
      <c r="OAP1799" s="143"/>
      <c r="OAQ1799" s="143"/>
      <c r="OAR1799" s="143"/>
      <c r="OAS1799" s="143"/>
      <c r="OAT1799" s="143"/>
      <c r="OAU1799" s="143"/>
      <c r="OAV1799" s="143"/>
      <c r="OAW1799" s="143"/>
      <c r="OAX1799" s="143"/>
      <c r="OAY1799" s="143"/>
      <c r="OAZ1799" s="143"/>
      <c r="OBA1799" s="143"/>
      <c r="OBB1799" s="143"/>
      <c r="OBC1799" s="143"/>
      <c r="OBD1799" s="143"/>
      <c r="OBE1799" s="143"/>
      <c r="OBF1799" s="143"/>
      <c r="OBG1799" s="143"/>
      <c r="OBH1799" s="143"/>
      <c r="OBI1799" s="143"/>
      <c r="OBJ1799" s="143"/>
      <c r="OBK1799" s="143"/>
      <c r="OBL1799" s="143"/>
      <c r="OBM1799" s="143"/>
      <c r="OBN1799" s="143"/>
      <c r="OBO1799" s="143"/>
      <c r="OBP1799" s="143"/>
      <c r="OBQ1799" s="143"/>
      <c r="OBR1799" s="143"/>
      <c r="OBS1799" s="143"/>
      <c r="OBT1799" s="143"/>
      <c r="OBU1799" s="143"/>
      <c r="OBV1799" s="143"/>
      <c r="OBW1799" s="143"/>
      <c r="OBX1799" s="143"/>
      <c r="OBY1799" s="143"/>
      <c r="OBZ1799" s="143"/>
      <c r="OCA1799" s="143"/>
      <c r="OCB1799" s="143"/>
      <c r="OCC1799" s="143"/>
      <c r="OCD1799" s="143"/>
      <c r="OCE1799" s="143"/>
      <c r="OCF1799" s="143"/>
      <c r="OCG1799" s="143"/>
      <c r="OCH1799" s="143"/>
      <c r="OCI1799" s="143"/>
      <c r="OCJ1799" s="143"/>
      <c r="OCK1799" s="143"/>
      <c r="OCL1799" s="143"/>
      <c r="OCM1799" s="143"/>
      <c r="OCN1799" s="143"/>
      <c r="OCO1799" s="143"/>
      <c r="OCP1799" s="143"/>
      <c r="OCQ1799" s="143"/>
      <c r="OCR1799" s="143"/>
      <c r="OCS1799" s="143"/>
      <c r="OCT1799" s="143"/>
      <c r="OCU1799" s="143"/>
      <c r="OCV1799" s="143"/>
      <c r="OCW1799" s="143"/>
      <c r="OCX1799" s="143"/>
      <c r="OCY1799" s="143"/>
      <c r="OCZ1799" s="143"/>
      <c r="ODA1799" s="143"/>
      <c r="ODB1799" s="143"/>
      <c r="ODC1799" s="143"/>
      <c r="ODD1799" s="143"/>
      <c r="ODE1799" s="143"/>
      <c r="ODF1799" s="143"/>
      <c r="ODG1799" s="143"/>
      <c r="ODH1799" s="143"/>
      <c r="ODI1799" s="143"/>
      <c r="ODJ1799" s="143"/>
      <c r="ODK1799" s="143"/>
      <c r="ODL1799" s="143"/>
      <c r="ODM1799" s="143"/>
      <c r="ODN1799" s="143"/>
      <c r="ODO1799" s="143"/>
      <c r="ODP1799" s="143"/>
      <c r="ODQ1799" s="143"/>
      <c r="ODR1799" s="143"/>
      <c r="ODS1799" s="143"/>
      <c r="ODT1799" s="143"/>
      <c r="ODU1799" s="143"/>
      <c r="ODV1799" s="143"/>
      <c r="ODW1799" s="143"/>
      <c r="ODX1799" s="143"/>
      <c r="ODY1799" s="143"/>
      <c r="ODZ1799" s="143"/>
      <c r="OEA1799" s="143"/>
      <c r="OEB1799" s="143"/>
      <c r="OEC1799" s="143"/>
      <c r="OED1799" s="143"/>
      <c r="OEE1799" s="143"/>
      <c r="OEF1799" s="143"/>
      <c r="OEG1799" s="143"/>
      <c r="OEH1799" s="143"/>
      <c r="OEI1799" s="143"/>
      <c r="OEJ1799" s="143"/>
      <c r="OEK1799" s="143"/>
      <c r="OEL1799" s="143"/>
      <c r="OEM1799" s="143"/>
      <c r="OEN1799" s="143"/>
      <c r="OEO1799" s="143"/>
      <c r="OEP1799" s="143"/>
      <c r="OEQ1799" s="143"/>
      <c r="OER1799" s="143"/>
      <c r="OES1799" s="143"/>
      <c r="OET1799" s="143"/>
      <c r="OEU1799" s="143"/>
      <c r="OEV1799" s="143"/>
      <c r="OEW1799" s="143"/>
      <c r="OEX1799" s="143"/>
      <c r="OEY1799" s="143"/>
      <c r="OEZ1799" s="143"/>
      <c r="OFA1799" s="143"/>
      <c r="OFB1799" s="143"/>
      <c r="OFC1799" s="143"/>
      <c r="OFD1799" s="143"/>
      <c r="OFE1799" s="143"/>
      <c r="OFF1799" s="143"/>
      <c r="OFG1799" s="143"/>
      <c r="OFH1799" s="143"/>
      <c r="OFI1799" s="143"/>
      <c r="OFJ1799" s="143"/>
      <c r="OFK1799" s="143"/>
      <c r="OFL1799" s="143"/>
      <c r="OFM1799" s="143"/>
      <c r="OFN1799" s="143"/>
      <c r="OFO1799" s="143"/>
      <c r="OFP1799" s="143"/>
      <c r="OFQ1799" s="143"/>
      <c r="OFR1799" s="143"/>
      <c r="OFS1799" s="143"/>
      <c r="OFT1799" s="143"/>
      <c r="OFU1799" s="143"/>
      <c r="OFV1799" s="143"/>
      <c r="OFW1799" s="143"/>
      <c r="OFX1799" s="143"/>
      <c r="OFY1799" s="143"/>
      <c r="OFZ1799" s="143"/>
      <c r="OGA1799" s="143"/>
      <c r="OGB1799" s="143"/>
      <c r="OGC1799" s="143"/>
      <c r="OGD1799" s="143"/>
      <c r="OGE1799" s="143"/>
      <c r="OGF1799" s="143"/>
      <c r="OGG1799" s="143"/>
      <c r="OGH1799" s="143"/>
      <c r="OGI1799" s="143"/>
      <c r="OGJ1799" s="143"/>
      <c r="OGK1799" s="143"/>
      <c r="OGL1799" s="143"/>
      <c r="OGM1799" s="143"/>
      <c r="OGN1799" s="143"/>
      <c r="OGO1799" s="143"/>
      <c r="OGP1799" s="143"/>
      <c r="OGQ1799" s="143"/>
      <c r="OGR1799" s="143"/>
      <c r="OGS1799" s="143"/>
      <c r="OGT1799" s="143"/>
      <c r="OGU1799" s="143"/>
      <c r="OGV1799" s="143"/>
      <c r="OGW1799" s="143"/>
      <c r="OGX1799" s="143"/>
      <c r="OGY1799" s="143"/>
      <c r="OGZ1799" s="143"/>
      <c r="OHA1799" s="143"/>
      <c r="OHB1799" s="143"/>
      <c r="OHC1799" s="143"/>
      <c r="OHD1799" s="143"/>
      <c r="OHE1799" s="143"/>
      <c r="OHF1799" s="143"/>
      <c r="OHG1799" s="143"/>
      <c r="OHH1799" s="143"/>
      <c r="OHI1799" s="143"/>
      <c r="OHJ1799" s="143"/>
      <c r="OHK1799" s="143"/>
      <c r="OHL1799" s="143"/>
      <c r="OHM1799" s="143"/>
      <c r="OHN1799" s="143"/>
      <c r="OHO1799" s="143"/>
      <c r="OHP1799" s="143"/>
      <c r="OHQ1799" s="143"/>
      <c r="OHR1799" s="143"/>
      <c r="OHS1799" s="143"/>
      <c r="OHT1799" s="143"/>
      <c r="OHU1799" s="143"/>
      <c r="OHV1799" s="143"/>
      <c r="OHW1799" s="143"/>
      <c r="OHX1799" s="143"/>
      <c r="OHY1799" s="143"/>
      <c r="OHZ1799" s="143"/>
      <c r="OIA1799" s="143"/>
      <c r="OIB1799" s="143"/>
      <c r="OIC1799" s="143"/>
      <c r="OID1799" s="143"/>
      <c r="OIE1799" s="143"/>
      <c r="OIF1799" s="143"/>
      <c r="OIG1799" s="143"/>
      <c r="OIH1799" s="143"/>
      <c r="OII1799" s="143"/>
      <c r="OIJ1799" s="143"/>
      <c r="OIK1799" s="143"/>
      <c r="OIL1799" s="143"/>
      <c r="OIM1799" s="143"/>
      <c r="OIN1799" s="143"/>
      <c r="OIO1799" s="143"/>
      <c r="OIP1799" s="143"/>
      <c r="OIQ1799" s="143"/>
      <c r="OIR1799" s="143"/>
      <c r="OIS1799" s="143"/>
      <c r="OIT1799" s="143"/>
      <c r="OIU1799" s="143"/>
      <c r="OIV1799" s="143"/>
      <c r="OIW1799" s="143"/>
      <c r="OIX1799" s="143"/>
      <c r="OIY1799" s="143"/>
      <c r="OIZ1799" s="143"/>
      <c r="OJA1799" s="143"/>
      <c r="OJB1799" s="143"/>
      <c r="OJC1799" s="143"/>
      <c r="OJD1799" s="143"/>
      <c r="OJE1799" s="143"/>
      <c r="OJF1799" s="143"/>
      <c r="OJG1799" s="143"/>
      <c r="OJH1799" s="143"/>
      <c r="OJI1799" s="143"/>
      <c r="OJJ1799" s="143"/>
      <c r="OJK1799" s="143"/>
      <c r="OJL1799" s="143"/>
      <c r="OJM1799" s="143"/>
      <c r="OJN1799" s="143"/>
      <c r="OJO1799" s="143"/>
      <c r="OJP1799" s="143"/>
      <c r="OJQ1799" s="143"/>
      <c r="OJR1799" s="143"/>
      <c r="OJS1799" s="143"/>
      <c r="OJT1799" s="143"/>
      <c r="OJU1799" s="143"/>
      <c r="OJV1799" s="143"/>
      <c r="OJW1799" s="143"/>
      <c r="OJX1799" s="143"/>
      <c r="OJY1799" s="143"/>
      <c r="OJZ1799" s="143"/>
      <c r="OKA1799" s="143"/>
      <c r="OKB1799" s="143"/>
      <c r="OKC1799" s="143"/>
      <c r="OKD1799" s="143"/>
      <c r="OKE1799" s="143"/>
      <c r="OKF1799" s="143"/>
      <c r="OKG1799" s="143"/>
      <c r="OKH1799" s="143"/>
      <c r="OKI1799" s="143"/>
      <c r="OKJ1799" s="143"/>
      <c r="OKK1799" s="143"/>
      <c r="OKL1799" s="143"/>
      <c r="OKM1799" s="143"/>
      <c r="OKN1799" s="143"/>
      <c r="OKO1799" s="143"/>
      <c r="OKP1799" s="143"/>
      <c r="OKQ1799" s="143"/>
      <c r="OKR1799" s="143"/>
      <c r="OKS1799" s="143"/>
      <c r="OKT1799" s="143"/>
      <c r="OKU1799" s="143"/>
      <c r="OKV1799" s="143"/>
      <c r="OKW1799" s="143"/>
      <c r="OKX1799" s="143"/>
      <c r="OKY1799" s="143"/>
      <c r="OKZ1799" s="143"/>
      <c r="OLA1799" s="143"/>
      <c r="OLB1799" s="143"/>
      <c r="OLC1799" s="143"/>
      <c r="OLD1799" s="143"/>
      <c r="OLE1799" s="143"/>
      <c r="OLF1799" s="143"/>
      <c r="OLG1799" s="143"/>
      <c r="OLH1799" s="143"/>
      <c r="OLI1799" s="143"/>
      <c r="OLJ1799" s="143"/>
      <c r="OLK1799" s="143"/>
      <c r="OLL1799" s="143"/>
      <c r="OLM1799" s="143"/>
      <c r="OLN1799" s="143"/>
      <c r="OLO1799" s="143"/>
      <c r="OLP1799" s="143"/>
      <c r="OLQ1799" s="143"/>
      <c r="OLR1799" s="143"/>
      <c r="OLS1799" s="143"/>
      <c r="OLT1799" s="143"/>
      <c r="OLU1799" s="143"/>
      <c r="OLV1799" s="143"/>
      <c r="OLW1799" s="143"/>
      <c r="OLX1799" s="143"/>
      <c r="OLY1799" s="143"/>
      <c r="OLZ1799" s="143"/>
      <c r="OMA1799" s="143"/>
      <c r="OMB1799" s="143"/>
      <c r="OMC1799" s="143"/>
      <c r="OMD1799" s="143"/>
      <c r="OME1799" s="143"/>
      <c r="OMF1799" s="143"/>
      <c r="OMG1799" s="143"/>
      <c r="OMH1799" s="143"/>
      <c r="OMI1799" s="143"/>
      <c r="OMJ1799" s="143"/>
      <c r="OMK1799" s="143"/>
      <c r="OML1799" s="143"/>
      <c r="OMM1799" s="143"/>
      <c r="OMN1799" s="143"/>
      <c r="OMO1799" s="143"/>
      <c r="OMP1799" s="143"/>
      <c r="OMQ1799" s="143"/>
      <c r="OMR1799" s="143"/>
      <c r="OMS1799" s="143"/>
      <c r="OMT1799" s="143"/>
      <c r="OMU1799" s="143"/>
      <c r="OMV1799" s="143"/>
      <c r="OMW1799" s="143"/>
      <c r="OMX1799" s="143"/>
      <c r="OMY1799" s="143"/>
      <c r="OMZ1799" s="143"/>
      <c r="ONA1799" s="143"/>
      <c r="ONB1799" s="143"/>
      <c r="ONC1799" s="143"/>
      <c r="OND1799" s="143"/>
      <c r="ONE1799" s="143"/>
      <c r="ONF1799" s="143"/>
      <c r="ONG1799" s="143"/>
      <c r="ONH1799" s="143"/>
      <c r="ONI1799" s="143"/>
      <c r="ONJ1799" s="143"/>
      <c r="ONK1799" s="143"/>
      <c r="ONL1799" s="143"/>
      <c r="ONM1799" s="143"/>
      <c r="ONN1799" s="143"/>
      <c r="ONO1799" s="143"/>
      <c r="ONP1799" s="143"/>
      <c r="ONQ1799" s="143"/>
      <c r="ONR1799" s="143"/>
      <c r="ONS1799" s="143"/>
      <c r="ONT1799" s="143"/>
      <c r="ONU1799" s="143"/>
      <c r="ONV1799" s="143"/>
      <c r="ONW1799" s="143"/>
      <c r="ONX1799" s="143"/>
      <c r="ONY1799" s="143"/>
      <c r="ONZ1799" s="143"/>
      <c r="OOA1799" s="143"/>
      <c r="OOB1799" s="143"/>
      <c r="OOC1799" s="143"/>
      <c r="OOD1799" s="143"/>
      <c r="OOE1799" s="143"/>
      <c r="OOF1799" s="143"/>
      <c r="OOG1799" s="143"/>
      <c r="OOH1799" s="143"/>
      <c r="OOI1799" s="143"/>
      <c r="OOJ1799" s="143"/>
      <c r="OOK1799" s="143"/>
      <c r="OOL1799" s="143"/>
      <c r="OOM1799" s="143"/>
      <c r="OON1799" s="143"/>
      <c r="OOO1799" s="143"/>
      <c r="OOP1799" s="143"/>
      <c r="OOQ1799" s="143"/>
      <c r="OOR1799" s="143"/>
      <c r="OOS1799" s="143"/>
      <c r="OOT1799" s="143"/>
      <c r="OOU1799" s="143"/>
      <c r="OOV1799" s="143"/>
      <c r="OOW1799" s="143"/>
      <c r="OOX1799" s="143"/>
      <c r="OOY1799" s="143"/>
      <c r="OOZ1799" s="143"/>
      <c r="OPA1799" s="143"/>
      <c r="OPB1799" s="143"/>
      <c r="OPC1799" s="143"/>
      <c r="OPD1799" s="143"/>
      <c r="OPE1799" s="143"/>
      <c r="OPF1799" s="143"/>
      <c r="OPG1799" s="143"/>
      <c r="OPH1799" s="143"/>
      <c r="OPI1799" s="143"/>
      <c r="OPJ1799" s="143"/>
      <c r="OPK1799" s="143"/>
      <c r="OPL1799" s="143"/>
      <c r="OPM1799" s="143"/>
      <c r="OPN1799" s="143"/>
      <c r="OPO1799" s="143"/>
      <c r="OPP1799" s="143"/>
      <c r="OPQ1799" s="143"/>
      <c r="OPR1799" s="143"/>
      <c r="OPS1799" s="143"/>
      <c r="OPT1799" s="143"/>
      <c r="OPU1799" s="143"/>
      <c r="OPV1799" s="143"/>
      <c r="OPW1799" s="143"/>
      <c r="OPX1799" s="143"/>
      <c r="OPY1799" s="143"/>
      <c r="OPZ1799" s="143"/>
      <c r="OQA1799" s="143"/>
      <c r="OQB1799" s="143"/>
      <c r="OQC1799" s="143"/>
      <c r="OQD1799" s="143"/>
      <c r="OQE1799" s="143"/>
      <c r="OQF1799" s="143"/>
      <c r="OQG1799" s="143"/>
      <c r="OQH1799" s="143"/>
      <c r="OQI1799" s="143"/>
      <c r="OQJ1799" s="143"/>
      <c r="OQK1799" s="143"/>
      <c r="OQL1799" s="143"/>
      <c r="OQM1799" s="143"/>
      <c r="OQN1799" s="143"/>
      <c r="OQO1799" s="143"/>
      <c r="OQP1799" s="143"/>
      <c r="OQQ1799" s="143"/>
      <c r="OQR1799" s="143"/>
      <c r="OQS1799" s="143"/>
      <c r="OQT1799" s="143"/>
      <c r="OQU1799" s="143"/>
      <c r="OQV1799" s="143"/>
      <c r="OQW1799" s="143"/>
      <c r="OQX1799" s="143"/>
      <c r="OQY1799" s="143"/>
      <c r="OQZ1799" s="143"/>
      <c r="ORA1799" s="143"/>
      <c r="ORB1799" s="143"/>
      <c r="ORC1799" s="143"/>
      <c r="ORD1799" s="143"/>
      <c r="ORE1799" s="143"/>
      <c r="ORF1799" s="143"/>
      <c r="ORG1799" s="143"/>
      <c r="ORH1799" s="143"/>
      <c r="ORI1799" s="143"/>
      <c r="ORJ1799" s="143"/>
      <c r="ORK1799" s="143"/>
      <c r="ORL1799" s="143"/>
      <c r="ORM1799" s="143"/>
      <c r="ORN1799" s="143"/>
      <c r="ORO1799" s="143"/>
      <c r="ORP1799" s="143"/>
      <c r="ORQ1799" s="143"/>
      <c r="ORR1799" s="143"/>
      <c r="ORS1799" s="143"/>
      <c r="ORT1799" s="143"/>
      <c r="ORU1799" s="143"/>
      <c r="ORV1799" s="143"/>
      <c r="ORW1799" s="143"/>
      <c r="ORX1799" s="143"/>
      <c r="ORY1799" s="143"/>
      <c r="ORZ1799" s="143"/>
      <c r="OSA1799" s="143"/>
      <c r="OSB1799" s="143"/>
      <c r="OSC1799" s="143"/>
      <c r="OSD1799" s="143"/>
      <c r="OSE1799" s="143"/>
      <c r="OSF1799" s="143"/>
      <c r="OSG1799" s="143"/>
      <c r="OSH1799" s="143"/>
      <c r="OSI1799" s="143"/>
      <c r="OSJ1799" s="143"/>
      <c r="OSK1799" s="143"/>
      <c r="OSL1799" s="143"/>
      <c r="OSM1799" s="143"/>
      <c r="OSN1799" s="143"/>
      <c r="OSO1799" s="143"/>
      <c r="OSP1799" s="143"/>
      <c r="OSQ1799" s="143"/>
      <c r="OSR1799" s="143"/>
      <c r="OSS1799" s="143"/>
      <c r="OST1799" s="143"/>
      <c r="OSU1799" s="143"/>
      <c r="OSV1799" s="143"/>
      <c r="OSW1799" s="143"/>
      <c r="OSX1799" s="143"/>
      <c r="OSY1799" s="143"/>
      <c r="OSZ1799" s="143"/>
      <c r="OTA1799" s="143"/>
      <c r="OTB1799" s="143"/>
      <c r="OTC1799" s="143"/>
      <c r="OTD1799" s="143"/>
      <c r="OTE1799" s="143"/>
      <c r="OTF1799" s="143"/>
      <c r="OTG1799" s="143"/>
      <c r="OTH1799" s="143"/>
      <c r="OTI1799" s="143"/>
      <c r="OTJ1799" s="143"/>
      <c r="OTK1799" s="143"/>
      <c r="OTL1799" s="143"/>
      <c r="OTM1799" s="143"/>
      <c r="OTN1799" s="143"/>
      <c r="OTO1799" s="143"/>
      <c r="OTP1799" s="143"/>
      <c r="OTQ1799" s="143"/>
      <c r="OTR1799" s="143"/>
      <c r="OTS1799" s="143"/>
      <c r="OTT1799" s="143"/>
      <c r="OTU1799" s="143"/>
      <c r="OTV1799" s="143"/>
      <c r="OTW1799" s="143"/>
      <c r="OTX1799" s="143"/>
      <c r="OTY1799" s="143"/>
      <c r="OTZ1799" s="143"/>
      <c r="OUA1799" s="143"/>
      <c r="OUB1799" s="143"/>
      <c r="OUC1799" s="143"/>
      <c r="OUD1799" s="143"/>
      <c r="OUE1799" s="143"/>
      <c r="OUF1799" s="143"/>
      <c r="OUG1799" s="143"/>
      <c r="OUH1799" s="143"/>
      <c r="OUI1799" s="143"/>
      <c r="OUJ1799" s="143"/>
      <c r="OUK1799" s="143"/>
      <c r="OUL1799" s="143"/>
      <c r="OUM1799" s="143"/>
      <c r="OUN1799" s="143"/>
      <c r="OUO1799" s="143"/>
      <c r="OUP1799" s="143"/>
      <c r="OUQ1799" s="143"/>
      <c r="OUR1799" s="143"/>
      <c r="OUS1799" s="143"/>
      <c r="OUT1799" s="143"/>
      <c r="OUU1799" s="143"/>
      <c r="OUV1799" s="143"/>
      <c r="OUW1799" s="143"/>
      <c r="OUX1799" s="143"/>
      <c r="OUY1799" s="143"/>
      <c r="OUZ1799" s="143"/>
      <c r="OVA1799" s="143"/>
      <c r="OVB1799" s="143"/>
      <c r="OVC1799" s="143"/>
      <c r="OVD1799" s="143"/>
      <c r="OVE1799" s="143"/>
      <c r="OVF1799" s="143"/>
      <c r="OVG1799" s="143"/>
      <c r="OVH1799" s="143"/>
      <c r="OVI1799" s="143"/>
      <c r="OVJ1799" s="143"/>
      <c r="OVK1799" s="143"/>
      <c r="OVL1799" s="143"/>
      <c r="OVM1799" s="143"/>
      <c r="OVN1799" s="143"/>
      <c r="OVO1799" s="143"/>
      <c r="OVP1799" s="143"/>
      <c r="OVQ1799" s="143"/>
      <c r="OVR1799" s="143"/>
      <c r="OVS1799" s="143"/>
      <c r="OVT1799" s="143"/>
      <c r="OVU1799" s="143"/>
      <c r="OVV1799" s="143"/>
      <c r="OVW1799" s="143"/>
      <c r="OVX1799" s="143"/>
      <c r="OVY1799" s="143"/>
      <c r="OVZ1799" s="143"/>
      <c r="OWA1799" s="143"/>
      <c r="OWB1799" s="143"/>
      <c r="OWC1799" s="143"/>
      <c r="OWD1799" s="143"/>
      <c r="OWE1799" s="143"/>
      <c r="OWF1799" s="143"/>
      <c r="OWG1799" s="143"/>
      <c r="OWH1799" s="143"/>
      <c r="OWI1799" s="143"/>
      <c r="OWJ1799" s="143"/>
      <c r="OWK1799" s="143"/>
      <c r="OWL1799" s="143"/>
      <c r="OWM1799" s="143"/>
      <c r="OWN1799" s="143"/>
      <c r="OWO1799" s="143"/>
      <c r="OWP1799" s="143"/>
      <c r="OWQ1799" s="143"/>
      <c r="OWR1799" s="143"/>
      <c r="OWS1799" s="143"/>
      <c r="OWT1799" s="143"/>
      <c r="OWU1799" s="143"/>
      <c r="OWV1799" s="143"/>
      <c r="OWW1799" s="143"/>
      <c r="OWX1799" s="143"/>
      <c r="OWY1799" s="143"/>
      <c r="OWZ1799" s="143"/>
      <c r="OXA1799" s="143"/>
      <c r="OXB1799" s="143"/>
      <c r="OXC1799" s="143"/>
      <c r="OXD1799" s="143"/>
      <c r="OXE1799" s="143"/>
      <c r="OXF1799" s="143"/>
      <c r="OXG1799" s="143"/>
      <c r="OXH1799" s="143"/>
      <c r="OXI1799" s="143"/>
      <c r="OXJ1799" s="143"/>
      <c r="OXK1799" s="143"/>
      <c r="OXL1799" s="143"/>
      <c r="OXM1799" s="143"/>
      <c r="OXN1799" s="143"/>
      <c r="OXO1799" s="143"/>
      <c r="OXP1799" s="143"/>
      <c r="OXQ1799" s="143"/>
      <c r="OXR1799" s="143"/>
      <c r="OXS1799" s="143"/>
      <c r="OXT1799" s="143"/>
      <c r="OXU1799" s="143"/>
      <c r="OXV1799" s="143"/>
      <c r="OXW1799" s="143"/>
      <c r="OXX1799" s="143"/>
      <c r="OXY1799" s="143"/>
      <c r="OXZ1799" s="143"/>
      <c r="OYA1799" s="143"/>
      <c r="OYB1799" s="143"/>
      <c r="OYC1799" s="143"/>
      <c r="OYD1799" s="143"/>
      <c r="OYE1799" s="143"/>
      <c r="OYF1799" s="143"/>
      <c r="OYG1799" s="143"/>
      <c r="OYH1799" s="143"/>
      <c r="OYI1799" s="143"/>
      <c r="OYJ1799" s="143"/>
      <c r="OYK1799" s="143"/>
      <c r="OYL1799" s="143"/>
      <c r="OYM1799" s="143"/>
      <c r="OYN1799" s="143"/>
      <c r="OYO1799" s="143"/>
      <c r="OYP1799" s="143"/>
      <c r="OYQ1799" s="143"/>
      <c r="OYR1799" s="143"/>
      <c r="OYS1799" s="143"/>
      <c r="OYT1799" s="143"/>
      <c r="OYU1799" s="143"/>
      <c r="OYV1799" s="143"/>
      <c r="OYW1799" s="143"/>
      <c r="OYX1799" s="143"/>
      <c r="OYY1799" s="143"/>
      <c r="OYZ1799" s="143"/>
      <c r="OZA1799" s="143"/>
      <c r="OZB1799" s="143"/>
      <c r="OZC1799" s="143"/>
      <c r="OZD1799" s="143"/>
      <c r="OZE1799" s="143"/>
      <c r="OZF1799" s="143"/>
      <c r="OZG1799" s="143"/>
      <c r="OZH1799" s="143"/>
      <c r="OZI1799" s="143"/>
      <c r="OZJ1799" s="143"/>
      <c r="OZK1799" s="143"/>
      <c r="OZL1799" s="143"/>
      <c r="OZM1799" s="143"/>
      <c r="OZN1799" s="143"/>
      <c r="OZO1799" s="143"/>
      <c r="OZP1799" s="143"/>
      <c r="OZQ1799" s="143"/>
      <c r="OZR1799" s="143"/>
      <c r="OZS1799" s="143"/>
      <c r="OZT1799" s="143"/>
      <c r="OZU1799" s="143"/>
      <c r="OZV1799" s="143"/>
      <c r="OZW1799" s="143"/>
      <c r="OZX1799" s="143"/>
      <c r="OZY1799" s="143"/>
      <c r="OZZ1799" s="143"/>
      <c r="PAA1799" s="143"/>
      <c r="PAB1799" s="143"/>
      <c r="PAC1799" s="143"/>
      <c r="PAD1799" s="143"/>
      <c r="PAE1799" s="143"/>
      <c r="PAF1799" s="143"/>
      <c r="PAG1799" s="143"/>
      <c r="PAH1799" s="143"/>
      <c r="PAI1799" s="143"/>
      <c r="PAJ1799" s="143"/>
      <c r="PAK1799" s="143"/>
      <c r="PAL1799" s="143"/>
      <c r="PAM1799" s="143"/>
      <c r="PAN1799" s="143"/>
      <c r="PAO1799" s="143"/>
      <c r="PAP1799" s="143"/>
      <c r="PAQ1799" s="143"/>
      <c r="PAR1799" s="143"/>
      <c r="PAS1799" s="143"/>
      <c r="PAT1799" s="143"/>
      <c r="PAU1799" s="143"/>
      <c r="PAV1799" s="143"/>
      <c r="PAW1799" s="143"/>
      <c r="PAX1799" s="143"/>
      <c r="PAY1799" s="143"/>
      <c r="PAZ1799" s="143"/>
      <c r="PBA1799" s="143"/>
      <c r="PBB1799" s="143"/>
      <c r="PBC1799" s="143"/>
      <c r="PBD1799" s="143"/>
      <c r="PBE1799" s="143"/>
      <c r="PBF1799" s="143"/>
      <c r="PBG1799" s="143"/>
      <c r="PBH1799" s="143"/>
      <c r="PBI1799" s="143"/>
      <c r="PBJ1799" s="143"/>
      <c r="PBK1799" s="143"/>
      <c r="PBL1799" s="143"/>
      <c r="PBM1799" s="143"/>
      <c r="PBN1799" s="143"/>
      <c r="PBO1799" s="143"/>
      <c r="PBP1799" s="143"/>
      <c r="PBQ1799" s="143"/>
      <c r="PBR1799" s="143"/>
      <c r="PBS1799" s="143"/>
      <c r="PBT1799" s="143"/>
      <c r="PBU1799" s="143"/>
      <c r="PBV1799" s="143"/>
      <c r="PBW1799" s="143"/>
      <c r="PBX1799" s="143"/>
      <c r="PBY1799" s="143"/>
      <c r="PBZ1799" s="143"/>
      <c r="PCA1799" s="143"/>
      <c r="PCB1799" s="143"/>
      <c r="PCC1799" s="143"/>
      <c r="PCD1799" s="143"/>
      <c r="PCE1799" s="143"/>
      <c r="PCF1799" s="143"/>
      <c r="PCG1799" s="143"/>
      <c r="PCH1799" s="143"/>
      <c r="PCI1799" s="143"/>
      <c r="PCJ1799" s="143"/>
      <c r="PCK1799" s="143"/>
      <c r="PCL1799" s="143"/>
      <c r="PCM1799" s="143"/>
      <c r="PCN1799" s="143"/>
      <c r="PCO1799" s="143"/>
      <c r="PCP1799" s="143"/>
      <c r="PCQ1799" s="143"/>
      <c r="PCR1799" s="143"/>
      <c r="PCS1799" s="143"/>
      <c r="PCT1799" s="143"/>
      <c r="PCU1799" s="143"/>
      <c r="PCV1799" s="143"/>
      <c r="PCW1799" s="143"/>
      <c r="PCX1799" s="143"/>
      <c r="PCY1799" s="143"/>
      <c r="PCZ1799" s="143"/>
      <c r="PDA1799" s="143"/>
      <c r="PDB1799" s="143"/>
      <c r="PDC1799" s="143"/>
      <c r="PDD1799" s="143"/>
      <c r="PDE1799" s="143"/>
      <c r="PDF1799" s="143"/>
      <c r="PDG1799" s="143"/>
      <c r="PDH1799" s="143"/>
      <c r="PDI1799" s="143"/>
      <c r="PDJ1799" s="143"/>
      <c r="PDK1799" s="143"/>
      <c r="PDL1799" s="143"/>
      <c r="PDM1799" s="143"/>
      <c r="PDN1799" s="143"/>
      <c r="PDO1799" s="143"/>
      <c r="PDP1799" s="143"/>
      <c r="PDQ1799" s="143"/>
      <c r="PDR1799" s="143"/>
      <c r="PDS1799" s="143"/>
      <c r="PDT1799" s="143"/>
      <c r="PDU1799" s="143"/>
      <c r="PDV1799" s="143"/>
      <c r="PDW1799" s="143"/>
      <c r="PDX1799" s="143"/>
      <c r="PDY1799" s="143"/>
      <c r="PDZ1799" s="143"/>
      <c r="PEA1799" s="143"/>
      <c r="PEB1799" s="143"/>
      <c r="PEC1799" s="143"/>
      <c r="PED1799" s="143"/>
      <c r="PEE1799" s="143"/>
      <c r="PEF1799" s="143"/>
      <c r="PEG1799" s="143"/>
      <c r="PEH1799" s="143"/>
      <c r="PEI1799" s="143"/>
      <c r="PEJ1799" s="143"/>
      <c r="PEK1799" s="143"/>
      <c r="PEL1799" s="143"/>
      <c r="PEM1799" s="143"/>
      <c r="PEN1799" s="143"/>
      <c r="PEO1799" s="143"/>
      <c r="PEP1799" s="143"/>
      <c r="PEQ1799" s="143"/>
      <c r="PER1799" s="143"/>
      <c r="PES1799" s="143"/>
      <c r="PET1799" s="143"/>
      <c r="PEU1799" s="143"/>
      <c r="PEV1799" s="143"/>
      <c r="PEW1799" s="143"/>
      <c r="PEX1799" s="143"/>
      <c r="PEY1799" s="143"/>
      <c r="PEZ1799" s="143"/>
      <c r="PFA1799" s="143"/>
      <c r="PFB1799" s="143"/>
      <c r="PFC1799" s="143"/>
      <c r="PFD1799" s="143"/>
      <c r="PFE1799" s="143"/>
      <c r="PFF1799" s="143"/>
      <c r="PFG1799" s="143"/>
      <c r="PFH1799" s="143"/>
      <c r="PFI1799" s="143"/>
      <c r="PFJ1799" s="143"/>
      <c r="PFK1799" s="143"/>
      <c r="PFL1799" s="143"/>
      <c r="PFM1799" s="143"/>
      <c r="PFN1799" s="143"/>
      <c r="PFO1799" s="143"/>
      <c r="PFP1799" s="143"/>
      <c r="PFQ1799" s="143"/>
      <c r="PFR1799" s="143"/>
      <c r="PFS1799" s="143"/>
      <c r="PFT1799" s="143"/>
      <c r="PFU1799" s="143"/>
      <c r="PFV1799" s="143"/>
      <c r="PFW1799" s="143"/>
      <c r="PFX1799" s="143"/>
      <c r="PFY1799" s="143"/>
      <c r="PFZ1799" s="143"/>
      <c r="PGA1799" s="143"/>
      <c r="PGB1799" s="143"/>
      <c r="PGC1799" s="143"/>
      <c r="PGD1799" s="143"/>
      <c r="PGE1799" s="143"/>
      <c r="PGF1799" s="143"/>
      <c r="PGG1799" s="143"/>
      <c r="PGH1799" s="143"/>
      <c r="PGI1799" s="143"/>
      <c r="PGJ1799" s="143"/>
      <c r="PGK1799" s="143"/>
      <c r="PGL1799" s="143"/>
      <c r="PGM1799" s="143"/>
      <c r="PGN1799" s="143"/>
      <c r="PGO1799" s="143"/>
      <c r="PGP1799" s="143"/>
      <c r="PGQ1799" s="143"/>
      <c r="PGR1799" s="143"/>
      <c r="PGS1799" s="143"/>
      <c r="PGT1799" s="143"/>
      <c r="PGU1799" s="143"/>
      <c r="PGV1799" s="143"/>
      <c r="PGW1799" s="143"/>
      <c r="PGX1799" s="143"/>
      <c r="PGY1799" s="143"/>
      <c r="PGZ1799" s="143"/>
      <c r="PHA1799" s="143"/>
      <c r="PHB1799" s="143"/>
      <c r="PHC1799" s="143"/>
      <c r="PHD1799" s="143"/>
      <c r="PHE1799" s="143"/>
      <c r="PHF1799" s="143"/>
      <c r="PHG1799" s="143"/>
      <c r="PHH1799" s="143"/>
      <c r="PHI1799" s="143"/>
      <c r="PHJ1799" s="143"/>
      <c r="PHK1799" s="143"/>
      <c r="PHL1799" s="143"/>
      <c r="PHM1799" s="143"/>
      <c r="PHN1799" s="143"/>
      <c r="PHO1799" s="143"/>
      <c r="PHP1799" s="143"/>
      <c r="PHQ1799" s="143"/>
      <c r="PHR1799" s="143"/>
      <c r="PHS1799" s="143"/>
      <c r="PHT1799" s="143"/>
      <c r="PHU1799" s="143"/>
      <c r="PHV1799" s="143"/>
      <c r="PHW1799" s="143"/>
      <c r="PHX1799" s="143"/>
      <c r="PHY1799" s="143"/>
      <c r="PHZ1799" s="143"/>
      <c r="PIA1799" s="143"/>
      <c r="PIB1799" s="143"/>
      <c r="PIC1799" s="143"/>
      <c r="PID1799" s="143"/>
      <c r="PIE1799" s="143"/>
      <c r="PIF1799" s="143"/>
      <c r="PIG1799" s="143"/>
      <c r="PIH1799" s="143"/>
      <c r="PII1799" s="143"/>
      <c r="PIJ1799" s="143"/>
      <c r="PIK1799" s="143"/>
      <c r="PIL1799" s="143"/>
      <c r="PIM1799" s="143"/>
      <c r="PIN1799" s="143"/>
      <c r="PIO1799" s="143"/>
      <c r="PIP1799" s="143"/>
      <c r="PIQ1799" s="143"/>
      <c r="PIR1799" s="143"/>
      <c r="PIS1799" s="143"/>
      <c r="PIT1799" s="143"/>
      <c r="PIU1799" s="143"/>
      <c r="PIV1799" s="143"/>
      <c r="PIW1799" s="143"/>
      <c r="PIX1799" s="143"/>
      <c r="PIY1799" s="143"/>
      <c r="PIZ1799" s="143"/>
      <c r="PJA1799" s="143"/>
      <c r="PJB1799" s="143"/>
      <c r="PJC1799" s="143"/>
      <c r="PJD1799" s="143"/>
      <c r="PJE1799" s="143"/>
      <c r="PJF1799" s="143"/>
      <c r="PJG1799" s="143"/>
      <c r="PJH1799" s="143"/>
      <c r="PJI1799" s="143"/>
      <c r="PJJ1799" s="143"/>
      <c r="PJK1799" s="143"/>
      <c r="PJL1799" s="143"/>
      <c r="PJM1799" s="143"/>
      <c r="PJN1799" s="143"/>
      <c r="PJO1799" s="143"/>
      <c r="PJP1799" s="143"/>
      <c r="PJQ1799" s="143"/>
      <c r="PJR1799" s="143"/>
      <c r="PJS1799" s="143"/>
      <c r="PJT1799" s="143"/>
      <c r="PJU1799" s="143"/>
      <c r="PJV1799" s="143"/>
      <c r="PJW1799" s="143"/>
      <c r="PJX1799" s="143"/>
      <c r="PJY1799" s="143"/>
      <c r="PJZ1799" s="143"/>
      <c r="PKA1799" s="143"/>
      <c r="PKB1799" s="143"/>
      <c r="PKC1799" s="143"/>
      <c r="PKD1799" s="143"/>
      <c r="PKE1799" s="143"/>
      <c r="PKF1799" s="143"/>
      <c r="PKG1799" s="143"/>
      <c r="PKH1799" s="143"/>
      <c r="PKI1799" s="143"/>
      <c r="PKJ1799" s="143"/>
      <c r="PKK1799" s="143"/>
      <c r="PKL1799" s="143"/>
      <c r="PKM1799" s="143"/>
      <c r="PKN1799" s="143"/>
      <c r="PKO1799" s="143"/>
      <c r="PKP1799" s="143"/>
      <c r="PKQ1799" s="143"/>
      <c r="PKR1799" s="143"/>
      <c r="PKS1799" s="143"/>
      <c r="PKT1799" s="143"/>
      <c r="PKU1799" s="143"/>
      <c r="PKV1799" s="143"/>
      <c r="PKW1799" s="143"/>
      <c r="PKX1799" s="143"/>
      <c r="PKY1799" s="143"/>
      <c r="PKZ1799" s="143"/>
      <c r="PLA1799" s="143"/>
      <c r="PLB1799" s="143"/>
      <c r="PLC1799" s="143"/>
      <c r="PLD1799" s="143"/>
      <c r="PLE1799" s="143"/>
      <c r="PLF1799" s="143"/>
      <c r="PLG1799" s="143"/>
      <c r="PLH1799" s="143"/>
      <c r="PLI1799" s="143"/>
      <c r="PLJ1799" s="143"/>
      <c r="PLK1799" s="143"/>
      <c r="PLL1799" s="143"/>
      <c r="PLM1799" s="143"/>
      <c r="PLN1799" s="143"/>
      <c r="PLO1799" s="143"/>
      <c r="PLP1799" s="143"/>
      <c r="PLQ1799" s="143"/>
      <c r="PLR1799" s="143"/>
      <c r="PLS1799" s="143"/>
      <c r="PLT1799" s="143"/>
      <c r="PLU1799" s="143"/>
      <c r="PLV1799" s="143"/>
      <c r="PLW1799" s="143"/>
      <c r="PLX1799" s="143"/>
      <c r="PLY1799" s="143"/>
      <c r="PLZ1799" s="143"/>
      <c r="PMA1799" s="143"/>
      <c r="PMB1799" s="143"/>
      <c r="PMC1799" s="143"/>
      <c r="PMD1799" s="143"/>
      <c r="PME1799" s="143"/>
      <c r="PMF1799" s="143"/>
      <c r="PMG1799" s="143"/>
      <c r="PMH1799" s="143"/>
      <c r="PMI1799" s="143"/>
      <c r="PMJ1799" s="143"/>
      <c r="PMK1799" s="143"/>
      <c r="PML1799" s="143"/>
      <c r="PMM1799" s="143"/>
      <c r="PMN1799" s="143"/>
      <c r="PMO1799" s="143"/>
      <c r="PMP1799" s="143"/>
      <c r="PMQ1799" s="143"/>
      <c r="PMR1799" s="143"/>
      <c r="PMS1799" s="143"/>
      <c r="PMT1799" s="143"/>
      <c r="PMU1799" s="143"/>
      <c r="PMV1799" s="143"/>
      <c r="PMW1799" s="143"/>
      <c r="PMX1799" s="143"/>
      <c r="PMY1799" s="143"/>
      <c r="PMZ1799" s="143"/>
      <c r="PNA1799" s="143"/>
      <c r="PNB1799" s="143"/>
      <c r="PNC1799" s="143"/>
      <c r="PND1799" s="143"/>
      <c r="PNE1799" s="143"/>
      <c r="PNF1799" s="143"/>
      <c r="PNG1799" s="143"/>
      <c r="PNH1799" s="143"/>
      <c r="PNI1799" s="143"/>
      <c r="PNJ1799" s="143"/>
      <c r="PNK1799" s="143"/>
      <c r="PNL1799" s="143"/>
      <c r="PNM1799" s="143"/>
      <c r="PNN1799" s="143"/>
      <c r="PNO1799" s="143"/>
      <c r="PNP1799" s="143"/>
      <c r="PNQ1799" s="143"/>
      <c r="PNR1799" s="143"/>
      <c r="PNS1799" s="143"/>
      <c r="PNT1799" s="143"/>
      <c r="PNU1799" s="143"/>
      <c r="PNV1799" s="143"/>
      <c r="PNW1799" s="143"/>
      <c r="PNX1799" s="143"/>
      <c r="PNY1799" s="143"/>
      <c r="PNZ1799" s="143"/>
      <c r="POA1799" s="143"/>
      <c r="POB1799" s="143"/>
      <c r="POC1799" s="143"/>
      <c r="POD1799" s="143"/>
      <c r="POE1799" s="143"/>
      <c r="POF1799" s="143"/>
      <c r="POG1799" s="143"/>
      <c r="POH1799" s="143"/>
      <c r="POI1799" s="143"/>
      <c r="POJ1799" s="143"/>
      <c r="POK1799" s="143"/>
      <c r="POL1799" s="143"/>
      <c r="POM1799" s="143"/>
      <c r="PON1799" s="143"/>
      <c r="POO1799" s="143"/>
      <c r="POP1799" s="143"/>
      <c r="POQ1799" s="143"/>
      <c r="POR1799" s="143"/>
      <c r="POS1799" s="143"/>
      <c r="POT1799" s="143"/>
      <c r="POU1799" s="143"/>
      <c r="POV1799" s="143"/>
      <c r="POW1799" s="143"/>
      <c r="POX1799" s="143"/>
      <c r="POY1799" s="143"/>
      <c r="POZ1799" s="143"/>
      <c r="PPA1799" s="143"/>
      <c r="PPB1799" s="143"/>
      <c r="PPC1799" s="143"/>
      <c r="PPD1799" s="143"/>
      <c r="PPE1799" s="143"/>
      <c r="PPF1799" s="143"/>
      <c r="PPG1799" s="143"/>
      <c r="PPH1799" s="143"/>
      <c r="PPI1799" s="143"/>
      <c r="PPJ1799" s="143"/>
      <c r="PPK1799" s="143"/>
      <c r="PPL1799" s="143"/>
      <c r="PPM1799" s="143"/>
      <c r="PPN1799" s="143"/>
      <c r="PPO1799" s="143"/>
      <c r="PPP1799" s="143"/>
      <c r="PPQ1799" s="143"/>
      <c r="PPR1799" s="143"/>
      <c r="PPS1799" s="143"/>
      <c r="PPT1799" s="143"/>
      <c r="PPU1799" s="143"/>
      <c r="PPV1799" s="143"/>
      <c r="PPW1799" s="143"/>
      <c r="PPX1799" s="143"/>
      <c r="PPY1799" s="143"/>
      <c r="PPZ1799" s="143"/>
      <c r="PQA1799" s="143"/>
      <c r="PQB1799" s="143"/>
      <c r="PQC1799" s="143"/>
      <c r="PQD1799" s="143"/>
      <c r="PQE1799" s="143"/>
      <c r="PQF1799" s="143"/>
      <c r="PQG1799" s="143"/>
      <c r="PQH1799" s="143"/>
      <c r="PQI1799" s="143"/>
      <c r="PQJ1799" s="143"/>
      <c r="PQK1799" s="143"/>
      <c r="PQL1799" s="143"/>
      <c r="PQM1799" s="143"/>
      <c r="PQN1799" s="143"/>
      <c r="PQO1799" s="143"/>
      <c r="PQP1799" s="143"/>
      <c r="PQQ1799" s="143"/>
      <c r="PQR1799" s="143"/>
      <c r="PQS1799" s="143"/>
      <c r="PQT1799" s="143"/>
      <c r="PQU1799" s="143"/>
      <c r="PQV1799" s="143"/>
      <c r="PQW1799" s="143"/>
      <c r="PQX1799" s="143"/>
      <c r="PQY1799" s="143"/>
      <c r="PQZ1799" s="143"/>
      <c r="PRA1799" s="143"/>
      <c r="PRB1799" s="143"/>
      <c r="PRC1799" s="143"/>
      <c r="PRD1799" s="143"/>
      <c r="PRE1799" s="143"/>
      <c r="PRF1799" s="143"/>
      <c r="PRG1799" s="143"/>
      <c r="PRH1799" s="143"/>
      <c r="PRI1799" s="143"/>
      <c r="PRJ1799" s="143"/>
      <c r="PRK1799" s="143"/>
      <c r="PRL1799" s="143"/>
      <c r="PRM1799" s="143"/>
      <c r="PRN1799" s="143"/>
      <c r="PRO1799" s="143"/>
      <c r="PRP1799" s="143"/>
      <c r="PRQ1799" s="143"/>
      <c r="PRR1799" s="143"/>
      <c r="PRS1799" s="143"/>
      <c r="PRT1799" s="143"/>
      <c r="PRU1799" s="143"/>
      <c r="PRV1799" s="143"/>
      <c r="PRW1799" s="143"/>
      <c r="PRX1799" s="143"/>
      <c r="PRY1799" s="143"/>
      <c r="PRZ1799" s="143"/>
      <c r="PSA1799" s="143"/>
      <c r="PSB1799" s="143"/>
      <c r="PSC1799" s="143"/>
      <c r="PSD1799" s="143"/>
      <c r="PSE1799" s="143"/>
      <c r="PSF1799" s="143"/>
      <c r="PSG1799" s="143"/>
      <c r="PSH1799" s="143"/>
      <c r="PSI1799" s="143"/>
      <c r="PSJ1799" s="143"/>
      <c r="PSK1799" s="143"/>
      <c r="PSL1799" s="143"/>
      <c r="PSM1799" s="143"/>
      <c r="PSN1799" s="143"/>
      <c r="PSO1799" s="143"/>
      <c r="PSP1799" s="143"/>
      <c r="PSQ1799" s="143"/>
      <c r="PSR1799" s="143"/>
      <c r="PSS1799" s="143"/>
      <c r="PST1799" s="143"/>
      <c r="PSU1799" s="143"/>
      <c r="PSV1799" s="143"/>
      <c r="PSW1799" s="143"/>
      <c r="PSX1799" s="143"/>
      <c r="PSY1799" s="143"/>
      <c r="PSZ1799" s="143"/>
      <c r="PTA1799" s="143"/>
      <c r="PTB1799" s="143"/>
      <c r="PTC1799" s="143"/>
      <c r="PTD1799" s="143"/>
      <c r="PTE1799" s="143"/>
      <c r="PTF1799" s="143"/>
      <c r="PTG1799" s="143"/>
      <c r="PTH1799" s="143"/>
      <c r="PTI1799" s="143"/>
      <c r="PTJ1799" s="143"/>
      <c r="PTK1799" s="143"/>
      <c r="PTL1799" s="143"/>
      <c r="PTM1799" s="143"/>
      <c r="PTN1799" s="143"/>
      <c r="PTO1799" s="143"/>
      <c r="PTP1799" s="143"/>
      <c r="PTQ1799" s="143"/>
      <c r="PTR1799" s="143"/>
      <c r="PTS1799" s="143"/>
      <c r="PTT1799" s="143"/>
      <c r="PTU1799" s="143"/>
      <c r="PTV1799" s="143"/>
      <c r="PTW1799" s="143"/>
      <c r="PTX1799" s="143"/>
      <c r="PTY1799" s="143"/>
      <c r="PTZ1799" s="143"/>
      <c r="PUA1799" s="143"/>
      <c r="PUB1799" s="143"/>
      <c r="PUC1799" s="143"/>
      <c r="PUD1799" s="143"/>
      <c r="PUE1799" s="143"/>
      <c r="PUF1799" s="143"/>
      <c r="PUG1799" s="143"/>
      <c r="PUH1799" s="143"/>
      <c r="PUI1799" s="143"/>
      <c r="PUJ1799" s="143"/>
      <c r="PUK1799" s="143"/>
      <c r="PUL1799" s="143"/>
      <c r="PUM1799" s="143"/>
      <c r="PUN1799" s="143"/>
      <c r="PUO1799" s="143"/>
      <c r="PUP1799" s="143"/>
      <c r="PUQ1799" s="143"/>
      <c r="PUR1799" s="143"/>
      <c r="PUS1799" s="143"/>
      <c r="PUT1799" s="143"/>
      <c r="PUU1799" s="143"/>
      <c r="PUV1799" s="143"/>
      <c r="PUW1799" s="143"/>
      <c r="PUX1799" s="143"/>
      <c r="PUY1799" s="143"/>
      <c r="PUZ1799" s="143"/>
      <c r="PVA1799" s="143"/>
      <c r="PVB1799" s="143"/>
      <c r="PVC1799" s="143"/>
      <c r="PVD1799" s="143"/>
      <c r="PVE1799" s="143"/>
      <c r="PVF1799" s="143"/>
      <c r="PVG1799" s="143"/>
      <c r="PVH1799" s="143"/>
      <c r="PVI1799" s="143"/>
      <c r="PVJ1799" s="143"/>
      <c r="PVK1799" s="143"/>
      <c r="PVL1799" s="143"/>
      <c r="PVM1799" s="143"/>
      <c r="PVN1799" s="143"/>
      <c r="PVO1799" s="143"/>
      <c r="PVP1799" s="143"/>
      <c r="PVQ1799" s="143"/>
      <c r="PVR1799" s="143"/>
      <c r="PVS1799" s="143"/>
      <c r="PVT1799" s="143"/>
      <c r="PVU1799" s="143"/>
      <c r="PVV1799" s="143"/>
      <c r="PVW1799" s="143"/>
      <c r="PVX1799" s="143"/>
      <c r="PVY1799" s="143"/>
      <c r="PVZ1799" s="143"/>
      <c r="PWA1799" s="143"/>
      <c r="PWB1799" s="143"/>
      <c r="PWC1799" s="143"/>
      <c r="PWD1799" s="143"/>
      <c r="PWE1799" s="143"/>
      <c r="PWF1799" s="143"/>
      <c r="PWG1799" s="143"/>
      <c r="PWH1799" s="143"/>
      <c r="PWI1799" s="143"/>
      <c r="PWJ1799" s="143"/>
      <c r="PWK1799" s="143"/>
      <c r="PWL1799" s="143"/>
      <c r="PWM1799" s="143"/>
      <c r="PWN1799" s="143"/>
      <c r="PWO1799" s="143"/>
      <c r="PWP1799" s="143"/>
      <c r="PWQ1799" s="143"/>
      <c r="PWR1799" s="143"/>
      <c r="PWS1799" s="143"/>
      <c r="PWT1799" s="143"/>
      <c r="PWU1799" s="143"/>
      <c r="PWV1799" s="143"/>
      <c r="PWW1799" s="143"/>
      <c r="PWX1799" s="143"/>
      <c r="PWY1799" s="143"/>
      <c r="PWZ1799" s="143"/>
      <c r="PXA1799" s="143"/>
      <c r="PXB1799" s="143"/>
      <c r="PXC1799" s="143"/>
      <c r="PXD1799" s="143"/>
      <c r="PXE1799" s="143"/>
      <c r="PXF1799" s="143"/>
      <c r="PXG1799" s="143"/>
      <c r="PXH1799" s="143"/>
      <c r="PXI1799" s="143"/>
      <c r="PXJ1799" s="143"/>
      <c r="PXK1799" s="143"/>
      <c r="PXL1799" s="143"/>
      <c r="PXM1799" s="143"/>
      <c r="PXN1799" s="143"/>
      <c r="PXO1799" s="143"/>
      <c r="PXP1799" s="143"/>
      <c r="PXQ1799" s="143"/>
      <c r="PXR1799" s="143"/>
      <c r="PXS1799" s="143"/>
      <c r="PXT1799" s="143"/>
      <c r="PXU1799" s="143"/>
      <c r="PXV1799" s="143"/>
      <c r="PXW1799" s="143"/>
      <c r="PXX1799" s="143"/>
      <c r="PXY1799" s="143"/>
      <c r="PXZ1799" s="143"/>
      <c r="PYA1799" s="143"/>
      <c r="PYB1799" s="143"/>
      <c r="PYC1799" s="143"/>
      <c r="PYD1799" s="143"/>
      <c r="PYE1799" s="143"/>
      <c r="PYF1799" s="143"/>
      <c r="PYG1799" s="143"/>
      <c r="PYH1799" s="143"/>
      <c r="PYI1799" s="143"/>
      <c r="PYJ1799" s="143"/>
      <c r="PYK1799" s="143"/>
      <c r="PYL1799" s="143"/>
      <c r="PYM1799" s="143"/>
      <c r="PYN1799" s="143"/>
      <c r="PYO1799" s="143"/>
      <c r="PYP1799" s="143"/>
      <c r="PYQ1799" s="143"/>
      <c r="PYR1799" s="143"/>
      <c r="PYS1799" s="143"/>
      <c r="PYT1799" s="143"/>
      <c r="PYU1799" s="143"/>
      <c r="PYV1799" s="143"/>
      <c r="PYW1799" s="143"/>
      <c r="PYX1799" s="143"/>
      <c r="PYY1799" s="143"/>
      <c r="PYZ1799" s="143"/>
      <c r="PZA1799" s="143"/>
      <c r="PZB1799" s="143"/>
      <c r="PZC1799" s="143"/>
      <c r="PZD1799" s="143"/>
      <c r="PZE1799" s="143"/>
      <c r="PZF1799" s="143"/>
      <c r="PZG1799" s="143"/>
      <c r="PZH1799" s="143"/>
      <c r="PZI1799" s="143"/>
      <c r="PZJ1799" s="143"/>
      <c r="PZK1799" s="143"/>
      <c r="PZL1799" s="143"/>
      <c r="PZM1799" s="143"/>
      <c r="PZN1799" s="143"/>
      <c r="PZO1799" s="143"/>
      <c r="PZP1799" s="143"/>
      <c r="PZQ1799" s="143"/>
      <c r="PZR1799" s="143"/>
      <c r="PZS1799" s="143"/>
      <c r="PZT1799" s="143"/>
      <c r="PZU1799" s="143"/>
      <c r="PZV1799" s="143"/>
      <c r="PZW1799" s="143"/>
      <c r="PZX1799" s="143"/>
      <c r="PZY1799" s="143"/>
      <c r="PZZ1799" s="143"/>
      <c r="QAA1799" s="143"/>
      <c r="QAB1799" s="143"/>
      <c r="QAC1799" s="143"/>
      <c r="QAD1799" s="143"/>
      <c r="QAE1799" s="143"/>
      <c r="QAF1799" s="143"/>
      <c r="QAG1799" s="143"/>
      <c r="QAH1799" s="143"/>
      <c r="QAI1799" s="143"/>
      <c r="QAJ1799" s="143"/>
      <c r="QAK1799" s="143"/>
      <c r="QAL1799" s="143"/>
      <c r="QAM1799" s="143"/>
      <c r="QAN1799" s="143"/>
      <c r="QAO1799" s="143"/>
      <c r="QAP1799" s="143"/>
      <c r="QAQ1799" s="143"/>
      <c r="QAR1799" s="143"/>
      <c r="QAS1799" s="143"/>
      <c r="QAT1799" s="143"/>
      <c r="QAU1799" s="143"/>
      <c r="QAV1799" s="143"/>
      <c r="QAW1799" s="143"/>
      <c r="QAX1799" s="143"/>
      <c r="QAY1799" s="143"/>
      <c r="QAZ1799" s="143"/>
      <c r="QBA1799" s="143"/>
      <c r="QBB1799" s="143"/>
      <c r="QBC1799" s="143"/>
      <c r="QBD1799" s="143"/>
      <c r="QBE1799" s="143"/>
      <c r="QBF1799" s="143"/>
      <c r="QBG1799" s="143"/>
      <c r="QBH1799" s="143"/>
      <c r="QBI1799" s="143"/>
      <c r="QBJ1799" s="143"/>
      <c r="QBK1799" s="143"/>
      <c r="QBL1799" s="143"/>
      <c r="QBM1799" s="143"/>
      <c r="QBN1799" s="143"/>
      <c r="QBO1799" s="143"/>
      <c r="QBP1799" s="143"/>
      <c r="QBQ1799" s="143"/>
      <c r="QBR1799" s="143"/>
      <c r="QBS1799" s="143"/>
      <c r="QBT1799" s="143"/>
      <c r="QBU1799" s="143"/>
      <c r="QBV1799" s="143"/>
      <c r="QBW1799" s="143"/>
      <c r="QBX1799" s="143"/>
      <c r="QBY1799" s="143"/>
      <c r="QBZ1799" s="143"/>
      <c r="QCA1799" s="143"/>
      <c r="QCB1799" s="143"/>
      <c r="QCC1799" s="143"/>
      <c r="QCD1799" s="143"/>
      <c r="QCE1799" s="143"/>
      <c r="QCF1799" s="143"/>
      <c r="QCG1799" s="143"/>
      <c r="QCH1799" s="143"/>
      <c r="QCI1799" s="143"/>
      <c r="QCJ1799" s="143"/>
      <c r="QCK1799" s="143"/>
      <c r="QCL1799" s="143"/>
      <c r="QCM1799" s="143"/>
      <c r="QCN1799" s="143"/>
      <c r="QCO1799" s="143"/>
      <c r="QCP1799" s="143"/>
      <c r="QCQ1799" s="143"/>
      <c r="QCR1799" s="143"/>
      <c r="QCS1799" s="143"/>
      <c r="QCT1799" s="143"/>
      <c r="QCU1799" s="143"/>
      <c r="QCV1799" s="143"/>
      <c r="QCW1799" s="143"/>
      <c r="QCX1799" s="143"/>
      <c r="QCY1799" s="143"/>
      <c r="QCZ1799" s="143"/>
      <c r="QDA1799" s="143"/>
      <c r="QDB1799" s="143"/>
      <c r="QDC1799" s="143"/>
      <c r="QDD1799" s="143"/>
      <c r="QDE1799" s="143"/>
      <c r="QDF1799" s="143"/>
      <c r="QDG1799" s="143"/>
      <c r="QDH1799" s="143"/>
      <c r="QDI1799" s="143"/>
      <c r="QDJ1799" s="143"/>
      <c r="QDK1799" s="143"/>
      <c r="QDL1799" s="143"/>
      <c r="QDM1799" s="143"/>
      <c r="QDN1799" s="143"/>
      <c r="QDO1799" s="143"/>
      <c r="QDP1799" s="143"/>
      <c r="QDQ1799" s="143"/>
      <c r="QDR1799" s="143"/>
      <c r="QDS1799" s="143"/>
      <c r="QDT1799" s="143"/>
      <c r="QDU1799" s="143"/>
      <c r="QDV1799" s="143"/>
      <c r="QDW1799" s="143"/>
      <c r="QDX1799" s="143"/>
      <c r="QDY1799" s="143"/>
      <c r="QDZ1799" s="143"/>
      <c r="QEA1799" s="143"/>
      <c r="QEB1799" s="143"/>
      <c r="QEC1799" s="143"/>
      <c r="QED1799" s="143"/>
      <c r="QEE1799" s="143"/>
      <c r="QEF1799" s="143"/>
      <c r="QEG1799" s="143"/>
      <c r="QEH1799" s="143"/>
      <c r="QEI1799" s="143"/>
      <c r="QEJ1799" s="143"/>
      <c r="QEK1799" s="143"/>
      <c r="QEL1799" s="143"/>
      <c r="QEM1799" s="143"/>
      <c r="QEN1799" s="143"/>
      <c r="QEO1799" s="143"/>
      <c r="QEP1799" s="143"/>
      <c r="QEQ1799" s="143"/>
      <c r="QER1799" s="143"/>
      <c r="QES1799" s="143"/>
      <c r="QET1799" s="143"/>
      <c r="QEU1799" s="143"/>
      <c r="QEV1799" s="143"/>
      <c r="QEW1799" s="143"/>
      <c r="QEX1799" s="143"/>
      <c r="QEY1799" s="143"/>
      <c r="QEZ1799" s="143"/>
      <c r="QFA1799" s="143"/>
      <c r="QFB1799" s="143"/>
      <c r="QFC1799" s="143"/>
      <c r="QFD1799" s="143"/>
      <c r="QFE1799" s="143"/>
      <c r="QFF1799" s="143"/>
      <c r="QFG1799" s="143"/>
      <c r="QFH1799" s="143"/>
      <c r="QFI1799" s="143"/>
      <c r="QFJ1799" s="143"/>
      <c r="QFK1799" s="143"/>
      <c r="QFL1799" s="143"/>
      <c r="QFM1799" s="143"/>
      <c r="QFN1799" s="143"/>
      <c r="QFO1799" s="143"/>
      <c r="QFP1799" s="143"/>
      <c r="QFQ1799" s="143"/>
      <c r="QFR1799" s="143"/>
      <c r="QFS1799" s="143"/>
      <c r="QFT1799" s="143"/>
      <c r="QFU1799" s="143"/>
      <c r="QFV1799" s="143"/>
      <c r="QFW1799" s="143"/>
      <c r="QFX1799" s="143"/>
      <c r="QFY1799" s="143"/>
      <c r="QFZ1799" s="143"/>
      <c r="QGA1799" s="143"/>
      <c r="QGB1799" s="143"/>
      <c r="QGC1799" s="143"/>
      <c r="QGD1799" s="143"/>
      <c r="QGE1799" s="143"/>
      <c r="QGF1799" s="143"/>
      <c r="QGG1799" s="143"/>
      <c r="QGH1799" s="143"/>
      <c r="QGI1799" s="143"/>
      <c r="QGJ1799" s="143"/>
      <c r="QGK1799" s="143"/>
      <c r="QGL1799" s="143"/>
      <c r="QGM1799" s="143"/>
      <c r="QGN1799" s="143"/>
      <c r="QGO1799" s="143"/>
      <c r="QGP1799" s="143"/>
      <c r="QGQ1799" s="143"/>
      <c r="QGR1799" s="143"/>
      <c r="QGS1799" s="143"/>
      <c r="QGT1799" s="143"/>
      <c r="QGU1799" s="143"/>
      <c r="QGV1799" s="143"/>
      <c r="QGW1799" s="143"/>
      <c r="QGX1799" s="143"/>
      <c r="QGY1799" s="143"/>
      <c r="QGZ1799" s="143"/>
      <c r="QHA1799" s="143"/>
      <c r="QHB1799" s="143"/>
      <c r="QHC1799" s="143"/>
      <c r="QHD1799" s="143"/>
      <c r="QHE1799" s="143"/>
      <c r="QHF1799" s="143"/>
      <c r="QHG1799" s="143"/>
      <c r="QHH1799" s="143"/>
      <c r="QHI1799" s="143"/>
      <c r="QHJ1799" s="143"/>
      <c r="QHK1799" s="143"/>
      <c r="QHL1799" s="143"/>
      <c r="QHM1799" s="143"/>
      <c r="QHN1799" s="143"/>
      <c r="QHO1799" s="143"/>
      <c r="QHP1799" s="143"/>
      <c r="QHQ1799" s="143"/>
      <c r="QHR1799" s="143"/>
      <c r="QHS1799" s="143"/>
      <c r="QHT1799" s="143"/>
      <c r="QHU1799" s="143"/>
      <c r="QHV1799" s="143"/>
      <c r="QHW1799" s="143"/>
      <c r="QHX1799" s="143"/>
      <c r="QHY1799" s="143"/>
      <c r="QHZ1799" s="143"/>
      <c r="QIA1799" s="143"/>
      <c r="QIB1799" s="143"/>
      <c r="QIC1799" s="143"/>
      <c r="QID1799" s="143"/>
      <c r="QIE1799" s="143"/>
      <c r="QIF1799" s="143"/>
      <c r="QIG1799" s="143"/>
      <c r="QIH1799" s="143"/>
      <c r="QII1799" s="143"/>
      <c r="QIJ1799" s="143"/>
      <c r="QIK1799" s="143"/>
      <c r="QIL1799" s="143"/>
      <c r="QIM1799" s="143"/>
      <c r="QIN1799" s="143"/>
      <c r="QIO1799" s="143"/>
      <c r="QIP1799" s="143"/>
      <c r="QIQ1799" s="143"/>
      <c r="QIR1799" s="143"/>
      <c r="QIS1799" s="143"/>
      <c r="QIT1799" s="143"/>
      <c r="QIU1799" s="143"/>
      <c r="QIV1799" s="143"/>
      <c r="QIW1799" s="143"/>
      <c r="QIX1799" s="143"/>
      <c r="QIY1799" s="143"/>
      <c r="QIZ1799" s="143"/>
      <c r="QJA1799" s="143"/>
      <c r="QJB1799" s="143"/>
      <c r="QJC1799" s="143"/>
      <c r="QJD1799" s="143"/>
      <c r="QJE1799" s="143"/>
      <c r="QJF1799" s="143"/>
      <c r="QJG1799" s="143"/>
      <c r="QJH1799" s="143"/>
      <c r="QJI1799" s="143"/>
      <c r="QJJ1799" s="143"/>
      <c r="QJK1799" s="143"/>
      <c r="QJL1799" s="143"/>
      <c r="QJM1799" s="143"/>
      <c r="QJN1799" s="143"/>
      <c r="QJO1799" s="143"/>
      <c r="QJP1799" s="143"/>
      <c r="QJQ1799" s="143"/>
      <c r="QJR1799" s="143"/>
      <c r="QJS1799" s="143"/>
      <c r="QJT1799" s="143"/>
      <c r="QJU1799" s="143"/>
      <c r="QJV1799" s="143"/>
      <c r="QJW1799" s="143"/>
      <c r="QJX1799" s="143"/>
      <c r="QJY1799" s="143"/>
      <c r="QJZ1799" s="143"/>
      <c r="QKA1799" s="143"/>
      <c r="QKB1799" s="143"/>
      <c r="QKC1799" s="143"/>
      <c r="QKD1799" s="143"/>
      <c r="QKE1799" s="143"/>
      <c r="QKF1799" s="143"/>
      <c r="QKG1799" s="143"/>
      <c r="QKH1799" s="143"/>
      <c r="QKI1799" s="143"/>
      <c r="QKJ1799" s="143"/>
      <c r="QKK1799" s="143"/>
      <c r="QKL1799" s="143"/>
      <c r="QKM1799" s="143"/>
      <c r="QKN1799" s="143"/>
      <c r="QKO1799" s="143"/>
      <c r="QKP1799" s="143"/>
      <c r="QKQ1799" s="143"/>
      <c r="QKR1799" s="143"/>
      <c r="QKS1799" s="143"/>
      <c r="QKT1799" s="143"/>
      <c r="QKU1799" s="143"/>
      <c r="QKV1799" s="143"/>
      <c r="QKW1799" s="143"/>
      <c r="QKX1799" s="143"/>
      <c r="QKY1799" s="143"/>
      <c r="QKZ1799" s="143"/>
      <c r="QLA1799" s="143"/>
      <c r="QLB1799" s="143"/>
      <c r="QLC1799" s="143"/>
      <c r="QLD1799" s="143"/>
      <c r="QLE1799" s="143"/>
      <c r="QLF1799" s="143"/>
      <c r="QLG1799" s="143"/>
      <c r="QLH1799" s="143"/>
      <c r="QLI1799" s="143"/>
      <c r="QLJ1799" s="143"/>
      <c r="QLK1799" s="143"/>
      <c r="QLL1799" s="143"/>
      <c r="QLM1799" s="143"/>
      <c r="QLN1799" s="143"/>
      <c r="QLO1799" s="143"/>
      <c r="QLP1799" s="143"/>
      <c r="QLQ1799" s="143"/>
      <c r="QLR1799" s="143"/>
      <c r="QLS1799" s="143"/>
      <c r="QLT1799" s="143"/>
      <c r="QLU1799" s="143"/>
      <c r="QLV1799" s="143"/>
      <c r="QLW1799" s="143"/>
      <c r="QLX1799" s="143"/>
      <c r="QLY1799" s="143"/>
      <c r="QLZ1799" s="143"/>
      <c r="QMA1799" s="143"/>
      <c r="QMB1799" s="143"/>
      <c r="QMC1799" s="143"/>
      <c r="QMD1799" s="143"/>
      <c r="QME1799" s="143"/>
      <c r="QMF1799" s="143"/>
      <c r="QMG1799" s="143"/>
      <c r="QMH1799" s="143"/>
      <c r="QMI1799" s="143"/>
      <c r="QMJ1799" s="143"/>
      <c r="QMK1799" s="143"/>
      <c r="QML1799" s="143"/>
      <c r="QMM1799" s="143"/>
      <c r="QMN1799" s="143"/>
      <c r="QMO1799" s="143"/>
      <c r="QMP1799" s="143"/>
      <c r="QMQ1799" s="143"/>
      <c r="QMR1799" s="143"/>
      <c r="QMS1799" s="143"/>
      <c r="QMT1799" s="143"/>
      <c r="QMU1799" s="143"/>
      <c r="QMV1799" s="143"/>
      <c r="QMW1799" s="143"/>
      <c r="QMX1799" s="143"/>
      <c r="QMY1799" s="143"/>
      <c r="QMZ1799" s="143"/>
      <c r="QNA1799" s="143"/>
      <c r="QNB1799" s="143"/>
      <c r="QNC1799" s="143"/>
      <c r="QND1799" s="143"/>
      <c r="QNE1799" s="143"/>
      <c r="QNF1799" s="143"/>
      <c r="QNG1799" s="143"/>
      <c r="QNH1799" s="143"/>
      <c r="QNI1799" s="143"/>
      <c r="QNJ1799" s="143"/>
      <c r="QNK1799" s="143"/>
      <c r="QNL1799" s="143"/>
      <c r="QNM1799" s="143"/>
      <c r="QNN1799" s="143"/>
      <c r="QNO1799" s="143"/>
      <c r="QNP1799" s="143"/>
      <c r="QNQ1799" s="143"/>
      <c r="QNR1799" s="143"/>
      <c r="QNS1799" s="143"/>
      <c r="QNT1799" s="143"/>
      <c r="QNU1799" s="143"/>
      <c r="QNV1799" s="143"/>
      <c r="QNW1799" s="143"/>
      <c r="QNX1799" s="143"/>
      <c r="QNY1799" s="143"/>
      <c r="QNZ1799" s="143"/>
      <c r="QOA1799" s="143"/>
      <c r="QOB1799" s="143"/>
      <c r="QOC1799" s="143"/>
      <c r="QOD1799" s="143"/>
      <c r="QOE1799" s="143"/>
      <c r="QOF1799" s="143"/>
      <c r="QOG1799" s="143"/>
      <c r="QOH1799" s="143"/>
      <c r="QOI1799" s="143"/>
      <c r="QOJ1799" s="143"/>
      <c r="QOK1799" s="143"/>
      <c r="QOL1799" s="143"/>
      <c r="QOM1799" s="143"/>
      <c r="QON1799" s="143"/>
      <c r="QOO1799" s="143"/>
      <c r="QOP1799" s="143"/>
      <c r="QOQ1799" s="143"/>
      <c r="QOR1799" s="143"/>
      <c r="QOS1799" s="143"/>
      <c r="QOT1799" s="143"/>
      <c r="QOU1799" s="143"/>
      <c r="QOV1799" s="143"/>
      <c r="QOW1799" s="143"/>
      <c r="QOX1799" s="143"/>
      <c r="QOY1799" s="143"/>
      <c r="QOZ1799" s="143"/>
      <c r="QPA1799" s="143"/>
      <c r="QPB1799" s="143"/>
      <c r="QPC1799" s="143"/>
      <c r="QPD1799" s="143"/>
      <c r="QPE1799" s="143"/>
      <c r="QPF1799" s="143"/>
      <c r="QPG1799" s="143"/>
      <c r="QPH1799" s="143"/>
      <c r="QPI1799" s="143"/>
      <c r="QPJ1799" s="143"/>
      <c r="QPK1799" s="143"/>
      <c r="QPL1799" s="143"/>
      <c r="QPM1799" s="143"/>
      <c r="QPN1799" s="143"/>
      <c r="QPO1799" s="143"/>
      <c r="QPP1799" s="143"/>
      <c r="QPQ1799" s="143"/>
      <c r="QPR1799" s="143"/>
      <c r="QPS1799" s="143"/>
      <c r="QPT1799" s="143"/>
      <c r="QPU1799" s="143"/>
      <c r="QPV1799" s="143"/>
      <c r="QPW1799" s="143"/>
      <c r="QPX1799" s="143"/>
      <c r="QPY1799" s="143"/>
      <c r="QPZ1799" s="143"/>
      <c r="QQA1799" s="143"/>
      <c r="QQB1799" s="143"/>
      <c r="QQC1799" s="143"/>
      <c r="QQD1799" s="143"/>
      <c r="QQE1799" s="143"/>
      <c r="QQF1799" s="143"/>
      <c r="QQG1799" s="143"/>
      <c r="QQH1799" s="143"/>
      <c r="QQI1799" s="143"/>
      <c r="QQJ1799" s="143"/>
      <c r="QQK1799" s="143"/>
      <c r="QQL1799" s="143"/>
      <c r="QQM1799" s="143"/>
      <c r="QQN1799" s="143"/>
      <c r="QQO1799" s="143"/>
      <c r="QQP1799" s="143"/>
      <c r="QQQ1799" s="143"/>
      <c r="QQR1799" s="143"/>
      <c r="QQS1799" s="143"/>
      <c r="QQT1799" s="143"/>
      <c r="QQU1799" s="143"/>
      <c r="QQV1799" s="143"/>
      <c r="QQW1799" s="143"/>
      <c r="QQX1799" s="143"/>
      <c r="QQY1799" s="143"/>
      <c r="QQZ1799" s="143"/>
      <c r="QRA1799" s="143"/>
      <c r="QRB1799" s="143"/>
      <c r="QRC1799" s="143"/>
      <c r="QRD1799" s="143"/>
      <c r="QRE1799" s="143"/>
      <c r="QRF1799" s="143"/>
      <c r="QRG1799" s="143"/>
      <c r="QRH1799" s="143"/>
      <c r="QRI1799" s="143"/>
      <c r="QRJ1799" s="143"/>
      <c r="QRK1799" s="143"/>
      <c r="QRL1799" s="143"/>
      <c r="QRM1799" s="143"/>
      <c r="QRN1799" s="143"/>
      <c r="QRO1799" s="143"/>
      <c r="QRP1799" s="143"/>
      <c r="QRQ1799" s="143"/>
      <c r="QRR1799" s="143"/>
      <c r="QRS1799" s="143"/>
      <c r="QRT1799" s="143"/>
      <c r="QRU1799" s="143"/>
      <c r="QRV1799" s="143"/>
      <c r="QRW1799" s="143"/>
      <c r="QRX1799" s="143"/>
      <c r="QRY1799" s="143"/>
      <c r="QRZ1799" s="143"/>
      <c r="QSA1799" s="143"/>
      <c r="QSB1799" s="143"/>
      <c r="QSC1799" s="143"/>
      <c r="QSD1799" s="143"/>
      <c r="QSE1799" s="143"/>
      <c r="QSF1799" s="143"/>
      <c r="QSG1799" s="143"/>
      <c r="QSH1799" s="143"/>
      <c r="QSI1799" s="143"/>
      <c r="QSJ1799" s="143"/>
      <c r="QSK1799" s="143"/>
      <c r="QSL1799" s="143"/>
      <c r="QSM1799" s="143"/>
      <c r="QSN1799" s="143"/>
      <c r="QSO1799" s="143"/>
      <c r="QSP1799" s="143"/>
      <c r="QSQ1799" s="143"/>
      <c r="QSR1799" s="143"/>
      <c r="QSS1799" s="143"/>
      <c r="QST1799" s="143"/>
      <c r="QSU1799" s="143"/>
      <c r="QSV1799" s="143"/>
      <c r="QSW1799" s="143"/>
      <c r="QSX1799" s="143"/>
      <c r="QSY1799" s="143"/>
      <c r="QSZ1799" s="143"/>
      <c r="QTA1799" s="143"/>
      <c r="QTB1799" s="143"/>
      <c r="QTC1799" s="143"/>
      <c r="QTD1799" s="143"/>
      <c r="QTE1799" s="143"/>
      <c r="QTF1799" s="143"/>
      <c r="QTG1799" s="143"/>
      <c r="QTH1799" s="143"/>
      <c r="QTI1799" s="143"/>
      <c r="QTJ1799" s="143"/>
      <c r="QTK1799" s="143"/>
      <c r="QTL1799" s="143"/>
      <c r="QTM1799" s="143"/>
      <c r="QTN1799" s="143"/>
      <c r="QTO1799" s="143"/>
      <c r="QTP1799" s="143"/>
      <c r="QTQ1799" s="143"/>
      <c r="QTR1799" s="143"/>
      <c r="QTS1799" s="143"/>
      <c r="QTT1799" s="143"/>
      <c r="QTU1799" s="143"/>
      <c r="QTV1799" s="143"/>
      <c r="QTW1799" s="143"/>
      <c r="QTX1799" s="143"/>
      <c r="QTY1799" s="143"/>
      <c r="QTZ1799" s="143"/>
      <c r="QUA1799" s="143"/>
      <c r="QUB1799" s="143"/>
      <c r="QUC1799" s="143"/>
      <c r="QUD1799" s="143"/>
      <c r="QUE1799" s="143"/>
      <c r="QUF1799" s="143"/>
      <c r="QUG1799" s="143"/>
      <c r="QUH1799" s="143"/>
      <c r="QUI1799" s="143"/>
      <c r="QUJ1799" s="143"/>
      <c r="QUK1799" s="143"/>
      <c r="QUL1799" s="143"/>
      <c r="QUM1799" s="143"/>
      <c r="QUN1799" s="143"/>
      <c r="QUO1799" s="143"/>
      <c r="QUP1799" s="143"/>
      <c r="QUQ1799" s="143"/>
      <c r="QUR1799" s="143"/>
      <c r="QUS1799" s="143"/>
      <c r="QUT1799" s="143"/>
      <c r="QUU1799" s="143"/>
      <c r="QUV1799" s="143"/>
      <c r="QUW1799" s="143"/>
      <c r="QUX1799" s="143"/>
      <c r="QUY1799" s="143"/>
      <c r="QUZ1799" s="143"/>
      <c r="QVA1799" s="143"/>
      <c r="QVB1799" s="143"/>
      <c r="QVC1799" s="143"/>
      <c r="QVD1799" s="143"/>
      <c r="QVE1799" s="143"/>
      <c r="QVF1799" s="143"/>
      <c r="QVG1799" s="143"/>
      <c r="QVH1799" s="143"/>
      <c r="QVI1799" s="143"/>
      <c r="QVJ1799" s="143"/>
      <c r="QVK1799" s="143"/>
      <c r="QVL1799" s="143"/>
      <c r="QVM1799" s="143"/>
      <c r="QVN1799" s="143"/>
      <c r="QVO1799" s="143"/>
      <c r="QVP1799" s="143"/>
      <c r="QVQ1799" s="143"/>
      <c r="QVR1799" s="143"/>
      <c r="QVS1799" s="143"/>
      <c r="QVT1799" s="143"/>
      <c r="QVU1799" s="143"/>
      <c r="QVV1799" s="143"/>
      <c r="QVW1799" s="143"/>
      <c r="QVX1799" s="143"/>
      <c r="QVY1799" s="143"/>
      <c r="QVZ1799" s="143"/>
      <c r="QWA1799" s="143"/>
      <c r="QWB1799" s="143"/>
      <c r="QWC1799" s="143"/>
      <c r="QWD1799" s="143"/>
      <c r="QWE1799" s="143"/>
      <c r="QWF1799" s="143"/>
      <c r="QWG1799" s="143"/>
      <c r="QWH1799" s="143"/>
      <c r="QWI1799" s="143"/>
      <c r="QWJ1799" s="143"/>
      <c r="QWK1799" s="143"/>
      <c r="QWL1799" s="143"/>
      <c r="QWM1799" s="143"/>
      <c r="QWN1799" s="143"/>
      <c r="QWO1799" s="143"/>
      <c r="QWP1799" s="143"/>
      <c r="QWQ1799" s="143"/>
      <c r="QWR1799" s="143"/>
      <c r="QWS1799" s="143"/>
      <c r="QWT1799" s="143"/>
      <c r="QWU1799" s="143"/>
      <c r="QWV1799" s="143"/>
      <c r="QWW1799" s="143"/>
      <c r="QWX1799" s="143"/>
      <c r="QWY1799" s="143"/>
      <c r="QWZ1799" s="143"/>
      <c r="QXA1799" s="143"/>
      <c r="QXB1799" s="143"/>
      <c r="QXC1799" s="143"/>
      <c r="QXD1799" s="143"/>
      <c r="QXE1799" s="143"/>
      <c r="QXF1799" s="143"/>
      <c r="QXG1799" s="143"/>
      <c r="QXH1799" s="143"/>
      <c r="QXI1799" s="143"/>
      <c r="QXJ1799" s="143"/>
      <c r="QXK1799" s="143"/>
      <c r="QXL1799" s="143"/>
      <c r="QXM1799" s="143"/>
      <c r="QXN1799" s="143"/>
      <c r="QXO1799" s="143"/>
      <c r="QXP1799" s="143"/>
      <c r="QXQ1799" s="143"/>
      <c r="QXR1799" s="143"/>
      <c r="QXS1799" s="143"/>
      <c r="QXT1799" s="143"/>
      <c r="QXU1799" s="143"/>
      <c r="QXV1799" s="143"/>
      <c r="QXW1799" s="143"/>
      <c r="QXX1799" s="143"/>
      <c r="QXY1799" s="143"/>
      <c r="QXZ1799" s="143"/>
      <c r="QYA1799" s="143"/>
      <c r="QYB1799" s="143"/>
      <c r="QYC1799" s="143"/>
      <c r="QYD1799" s="143"/>
      <c r="QYE1799" s="143"/>
      <c r="QYF1799" s="143"/>
      <c r="QYG1799" s="143"/>
      <c r="QYH1799" s="143"/>
      <c r="QYI1799" s="143"/>
      <c r="QYJ1799" s="143"/>
      <c r="QYK1799" s="143"/>
      <c r="QYL1799" s="143"/>
      <c r="QYM1799" s="143"/>
      <c r="QYN1799" s="143"/>
      <c r="QYO1799" s="143"/>
      <c r="QYP1799" s="143"/>
      <c r="QYQ1799" s="143"/>
      <c r="QYR1799" s="143"/>
      <c r="QYS1799" s="143"/>
      <c r="QYT1799" s="143"/>
      <c r="QYU1799" s="143"/>
      <c r="QYV1799" s="143"/>
      <c r="QYW1799" s="143"/>
      <c r="QYX1799" s="143"/>
      <c r="QYY1799" s="143"/>
      <c r="QYZ1799" s="143"/>
      <c r="QZA1799" s="143"/>
      <c r="QZB1799" s="143"/>
      <c r="QZC1799" s="143"/>
      <c r="QZD1799" s="143"/>
      <c r="QZE1799" s="143"/>
      <c r="QZF1799" s="143"/>
      <c r="QZG1799" s="143"/>
      <c r="QZH1799" s="143"/>
      <c r="QZI1799" s="143"/>
      <c r="QZJ1799" s="143"/>
      <c r="QZK1799" s="143"/>
      <c r="QZL1799" s="143"/>
      <c r="QZM1799" s="143"/>
      <c r="QZN1799" s="143"/>
      <c r="QZO1799" s="143"/>
      <c r="QZP1799" s="143"/>
      <c r="QZQ1799" s="143"/>
      <c r="QZR1799" s="143"/>
      <c r="QZS1799" s="143"/>
      <c r="QZT1799" s="143"/>
      <c r="QZU1799" s="143"/>
      <c r="QZV1799" s="143"/>
      <c r="QZW1799" s="143"/>
      <c r="QZX1799" s="143"/>
      <c r="QZY1799" s="143"/>
      <c r="QZZ1799" s="143"/>
      <c r="RAA1799" s="143"/>
      <c r="RAB1799" s="143"/>
      <c r="RAC1799" s="143"/>
      <c r="RAD1799" s="143"/>
      <c r="RAE1799" s="143"/>
      <c r="RAF1799" s="143"/>
      <c r="RAG1799" s="143"/>
      <c r="RAH1799" s="143"/>
      <c r="RAI1799" s="143"/>
      <c r="RAJ1799" s="143"/>
      <c r="RAK1799" s="143"/>
      <c r="RAL1799" s="143"/>
      <c r="RAM1799" s="143"/>
      <c r="RAN1799" s="143"/>
      <c r="RAO1799" s="143"/>
      <c r="RAP1799" s="143"/>
      <c r="RAQ1799" s="143"/>
      <c r="RAR1799" s="143"/>
      <c r="RAS1799" s="143"/>
      <c r="RAT1799" s="143"/>
      <c r="RAU1799" s="143"/>
      <c r="RAV1799" s="143"/>
      <c r="RAW1799" s="143"/>
      <c r="RAX1799" s="143"/>
      <c r="RAY1799" s="143"/>
      <c r="RAZ1799" s="143"/>
      <c r="RBA1799" s="143"/>
      <c r="RBB1799" s="143"/>
      <c r="RBC1799" s="143"/>
      <c r="RBD1799" s="143"/>
      <c r="RBE1799" s="143"/>
      <c r="RBF1799" s="143"/>
      <c r="RBG1799" s="143"/>
      <c r="RBH1799" s="143"/>
      <c r="RBI1799" s="143"/>
      <c r="RBJ1799" s="143"/>
      <c r="RBK1799" s="143"/>
      <c r="RBL1799" s="143"/>
      <c r="RBM1799" s="143"/>
      <c r="RBN1799" s="143"/>
      <c r="RBO1799" s="143"/>
      <c r="RBP1799" s="143"/>
      <c r="RBQ1799" s="143"/>
      <c r="RBR1799" s="143"/>
      <c r="RBS1799" s="143"/>
      <c r="RBT1799" s="143"/>
      <c r="RBU1799" s="143"/>
      <c r="RBV1799" s="143"/>
      <c r="RBW1799" s="143"/>
      <c r="RBX1799" s="143"/>
      <c r="RBY1799" s="143"/>
      <c r="RBZ1799" s="143"/>
      <c r="RCA1799" s="143"/>
      <c r="RCB1799" s="143"/>
      <c r="RCC1799" s="143"/>
      <c r="RCD1799" s="143"/>
      <c r="RCE1799" s="143"/>
      <c r="RCF1799" s="143"/>
      <c r="RCG1799" s="143"/>
      <c r="RCH1799" s="143"/>
      <c r="RCI1799" s="143"/>
      <c r="RCJ1799" s="143"/>
      <c r="RCK1799" s="143"/>
      <c r="RCL1799" s="143"/>
      <c r="RCM1799" s="143"/>
      <c r="RCN1799" s="143"/>
      <c r="RCO1799" s="143"/>
      <c r="RCP1799" s="143"/>
      <c r="RCQ1799" s="143"/>
      <c r="RCR1799" s="143"/>
      <c r="RCS1799" s="143"/>
      <c r="RCT1799" s="143"/>
      <c r="RCU1799" s="143"/>
      <c r="RCV1799" s="143"/>
      <c r="RCW1799" s="143"/>
      <c r="RCX1799" s="143"/>
      <c r="RCY1799" s="143"/>
      <c r="RCZ1799" s="143"/>
      <c r="RDA1799" s="143"/>
      <c r="RDB1799" s="143"/>
      <c r="RDC1799" s="143"/>
      <c r="RDD1799" s="143"/>
      <c r="RDE1799" s="143"/>
      <c r="RDF1799" s="143"/>
      <c r="RDG1799" s="143"/>
      <c r="RDH1799" s="143"/>
      <c r="RDI1799" s="143"/>
      <c r="RDJ1799" s="143"/>
      <c r="RDK1799" s="143"/>
      <c r="RDL1799" s="143"/>
      <c r="RDM1799" s="143"/>
      <c r="RDN1799" s="143"/>
      <c r="RDO1799" s="143"/>
      <c r="RDP1799" s="143"/>
      <c r="RDQ1799" s="143"/>
      <c r="RDR1799" s="143"/>
      <c r="RDS1799" s="143"/>
      <c r="RDT1799" s="143"/>
      <c r="RDU1799" s="143"/>
      <c r="RDV1799" s="143"/>
      <c r="RDW1799" s="143"/>
      <c r="RDX1799" s="143"/>
      <c r="RDY1799" s="143"/>
      <c r="RDZ1799" s="143"/>
      <c r="REA1799" s="143"/>
      <c r="REB1799" s="143"/>
      <c r="REC1799" s="143"/>
      <c r="RED1799" s="143"/>
      <c r="REE1799" s="143"/>
      <c r="REF1799" s="143"/>
      <c r="REG1799" s="143"/>
      <c r="REH1799" s="143"/>
      <c r="REI1799" s="143"/>
      <c r="REJ1799" s="143"/>
      <c r="REK1799" s="143"/>
      <c r="REL1799" s="143"/>
      <c r="REM1799" s="143"/>
      <c r="REN1799" s="143"/>
      <c r="REO1799" s="143"/>
      <c r="REP1799" s="143"/>
      <c r="REQ1799" s="143"/>
      <c r="RER1799" s="143"/>
      <c r="RES1799" s="143"/>
      <c r="RET1799" s="143"/>
      <c r="REU1799" s="143"/>
      <c r="REV1799" s="143"/>
      <c r="REW1799" s="143"/>
      <c r="REX1799" s="143"/>
      <c r="REY1799" s="143"/>
      <c r="REZ1799" s="143"/>
      <c r="RFA1799" s="143"/>
      <c r="RFB1799" s="143"/>
      <c r="RFC1799" s="143"/>
      <c r="RFD1799" s="143"/>
      <c r="RFE1799" s="143"/>
      <c r="RFF1799" s="143"/>
      <c r="RFG1799" s="143"/>
      <c r="RFH1799" s="143"/>
      <c r="RFI1799" s="143"/>
      <c r="RFJ1799" s="143"/>
      <c r="RFK1799" s="143"/>
      <c r="RFL1799" s="143"/>
      <c r="RFM1799" s="143"/>
      <c r="RFN1799" s="143"/>
      <c r="RFO1799" s="143"/>
      <c r="RFP1799" s="143"/>
      <c r="RFQ1799" s="143"/>
      <c r="RFR1799" s="143"/>
      <c r="RFS1799" s="143"/>
      <c r="RFT1799" s="143"/>
      <c r="RFU1799" s="143"/>
      <c r="RFV1799" s="143"/>
      <c r="RFW1799" s="143"/>
      <c r="RFX1799" s="143"/>
      <c r="RFY1799" s="143"/>
      <c r="RFZ1799" s="143"/>
      <c r="RGA1799" s="143"/>
      <c r="RGB1799" s="143"/>
      <c r="RGC1799" s="143"/>
      <c r="RGD1799" s="143"/>
      <c r="RGE1799" s="143"/>
      <c r="RGF1799" s="143"/>
      <c r="RGG1799" s="143"/>
      <c r="RGH1799" s="143"/>
      <c r="RGI1799" s="143"/>
      <c r="RGJ1799" s="143"/>
      <c r="RGK1799" s="143"/>
      <c r="RGL1799" s="143"/>
      <c r="RGM1799" s="143"/>
      <c r="RGN1799" s="143"/>
      <c r="RGO1799" s="143"/>
      <c r="RGP1799" s="143"/>
      <c r="RGQ1799" s="143"/>
      <c r="RGR1799" s="143"/>
      <c r="RGS1799" s="143"/>
      <c r="RGT1799" s="143"/>
      <c r="RGU1799" s="143"/>
      <c r="RGV1799" s="143"/>
      <c r="RGW1799" s="143"/>
      <c r="RGX1799" s="143"/>
      <c r="RGY1799" s="143"/>
      <c r="RGZ1799" s="143"/>
      <c r="RHA1799" s="143"/>
      <c r="RHB1799" s="143"/>
      <c r="RHC1799" s="143"/>
      <c r="RHD1799" s="143"/>
      <c r="RHE1799" s="143"/>
      <c r="RHF1799" s="143"/>
      <c r="RHG1799" s="143"/>
      <c r="RHH1799" s="143"/>
      <c r="RHI1799" s="143"/>
      <c r="RHJ1799" s="143"/>
      <c r="RHK1799" s="143"/>
      <c r="RHL1799" s="143"/>
      <c r="RHM1799" s="143"/>
      <c r="RHN1799" s="143"/>
      <c r="RHO1799" s="143"/>
      <c r="RHP1799" s="143"/>
      <c r="RHQ1799" s="143"/>
      <c r="RHR1799" s="143"/>
      <c r="RHS1799" s="143"/>
      <c r="RHT1799" s="143"/>
      <c r="RHU1799" s="143"/>
      <c r="RHV1799" s="143"/>
      <c r="RHW1799" s="143"/>
      <c r="RHX1799" s="143"/>
      <c r="RHY1799" s="143"/>
      <c r="RHZ1799" s="143"/>
      <c r="RIA1799" s="143"/>
      <c r="RIB1799" s="143"/>
      <c r="RIC1799" s="143"/>
      <c r="RID1799" s="143"/>
      <c r="RIE1799" s="143"/>
      <c r="RIF1799" s="143"/>
      <c r="RIG1799" s="143"/>
      <c r="RIH1799" s="143"/>
      <c r="RII1799" s="143"/>
      <c r="RIJ1799" s="143"/>
      <c r="RIK1799" s="143"/>
      <c r="RIL1799" s="143"/>
      <c r="RIM1799" s="143"/>
      <c r="RIN1799" s="143"/>
      <c r="RIO1799" s="143"/>
      <c r="RIP1799" s="143"/>
      <c r="RIQ1799" s="143"/>
      <c r="RIR1799" s="143"/>
      <c r="RIS1799" s="143"/>
      <c r="RIT1799" s="143"/>
      <c r="RIU1799" s="143"/>
      <c r="RIV1799" s="143"/>
      <c r="RIW1799" s="143"/>
      <c r="RIX1799" s="143"/>
      <c r="RIY1799" s="143"/>
      <c r="RIZ1799" s="143"/>
      <c r="RJA1799" s="143"/>
      <c r="RJB1799" s="143"/>
      <c r="RJC1799" s="143"/>
      <c r="RJD1799" s="143"/>
      <c r="RJE1799" s="143"/>
      <c r="RJF1799" s="143"/>
      <c r="RJG1799" s="143"/>
      <c r="RJH1799" s="143"/>
      <c r="RJI1799" s="143"/>
      <c r="RJJ1799" s="143"/>
      <c r="RJK1799" s="143"/>
      <c r="RJL1799" s="143"/>
      <c r="RJM1799" s="143"/>
      <c r="RJN1799" s="143"/>
      <c r="RJO1799" s="143"/>
      <c r="RJP1799" s="143"/>
      <c r="RJQ1799" s="143"/>
      <c r="RJR1799" s="143"/>
      <c r="RJS1799" s="143"/>
      <c r="RJT1799" s="143"/>
      <c r="RJU1799" s="143"/>
      <c r="RJV1799" s="143"/>
      <c r="RJW1799" s="143"/>
      <c r="RJX1799" s="143"/>
      <c r="RJY1799" s="143"/>
      <c r="RJZ1799" s="143"/>
      <c r="RKA1799" s="143"/>
      <c r="RKB1799" s="143"/>
      <c r="RKC1799" s="143"/>
      <c r="RKD1799" s="143"/>
      <c r="RKE1799" s="143"/>
      <c r="RKF1799" s="143"/>
      <c r="RKG1799" s="143"/>
      <c r="RKH1799" s="143"/>
      <c r="RKI1799" s="143"/>
      <c r="RKJ1799" s="143"/>
      <c r="RKK1799" s="143"/>
      <c r="RKL1799" s="143"/>
      <c r="RKM1799" s="143"/>
      <c r="RKN1799" s="143"/>
      <c r="RKO1799" s="143"/>
      <c r="RKP1799" s="143"/>
      <c r="RKQ1799" s="143"/>
      <c r="RKR1799" s="143"/>
      <c r="RKS1799" s="143"/>
      <c r="RKT1799" s="143"/>
      <c r="RKU1799" s="143"/>
      <c r="RKV1799" s="143"/>
      <c r="RKW1799" s="143"/>
      <c r="RKX1799" s="143"/>
      <c r="RKY1799" s="143"/>
      <c r="RKZ1799" s="143"/>
      <c r="RLA1799" s="143"/>
      <c r="RLB1799" s="143"/>
      <c r="RLC1799" s="143"/>
      <c r="RLD1799" s="143"/>
      <c r="RLE1799" s="143"/>
      <c r="RLF1799" s="143"/>
      <c r="RLG1799" s="143"/>
      <c r="RLH1799" s="143"/>
      <c r="RLI1799" s="143"/>
      <c r="RLJ1799" s="143"/>
      <c r="RLK1799" s="143"/>
      <c r="RLL1799" s="143"/>
      <c r="RLM1799" s="143"/>
      <c r="RLN1799" s="143"/>
      <c r="RLO1799" s="143"/>
      <c r="RLP1799" s="143"/>
      <c r="RLQ1799" s="143"/>
      <c r="RLR1799" s="143"/>
      <c r="RLS1799" s="143"/>
      <c r="RLT1799" s="143"/>
      <c r="RLU1799" s="143"/>
      <c r="RLV1799" s="143"/>
      <c r="RLW1799" s="143"/>
      <c r="RLX1799" s="143"/>
      <c r="RLY1799" s="143"/>
      <c r="RLZ1799" s="143"/>
      <c r="RMA1799" s="143"/>
      <c r="RMB1799" s="143"/>
      <c r="RMC1799" s="143"/>
      <c r="RMD1799" s="143"/>
      <c r="RME1799" s="143"/>
      <c r="RMF1799" s="143"/>
      <c r="RMG1799" s="143"/>
      <c r="RMH1799" s="143"/>
      <c r="RMI1799" s="143"/>
      <c r="RMJ1799" s="143"/>
      <c r="RMK1799" s="143"/>
      <c r="RML1799" s="143"/>
      <c r="RMM1799" s="143"/>
      <c r="RMN1799" s="143"/>
      <c r="RMO1799" s="143"/>
      <c r="RMP1799" s="143"/>
      <c r="RMQ1799" s="143"/>
      <c r="RMR1799" s="143"/>
      <c r="RMS1799" s="143"/>
      <c r="RMT1799" s="143"/>
      <c r="RMU1799" s="143"/>
      <c r="RMV1799" s="143"/>
      <c r="RMW1799" s="143"/>
      <c r="RMX1799" s="143"/>
      <c r="RMY1799" s="143"/>
      <c r="RMZ1799" s="143"/>
      <c r="RNA1799" s="143"/>
      <c r="RNB1799" s="143"/>
      <c r="RNC1799" s="143"/>
      <c r="RND1799" s="143"/>
      <c r="RNE1799" s="143"/>
      <c r="RNF1799" s="143"/>
      <c r="RNG1799" s="143"/>
      <c r="RNH1799" s="143"/>
      <c r="RNI1799" s="143"/>
      <c r="RNJ1799" s="143"/>
      <c r="RNK1799" s="143"/>
      <c r="RNL1799" s="143"/>
      <c r="RNM1799" s="143"/>
      <c r="RNN1799" s="143"/>
      <c r="RNO1799" s="143"/>
      <c r="RNP1799" s="143"/>
      <c r="RNQ1799" s="143"/>
      <c r="RNR1799" s="143"/>
      <c r="RNS1799" s="143"/>
      <c r="RNT1799" s="143"/>
      <c r="RNU1799" s="143"/>
      <c r="RNV1799" s="143"/>
      <c r="RNW1799" s="143"/>
      <c r="RNX1799" s="143"/>
      <c r="RNY1799" s="143"/>
      <c r="RNZ1799" s="143"/>
      <c r="ROA1799" s="143"/>
      <c r="ROB1799" s="143"/>
      <c r="ROC1799" s="143"/>
      <c r="ROD1799" s="143"/>
      <c r="ROE1799" s="143"/>
      <c r="ROF1799" s="143"/>
      <c r="ROG1799" s="143"/>
      <c r="ROH1799" s="143"/>
      <c r="ROI1799" s="143"/>
      <c r="ROJ1799" s="143"/>
      <c r="ROK1799" s="143"/>
      <c r="ROL1799" s="143"/>
      <c r="ROM1799" s="143"/>
      <c r="RON1799" s="143"/>
      <c r="ROO1799" s="143"/>
      <c r="ROP1799" s="143"/>
      <c r="ROQ1799" s="143"/>
      <c r="ROR1799" s="143"/>
      <c r="ROS1799" s="143"/>
      <c r="ROT1799" s="143"/>
      <c r="ROU1799" s="143"/>
      <c r="ROV1799" s="143"/>
      <c r="ROW1799" s="143"/>
      <c r="ROX1799" s="143"/>
      <c r="ROY1799" s="143"/>
      <c r="ROZ1799" s="143"/>
      <c r="RPA1799" s="143"/>
      <c r="RPB1799" s="143"/>
      <c r="RPC1799" s="143"/>
      <c r="RPD1799" s="143"/>
      <c r="RPE1799" s="143"/>
      <c r="RPF1799" s="143"/>
      <c r="RPG1799" s="143"/>
      <c r="RPH1799" s="143"/>
      <c r="RPI1799" s="143"/>
      <c r="RPJ1799" s="143"/>
      <c r="RPK1799" s="143"/>
      <c r="RPL1799" s="143"/>
      <c r="RPM1799" s="143"/>
      <c r="RPN1799" s="143"/>
      <c r="RPO1799" s="143"/>
      <c r="RPP1799" s="143"/>
      <c r="RPQ1799" s="143"/>
      <c r="RPR1799" s="143"/>
      <c r="RPS1799" s="143"/>
      <c r="RPT1799" s="143"/>
      <c r="RPU1799" s="143"/>
      <c r="RPV1799" s="143"/>
      <c r="RPW1799" s="143"/>
      <c r="RPX1799" s="143"/>
      <c r="RPY1799" s="143"/>
      <c r="RPZ1799" s="143"/>
      <c r="RQA1799" s="143"/>
      <c r="RQB1799" s="143"/>
      <c r="RQC1799" s="143"/>
      <c r="RQD1799" s="143"/>
      <c r="RQE1799" s="143"/>
      <c r="RQF1799" s="143"/>
      <c r="RQG1799" s="143"/>
      <c r="RQH1799" s="143"/>
      <c r="RQI1799" s="143"/>
      <c r="RQJ1799" s="143"/>
      <c r="RQK1799" s="143"/>
      <c r="RQL1799" s="143"/>
      <c r="RQM1799" s="143"/>
      <c r="RQN1799" s="143"/>
      <c r="RQO1799" s="143"/>
      <c r="RQP1799" s="143"/>
      <c r="RQQ1799" s="143"/>
      <c r="RQR1799" s="143"/>
      <c r="RQS1799" s="143"/>
      <c r="RQT1799" s="143"/>
      <c r="RQU1799" s="143"/>
      <c r="RQV1799" s="143"/>
      <c r="RQW1799" s="143"/>
      <c r="RQX1799" s="143"/>
      <c r="RQY1799" s="143"/>
      <c r="RQZ1799" s="143"/>
      <c r="RRA1799" s="143"/>
      <c r="RRB1799" s="143"/>
      <c r="RRC1799" s="143"/>
      <c r="RRD1799" s="143"/>
      <c r="RRE1799" s="143"/>
      <c r="RRF1799" s="143"/>
      <c r="RRG1799" s="143"/>
      <c r="RRH1799" s="143"/>
      <c r="RRI1799" s="143"/>
      <c r="RRJ1799" s="143"/>
      <c r="RRK1799" s="143"/>
      <c r="RRL1799" s="143"/>
      <c r="RRM1799" s="143"/>
      <c r="RRN1799" s="143"/>
      <c r="RRO1799" s="143"/>
      <c r="RRP1799" s="143"/>
      <c r="RRQ1799" s="143"/>
      <c r="RRR1799" s="143"/>
      <c r="RRS1799" s="143"/>
      <c r="RRT1799" s="143"/>
      <c r="RRU1799" s="143"/>
      <c r="RRV1799" s="143"/>
      <c r="RRW1799" s="143"/>
      <c r="RRX1799" s="143"/>
      <c r="RRY1799" s="143"/>
      <c r="RRZ1799" s="143"/>
      <c r="RSA1799" s="143"/>
      <c r="RSB1799" s="143"/>
      <c r="RSC1799" s="143"/>
      <c r="RSD1799" s="143"/>
      <c r="RSE1799" s="143"/>
      <c r="RSF1799" s="143"/>
      <c r="RSG1799" s="143"/>
      <c r="RSH1799" s="143"/>
      <c r="RSI1799" s="143"/>
      <c r="RSJ1799" s="143"/>
      <c r="RSK1799" s="143"/>
      <c r="RSL1799" s="143"/>
      <c r="RSM1799" s="143"/>
      <c r="RSN1799" s="143"/>
      <c r="RSO1799" s="143"/>
      <c r="RSP1799" s="143"/>
      <c r="RSQ1799" s="143"/>
      <c r="RSR1799" s="143"/>
      <c r="RSS1799" s="143"/>
      <c r="RST1799" s="143"/>
      <c r="RSU1799" s="143"/>
      <c r="RSV1799" s="143"/>
      <c r="RSW1799" s="143"/>
      <c r="RSX1799" s="143"/>
      <c r="RSY1799" s="143"/>
      <c r="RSZ1799" s="143"/>
      <c r="RTA1799" s="143"/>
      <c r="RTB1799" s="143"/>
      <c r="RTC1799" s="143"/>
      <c r="RTD1799" s="143"/>
      <c r="RTE1799" s="143"/>
      <c r="RTF1799" s="143"/>
      <c r="RTG1799" s="143"/>
      <c r="RTH1799" s="143"/>
      <c r="RTI1799" s="143"/>
      <c r="RTJ1799" s="143"/>
      <c r="RTK1799" s="143"/>
      <c r="RTL1799" s="143"/>
      <c r="RTM1799" s="143"/>
      <c r="RTN1799" s="143"/>
      <c r="RTO1799" s="143"/>
      <c r="RTP1799" s="143"/>
      <c r="RTQ1799" s="143"/>
      <c r="RTR1799" s="143"/>
      <c r="RTS1799" s="143"/>
      <c r="RTT1799" s="143"/>
      <c r="RTU1799" s="143"/>
      <c r="RTV1799" s="143"/>
      <c r="RTW1799" s="143"/>
      <c r="RTX1799" s="143"/>
      <c r="RTY1799" s="143"/>
      <c r="RTZ1799" s="143"/>
      <c r="RUA1799" s="143"/>
      <c r="RUB1799" s="143"/>
      <c r="RUC1799" s="143"/>
      <c r="RUD1799" s="143"/>
      <c r="RUE1799" s="143"/>
      <c r="RUF1799" s="143"/>
      <c r="RUG1799" s="143"/>
      <c r="RUH1799" s="143"/>
      <c r="RUI1799" s="143"/>
      <c r="RUJ1799" s="143"/>
      <c r="RUK1799" s="143"/>
      <c r="RUL1799" s="143"/>
      <c r="RUM1799" s="143"/>
      <c r="RUN1799" s="143"/>
      <c r="RUO1799" s="143"/>
      <c r="RUP1799" s="143"/>
      <c r="RUQ1799" s="143"/>
      <c r="RUR1799" s="143"/>
      <c r="RUS1799" s="143"/>
      <c r="RUT1799" s="143"/>
      <c r="RUU1799" s="143"/>
      <c r="RUV1799" s="143"/>
      <c r="RUW1799" s="143"/>
      <c r="RUX1799" s="143"/>
      <c r="RUY1799" s="143"/>
      <c r="RUZ1799" s="143"/>
      <c r="RVA1799" s="143"/>
      <c r="RVB1799" s="143"/>
      <c r="RVC1799" s="143"/>
      <c r="RVD1799" s="143"/>
      <c r="RVE1799" s="143"/>
      <c r="RVF1799" s="143"/>
      <c r="RVG1799" s="143"/>
      <c r="RVH1799" s="143"/>
      <c r="RVI1799" s="143"/>
      <c r="RVJ1799" s="143"/>
      <c r="RVK1799" s="143"/>
      <c r="RVL1799" s="143"/>
      <c r="RVM1799" s="143"/>
      <c r="RVN1799" s="143"/>
      <c r="RVO1799" s="143"/>
      <c r="RVP1799" s="143"/>
      <c r="RVQ1799" s="143"/>
      <c r="RVR1799" s="143"/>
      <c r="RVS1799" s="143"/>
      <c r="RVT1799" s="143"/>
      <c r="RVU1799" s="143"/>
      <c r="RVV1799" s="143"/>
      <c r="RVW1799" s="143"/>
      <c r="RVX1799" s="143"/>
      <c r="RVY1799" s="143"/>
      <c r="RVZ1799" s="143"/>
      <c r="RWA1799" s="143"/>
      <c r="RWB1799" s="143"/>
      <c r="RWC1799" s="143"/>
      <c r="RWD1799" s="143"/>
      <c r="RWE1799" s="143"/>
      <c r="RWF1799" s="143"/>
      <c r="RWG1799" s="143"/>
      <c r="RWH1799" s="143"/>
      <c r="RWI1799" s="143"/>
      <c r="RWJ1799" s="143"/>
      <c r="RWK1799" s="143"/>
      <c r="RWL1799" s="143"/>
      <c r="RWM1799" s="143"/>
      <c r="RWN1799" s="143"/>
      <c r="RWO1799" s="143"/>
      <c r="RWP1799" s="143"/>
      <c r="RWQ1799" s="143"/>
      <c r="RWR1799" s="143"/>
      <c r="RWS1799" s="143"/>
      <c r="RWT1799" s="143"/>
      <c r="RWU1799" s="143"/>
      <c r="RWV1799" s="143"/>
      <c r="RWW1799" s="143"/>
      <c r="RWX1799" s="143"/>
      <c r="RWY1799" s="143"/>
      <c r="RWZ1799" s="143"/>
      <c r="RXA1799" s="143"/>
      <c r="RXB1799" s="143"/>
      <c r="RXC1799" s="143"/>
      <c r="RXD1799" s="143"/>
      <c r="RXE1799" s="143"/>
      <c r="RXF1799" s="143"/>
      <c r="RXG1799" s="143"/>
      <c r="RXH1799" s="143"/>
      <c r="RXI1799" s="143"/>
      <c r="RXJ1799" s="143"/>
      <c r="RXK1799" s="143"/>
      <c r="RXL1799" s="143"/>
      <c r="RXM1799" s="143"/>
      <c r="RXN1799" s="143"/>
      <c r="RXO1799" s="143"/>
      <c r="RXP1799" s="143"/>
      <c r="RXQ1799" s="143"/>
      <c r="RXR1799" s="143"/>
      <c r="RXS1799" s="143"/>
      <c r="RXT1799" s="143"/>
      <c r="RXU1799" s="143"/>
      <c r="RXV1799" s="143"/>
      <c r="RXW1799" s="143"/>
      <c r="RXX1799" s="143"/>
      <c r="RXY1799" s="143"/>
      <c r="RXZ1799" s="143"/>
      <c r="RYA1799" s="143"/>
      <c r="RYB1799" s="143"/>
      <c r="RYC1799" s="143"/>
      <c r="RYD1799" s="143"/>
      <c r="RYE1799" s="143"/>
      <c r="RYF1799" s="143"/>
      <c r="RYG1799" s="143"/>
      <c r="RYH1799" s="143"/>
      <c r="RYI1799" s="143"/>
      <c r="RYJ1799" s="143"/>
      <c r="RYK1799" s="143"/>
      <c r="RYL1799" s="143"/>
      <c r="RYM1799" s="143"/>
      <c r="RYN1799" s="143"/>
      <c r="RYO1799" s="143"/>
      <c r="RYP1799" s="143"/>
      <c r="RYQ1799" s="143"/>
      <c r="RYR1799" s="143"/>
      <c r="RYS1799" s="143"/>
      <c r="RYT1799" s="143"/>
      <c r="RYU1799" s="143"/>
      <c r="RYV1799" s="143"/>
      <c r="RYW1799" s="143"/>
      <c r="RYX1799" s="143"/>
      <c r="RYY1799" s="143"/>
      <c r="RYZ1799" s="143"/>
      <c r="RZA1799" s="143"/>
      <c r="RZB1799" s="143"/>
      <c r="RZC1799" s="143"/>
      <c r="RZD1799" s="143"/>
      <c r="RZE1799" s="143"/>
      <c r="RZF1799" s="143"/>
      <c r="RZG1799" s="143"/>
      <c r="RZH1799" s="143"/>
      <c r="RZI1799" s="143"/>
      <c r="RZJ1799" s="143"/>
      <c r="RZK1799" s="143"/>
      <c r="RZL1799" s="143"/>
      <c r="RZM1799" s="143"/>
      <c r="RZN1799" s="143"/>
      <c r="RZO1799" s="143"/>
      <c r="RZP1799" s="143"/>
      <c r="RZQ1799" s="143"/>
      <c r="RZR1799" s="143"/>
      <c r="RZS1799" s="143"/>
      <c r="RZT1799" s="143"/>
      <c r="RZU1799" s="143"/>
      <c r="RZV1799" s="143"/>
      <c r="RZW1799" s="143"/>
      <c r="RZX1799" s="143"/>
      <c r="RZY1799" s="143"/>
      <c r="RZZ1799" s="143"/>
      <c r="SAA1799" s="143"/>
      <c r="SAB1799" s="143"/>
      <c r="SAC1799" s="143"/>
      <c r="SAD1799" s="143"/>
      <c r="SAE1799" s="143"/>
      <c r="SAF1799" s="143"/>
      <c r="SAG1799" s="143"/>
      <c r="SAH1799" s="143"/>
      <c r="SAI1799" s="143"/>
      <c r="SAJ1799" s="143"/>
      <c r="SAK1799" s="143"/>
      <c r="SAL1799" s="143"/>
      <c r="SAM1799" s="143"/>
      <c r="SAN1799" s="143"/>
      <c r="SAO1799" s="143"/>
      <c r="SAP1799" s="143"/>
      <c r="SAQ1799" s="143"/>
      <c r="SAR1799" s="143"/>
      <c r="SAS1799" s="143"/>
      <c r="SAT1799" s="143"/>
      <c r="SAU1799" s="143"/>
      <c r="SAV1799" s="143"/>
      <c r="SAW1799" s="143"/>
      <c r="SAX1799" s="143"/>
      <c r="SAY1799" s="143"/>
      <c r="SAZ1799" s="143"/>
      <c r="SBA1799" s="143"/>
      <c r="SBB1799" s="143"/>
      <c r="SBC1799" s="143"/>
      <c r="SBD1799" s="143"/>
      <c r="SBE1799" s="143"/>
      <c r="SBF1799" s="143"/>
      <c r="SBG1799" s="143"/>
      <c r="SBH1799" s="143"/>
      <c r="SBI1799" s="143"/>
      <c r="SBJ1799" s="143"/>
      <c r="SBK1799" s="143"/>
      <c r="SBL1799" s="143"/>
      <c r="SBM1799" s="143"/>
      <c r="SBN1799" s="143"/>
      <c r="SBO1799" s="143"/>
      <c r="SBP1799" s="143"/>
      <c r="SBQ1799" s="143"/>
      <c r="SBR1799" s="143"/>
      <c r="SBS1799" s="143"/>
      <c r="SBT1799" s="143"/>
      <c r="SBU1799" s="143"/>
      <c r="SBV1799" s="143"/>
      <c r="SBW1799" s="143"/>
      <c r="SBX1799" s="143"/>
      <c r="SBY1799" s="143"/>
      <c r="SBZ1799" s="143"/>
      <c r="SCA1799" s="143"/>
      <c r="SCB1799" s="143"/>
      <c r="SCC1799" s="143"/>
      <c r="SCD1799" s="143"/>
      <c r="SCE1799" s="143"/>
      <c r="SCF1799" s="143"/>
      <c r="SCG1799" s="143"/>
      <c r="SCH1799" s="143"/>
      <c r="SCI1799" s="143"/>
      <c r="SCJ1799" s="143"/>
      <c r="SCK1799" s="143"/>
      <c r="SCL1799" s="143"/>
      <c r="SCM1799" s="143"/>
      <c r="SCN1799" s="143"/>
      <c r="SCO1799" s="143"/>
      <c r="SCP1799" s="143"/>
      <c r="SCQ1799" s="143"/>
      <c r="SCR1799" s="143"/>
      <c r="SCS1799" s="143"/>
      <c r="SCT1799" s="143"/>
      <c r="SCU1799" s="143"/>
      <c r="SCV1799" s="143"/>
      <c r="SCW1799" s="143"/>
      <c r="SCX1799" s="143"/>
      <c r="SCY1799" s="143"/>
      <c r="SCZ1799" s="143"/>
      <c r="SDA1799" s="143"/>
      <c r="SDB1799" s="143"/>
      <c r="SDC1799" s="143"/>
      <c r="SDD1799" s="143"/>
      <c r="SDE1799" s="143"/>
      <c r="SDF1799" s="143"/>
      <c r="SDG1799" s="143"/>
      <c r="SDH1799" s="143"/>
      <c r="SDI1799" s="143"/>
      <c r="SDJ1799" s="143"/>
      <c r="SDK1799" s="143"/>
      <c r="SDL1799" s="143"/>
      <c r="SDM1799" s="143"/>
      <c r="SDN1799" s="143"/>
      <c r="SDO1799" s="143"/>
      <c r="SDP1799" s="143"/>
      <c r="SDQ1799" s="143"/>
      <c r="SDR1799" s="143"/>
      <c r="SDS1799" s="143"/>
      <c r="SDT1799" s="143"/>
      <c r="SDU1799" s="143"/>
      <c r="SDV1799" s="143"/>
      <c r="SDW1799" s="143"/>
      <c r="SDX1799" s="143"/>
      <c r="SDY1799" s="143"/>
      <c r="SDZ1799" s="143"/>
      <c r="SEA1799" s="143"/>
      <c r="SEB1799" s="143"/>
      <c r="SEC1799" s="143"/>
      <c r="SED1799" s="143"/>
      <c r="SEE1799" s="143"/>
      <c r="SEF1799" s="143"/>
      <c r="SEG1799" s="143"/>
      <c r="SEH1799" s="143"/>
      <c r="SEI1799" s="143"/>
      <c r="SEJ1799" s="143"/>
      <c r="SEK1799" s="143"/>
      <c r="SEL1799" s="143"/>
      <c r="SEM1799" s="143"/>
      <c r="SEN1799" s="143"/>
      <c r="SEO1799" s="143"/>
      <c r="SEP1799" s="143"/>
      <c r="SEQ1799" s="143"/>
      <c r="SER1799" s="143"/>
      <c r="SES1799" s="143"/>
      <c r="SET1799" s="143"/>
      <c r="SEU1799" s="143"/>
      <c r="SEV1799" s="143"/>
      <c r="SEW1799" s="143"/>
      <c r="SEX1799" s="143"/>
      <c r="SEY1799" s="143"/>
      <c r="SEZ1799" s="143"/>
      <c r="SFA1799" s="143"/>
      <c r="SFB1799" s="143"/>
      <c r="SFC1799" s="143"/>
      <c r="SFD1799" s="143"/>
      <c r="SFE1799" s="143"/>
      <c r="SFF1799" s="143"/>
      <c r="SFG1799" s="143"/>
      <c r="SFH1799" s="143"/>
      <c r="SFI1799" s="143"/>
      <c r="SFJ1799" s="143"/>
      <c r="SFK1799" s="143"/>
      <c r="SFL1799" s="143"/>
      <c r="SFM1799" s="143"/>
      <c r="SFN1799" s="143"/>
      <c r="SFO1799" s="143"/>
      <c r="SFP1799" s="143"/>
      <c r="SFQ1799" s="143"/>
      <c r="SFR1799" s="143"/>
      <c r="SFS1799" s="143"/>
      <c r="SFT1799" s="143"/>
      <c r="SFU1799" s="143"/>
      <c r="SFV1799" s="143"/>
      <c r="SFW1799" s="143"/>
      <c r="SFX1799" s="143"/>
      <c r="SFY1799" s="143"/>
      <c r="SFZ1799" s="143"/>
      <c r="SGA1799" s="143"/>
      <c r="SGB1799" s="143"/>
      <c r="SGC1799" s="143"/>
      <c r="SGD1799" s="143"/>
      <c r="SGE1799" s="143"/>
      <c r="SGF1799" s="143"/>
      <c r="SGG1799" s="143"/>
      <c r="SGH1799" s="143"/>
      <c r="SGI1799" s="143"/>
      <c r="SGJ1799" s="143"/>
      <c r="SGK1799" s="143"/>
      <c r="SGL1799" s="143"/>
      <c r="SGM1799" s="143"/>
      <c r="SGN1799" s="143"/>
      <c r="SGO1799" s="143"/>
      <c r="SGP1799" s="143"/>
      <c r="SGQ1799" s="143"/>
      <c r="SGR1799" s="143"/>
      <c r="SGS1799" s="143"/>
      <c r="SGT1799" s="143"/>
      <c r="SGU1799" s="143"/>
      <c r="SGV1799" s="143"/>
      <c r="SGW1799" s="143"/>
      <c r="SGX1799" s="143"/>
      <c r="SGY1799" s="143"/>
      <c r="SGZ1799" s="143"/>
      <c r="SHA1799" s="143"/>
      <c r="SHB1799" s="143"/>
      <c r="SHC1799" s="143"/>
      <c r="SHD1799" s="143"/>
      <c r="SHE1799" s="143"/>
      <c r="SHF1799" s="143"/>
      <c r="SHG1799" s="143"/>
      <c r="SHH1799" s="143"/>
      <c r="SHI1799" s="143"/>
      <c r="SHJ1799" s="143"/>
      <c r="SHK1799" s="143"/>
      <c r="SHL1799" s="143"/>
      <c r="SHM1799" s="143"/>
      <c r="SHN1799" s="143"/>
      <c r="SHO1799" s="143"/>
      <c r="SHP1799" s="143"/>
      <c r="SHQ1799" s="143"/>
      <c r="SHR1799" s="143"/>
      <c r="SHS1799" s="143"/>
      <c r="SHT1799" s="143"/>
      <c r="SHU1799" s="143"/>
      <c r="SHV1799" s="143"/>
      <c r="SHW1799" s="143"/>
      <c r="SHX1799" s="143"/>
      <c r="SHY1799" s="143"/>
      <c r="SHZ1799" s="143"/>
      <c r="SIA1799" s="143"/>
      <c r="SIB1799" s="143"/>
      <c r="SIC1799" s="143"/>
      <c r="SID1799" s="143"/>
      <c r="SIE1799" s="143"/>
      <c r="SIF1799" s="143"/>
      <c r="SIG1799" s="143"/>
      <c r="SIH1799" s="143"/>
      <c r="SII1799" s="143"/>
      <c r="SIJ1799" s="143"/>
      <c r="SIK1799" s="143"/>
      <c r="SIL1799" s="143"/>
      <c r="SIM1799" s="143"/>
      <c r="SIN1799" s="143"/>
      <c r="SIO1799" s="143"/>
      <c r="SIP1799" s="143"/>
      <c r="SIQ1799" s="143"/>
      <c r="SIR1799" s="143"/>
      <c r="SIS1799" s="143"/>
      <c r="SIT1799" s="143"/>
      <c r="SIU1799" s="143"/>
      <c r="SIV1799" s="143"/>
      <c r="SIW1799" s="143"/>
      <c r="SIX1799" s="143"/>
      <c r="SIY1799" s="143"/>
      <c r="SIZ1799" s="143"/>
      <c r="SJA1799" s="143"/>
      <c r="SJB1799" s="143"/>
      <c r="SJC1799" s="143"/>
      <c r="SJD1799" s="143"/>
      <c r="SJE1799" s="143"/>
      <c r="SJF1799" s="143"/>
      <c r="SJG1799" s="143"/>
      <c r="SJH1799" s="143"/>
      <c r="SJI1799" s="143"/>
      <c r="SJJ1799" s="143"/>
      <c r="SJK1799" s="143"/>
      <c r="SJL1799" s="143"/>
      <c r="SJM1799" s="143"/>
      <c r="SJN1799" s="143"/>
      <c r="SJO1799" s="143"/>
      <c r="SJP1799" s="143"/>
      <c r="SJQ1799" s="143"/>
      <c r="SJR1799" s="143"/>
      <c r="SJS1799" s="143"/>
      <c r="SJT1799" s="143"/>
      <c r="SJU1799" s="143"/>
      <c r="SJV1799" s="143"/>
      <c r="SJW1799" s="143"/>
      <c r="SJX1799" s="143"/>
      <c r="SJY1799" s="143"/>
      <c r="SJZ1799" s="143"/>
      <c r="SKA1799" s="143"/>
      <c r="SKB1799" s="143"/>
      <c r="SKC1799" s="143"/>
      <c r="SKD1799" s="143"/>
      <c r="SKE1799" s="143"/>
      <c r="SKF1799" s="143"/>
      <c r="SKG1799" s="143"/>
      <c r="SKH1799" s="143"/>
      <c r="SKI1799" s="143"/>
      <c r="SKJ1799" s="143"/>
      <c r="SKK1799" s="143"/>
      <c r="SKL1799" s="143"/>
      <c r="SKM1799" s="143"/>
      <c r="SKN1799" s="143"/>
      <c r="SKO1799" s="143"/>
      <c r="SKP1799" s="143"/>
      <c r="SKQ1799" s="143"/>
      <c r="SKR1799" s="143"/>
      <c r="SKS1799" s="143"/>
      <c r="SKT1799" s="143"/>
      <c r="SKU1799" s="143"/>
      <c r="SKV1799" s="143"/>
      <c r="SKW1799" s="143"/>
      <c r="SKX1799" s="143"/>
      <c r="SKY1799" s="143"/>
      <c r="SKZ1799" s="143"/>
      <c r="SLA1799" s="143"/>
      <c r="SLB1799" s="143"/>
      <c r="SLC1799" s="143"/>
      <c r="SLD1799" s="143"/>
      <c r="SLE1799" s="143"/>
      <c r="SLF1799" s="143"/>
      <c r="SLG1799" s="143"/>
      <c r="SLH1799" s="143"/>
      <c r="SLI1799" s="143"/>
      <c r="SLJ1799" s="143"/>
      <c r="SLK1799" s="143"/>
      <c r="SLL1799" s="143"/>
      <c r="SLM1799" s="143"/>
      <c r="SLN1799" s="143"/>
      <c r="SLO1799" s="143"/>
      <c r="SLP1799" s="143"/>
      <c r="SLQ1799" s="143"/>
      <c r="SLR1799" s="143"/>
      <c r="SLS1799" s="143"/>
      <c r="SLT1799" s="143"/>
      <c r="SLU1799" s="143"/>
      <c r="SLV1799" s="143"/>
      <c r="SLW1799" s="143"/>
      <c r="SLX1799" s="143"/>
      <c r="SLY1799" s="143"/>
      <c r="SLZ1799" s="143"/>
      <c r="SMA1799" s="143"/>
      <c r="SMB1799" s="143"/>
      <c r="SMC1799" s="143"/>
      <c r="SMD1799" s="143"/>
      <c r="SME1799" s="143"/>
      <c r="SMF1799" s="143"/>
      <c r="SMG1799" s="143"/>
      <c r="SMH1799" s="143"/>
      <c r="SMI1799" s="143"/>
      <c r="SMJ1799" s="143"/>
      <c r="SMK1799" s="143"/>
      <c r="SML1799" s="143"/>
      <c r="SMM1799" s="143"/>
      <c r="SMN1799" s="143"/>
      <c r="SMO1799" s="143"/>
      <c r="SMP1799" s="143"/>
      <c r="SMQ1799" s="143"/>
      <c r="SMR1799" s="143"/>
      <c r="SMS1799" s="143"/>
      <c r="SMT1799" s="143"/>
      <c r="SMU1799" s="143"/>
      <c r="SMV1799" s="143"/>
      <c r="SMW1799" s="143"/>
      <c r="SMX1799" s="143"/>
      <c r="SMY1799" s="143"/>
      <c r="SMZ1799" s="143"/>
      <c r="SNA1799" s="143"/>
      <c r="SNB1799" s="143"/>
      <c r="SNC1799" s="143"/>
      <c r="SND1799" s="143"/>
      <c r="SNE1799" s="143"/>
      <c r="SNF1799" s="143"/>
      <c r="SNG1799" s="143"/>
      <c r="SNH1799" s="143"/>
      <c r="SNI1799" s="143"/>
      <c r="SNJ1799" s="143"/>
      <c r="SNK1799" s="143"/>
      <c r="SNL1799" s="143"/>
      <c r="SNM1799" s="143"/>
      <c r="SNN1799" s="143"/>
      <c r="SNO1799" s="143"/>
      <c r="SNP1799" s="143"/>
      <c r="SNQ1799" s="143"/>
      <c r="SNR1799" s="143"/>
      <c r="SNS1799" s="143"/>
      <c r="SNT1799" s="143"/>
      <c r="SNU1799" s="143"/>
      <c r="SNV1799" s="143"/>
      <c r="SNW1799" s="143"/>
      <c r="SNX1799" s="143"/>
      <c r="SNY1799" s="143"/>
      <c r="SNZ1799" s="143"/>
      <c r="SOA1799" s="143"/>
      <c r="SOB1799" s="143"/>
      <c r="SOC1799" s="143"/>
      <c r="SOD1799" s="143"/>
      <c r="SOE1799" s="143"/>
      <c r="SOF1799" s="143"/>
      <c r="SOG1799" s="143"/>
      <c r="SOH1799" s="143"/>
      <c r="SOI1799" s="143"/>
      <c r="SOJ1799" s="143"/>
      <c r="SOK1799" s="143"/>
      <c r="SOL1799" s="143"/>
      <c r="SOM1799" s="143"/>
      <c r="SON1799" s="143"/>
      <c r="SOO1799" s="143"/>
      <c r="SOP1799" s="143"/>
      <c r="SOQ1799" s="143"/>
      <c r="SOR1799" s="143"/>
      <c r="SOS1799" s="143"/>
      <c r="SOT1799" s="143"/>
      <c r="SOU1799" s="143"/>
      <c r="SOV1799" s="143"/>
      <c r="SOW1799" s="143"/>
      <c r="SOX1799" s="143"/>
      <c r="SOY1799" s="143"/>
      <c r="SOZ1799" s="143"/>
      <c r="SPA1799" s="143"/>
      <c r="SPB1799" s="143"/>
      <c r="SPC1799" s="143"/>
      <c r="SPD1799" s="143"/>
      <c r="SPE1799" s="143"/>
      <c r="SPF1799" s="143"/>
      <c r="SPG1799" s="143"/>
      <c r="SPH1799" s="143"/>
      <c r="SPI1799" s="143"/>
      <c r="SPJ1799" s="143"/>
      <c r="SPK1799" s="143"/>
      <c r="SPL1799" s="143"/>
      <c r="SPM1799" s="143"/>
      <c r="SPN1799" s="143"/>
      <c r="SPO1799" s="143"/>
      <c r="SPP1799" s="143"/>
      <c r="SPQ1799" s="143"/>
      <c r="SPR1799" s="143"/>
      <c r="SPS1799" s="143"/>
      <c r="SPT1799" s="143"/>
      <c r="SPU1799" s="143"/>
      <c r="SPV1799" s="143"/>
      <c r="SPW1799" s="143"/>
      <c r="SPX1799" s="143"/>
      <c r="SPY1799" s="143"/>
      <c r="SPZ1799" s="143"/>
      <c r="SQA1799" s="143"/>
      <c r="SQB1799" s="143"/>
      <c r="SQC1799" s="143"/>
      <c r="SQD1799" s="143"/>
      <c r="SQE1799" s="143"/>
      <c r="SQF1799" s="143"/>
      <c r="SQG1799" s="143"/>
      <c r="SQH1799" s="143"/>
      <c r="SQI1799" s="143"/>
      <c r="SQJ1799" s="143"/>
      <c r="SQK1799" s="143"/>
      <c r="SQL1799" s="143"/>
      <c r="SQM1799" s="143"/>
      <c r="SQN1799" s="143"/>
      <c r="SQO1799" s="143"/>
      <c r="SQP1799" s="143"/>
      <c r="SQQ1799" s="143"/>
      <c r="SQR1799" s="143"/>
      <c r="SQS1799" s="143"/>
      <c r="SQT1799" s="143"/>
      <c r="SQU1799" s="143"/>
      <c r="SQV1799" s="143"/>
      <c r="SQW1799" s="143"/>
      <c r="SQX1799" s="143"/>
      <c r="SQY1799" s="143"/>
      <c r="SQZ1799" s="143"/>
      <c r="SRA1799" s="143"/>
      <c r="SRB1799" s="143"/>
      <c r="SRC1799" s="143"/>
      <c r="SRD1799" s="143"/>
      <c r="SRE1799" s="143"/>
      <c r="SRF1799" s="143"/>
      <c r="SRG1799" s="143"/>
      <c r="SRH1799" s="143"/>
      <c r="SRI1799" s="143"/>
      <c r="SRJ1799" s="143"/>
      <c r="SRK1799" s="143"/>
      <c r="SRL1799" s="143"/>
      <c r="SRM1799" s="143"/>
      <c r="SRN1799" s="143"/>
      <c r="SRO1799" s="143"/>
      <c r="SRP1799" s="143"/>
      <c r="SRQ1799" s="143"/>
      <c r="SRR1799" s="143"/>
      <c r="SRS1799" s="143"/>
      <c r="SRT1799" s="143"/>
      <c r="SRU1799" s="143"/>
      <c r="SRV1799" s="143"/>
      <c r="SRW1799" s="143"/>
      <c r="SRX1799" s="143"/>
      <c r="SRY1799" s="143"/>
      <c r="SRZ1799" s="143"/>
      <c r="SSA1799" s="143"/>
      <c r="SSB1799" s="143"/>
      <c r="SSC1799" s="143"/>
      <c r="SSD1799" s="143"/>
      <c r="SSE1799" s="143"/>
      <c r="SSF1799" s="143"/>
      <c r="SSG1799" s="143"/>
      <c r="SSH1799" s="143"/>
      <c r="SSI1799" s="143"/>
      <c r="SSJ1799" s="143"/>
      <c r="SSK1799" s="143"/>
      <c r="SSL1799" s="143"/>
      <c r="SSM1799" s="143"/>
      <c r="SSN1799" s="143"/>
      <c r="SSO1799" s="143"/>
      <c r="SSP1799" s="143"/>
      <c r="SSQ1799" s="143"/>
      <c r="SSR1799" s="143"/>
      <c r="SSS1799" s="143"/>
      <c r="SST1799" s="143"/>
      <c r="SSU1799" s="143"/>
      <c r="SSV1799" s="143"/>
      <c r="SSW1799" s="143"/>
      <c r="SSX1799" s="143"/>
      <c r="SSY1799" s="143"/>
      <c r="SSZ1799" s="143"/>
      <c r="STA1799" s="143"/>
      <c r="STB1799" s="143"/>
      <c r="STC1799" s="143"/>
      <c r="STD1799" s="143"/>
      <c r="STE1799" s="143"/>
      <c r="STF1799" s="143"/>
      <c r="STG1799" s="143"/>
      <c r="STH1799" s="143"/>
      <c r="STI1799" s="143"/>
      <c r="STJ1799" s="143"/>
      <c r="STK1799" s="143"/>
      <c r="STL1799" s="143"/>
      <c r="STM1799" s="143"/>
      <c r="STN1799" s="143"/>
      <c r="STO1799" s="143"/>
      <c r="STP1799" s="143"/>
      <c r="STQ1799" s="143"/>
      <c r="STR1799" s="143"/>
      <c r="STS1799" s="143"/>
      <c r="STT1799" s="143"/>
      <c r="STU1799" s="143"/>
      <c r="STV1799" s="143"/>
      <c r="STW1799" s="143"/>
      <c r="STX1799" s="143"/>
      <c r="STY1799" s="143"/>
      <c r="STZ1799" s="143"/>
      <c r="SUA1799" s="143"/>
      <c r="SUB1799" s="143"/>
      <c r="SUC1799" s="143"/>
      <c r="SUD1799" s="143"/>
      <c r="SUE1799" s="143"/>
      <c r="SUF1799" s="143"/>
      <c r="SUG1799" s="143"/>
      <c r="SUH1799" s="143"/>
      <c r="SUI1799" s="143"/>
      <c r="SUJ1799" s="143"/>
      <c r="SUK1799" s="143"/>
      <c r="SUL1799" s="143"/>
      <c r="SUM1799" s="143"/>
      <c r="SUN1799" s="143"/>
      <c r="SUO1799" s="143"/>
      <c r="SUP1799" s="143"/>
      <c r="SUQ1799" s="143"/>
      <c r="SUR1799" s="143"/>
      <c r="SUS1799" s="143"/>
      <c r="SUT1799" s="143"/>
      <c r="SUU1799" s="143"/>
      <c r="SUV1799" s="143"/>
      <c r="SUW1799" s="143"/>
      <c r="SUX1799" s="143"/>
      <c r="SUY1799" s="143"/>
      <c r="SUZ1799" s="143"/>
      <c r="SVA1799" s="143"/>
      <c r="SVB1799" s="143"/>
      <c r="SVC1799" s="143"/>
      <c r="SVD1799" s="143"/>
      <c r="SVE1799" s="143"/>
      <c r="SVF1799" s="143"/>
      <c r="SVG1799" s="143"/>
      <c r="SVH1799" s="143"/>
      <c r="SVI1799" s="143"/>
      <c r="SVJ1799" s="143"/>
      <c r="SVK1799" s="143"/>
      <c r="SVL1799" s="143"/>
      <c r="SVM1799" s="143"/>
      <c r="SVN1799" s="143"/>
      <c r="SVO1799" s="143"/>
      <c r="SVP1799" s="143"/>
      <c r="SVQ1799" s="143"/>
      <c r="SVR1799" s="143"/>
      <c r="SVS1799" s="143"/>
      <c r="SVT1799" s="143"/>
      <c r="SVU1799" s="143"/>
      <c r="SVV1799" s="143"/>
      <c r="SVW1799" s="143"/>
      <c r="SVX1799" s="143"/>
      <c r="SVY1799" s="143"/>
      <c r="SVZ1799" s="143"/>
      <c r="SWA1799" s="143"/>
      <c r="SWB1799" s="143"/>
      <c r="SWC1799" s="143"/>
      <c r="SWD1799" s="143"/>
      <c r="SWE1799" s="143"/>
      <c r="SWF1799" s="143"/>
      <c r="SWG1799" s="143"/>
      <c r="SWH1799" s="143"/>
      <c r="SWI1799" s="143"/>
      <c r="SWJ1799" s="143"/>
      <c r="SWK1799" s="143"/>
      <c r="SWL1799" s="143"/>
      <c r="SWM1799" s="143"/>
      <c r="SWN1799" s="143"/>
      <c r="SWO1799" s="143"/>
      <c r="SWP1799" s="143"/>
      <c r="SWQ1799" s="143"/>
      <c r="SWR1799" s="143"/>
      <c r="SWS1799" s="143"/>
      <c r="SWT1799" s="143"/>
      <c r="SWU1799" s="143"/>
      <c r="SWV1799" s="143"/>
      <c r="SWW1799" s="143"/>
      <c r="SWX1799" s="143"/>
      <c r="SWY1799" s="143"/>
      <c r="SWZ1799" s="143"/>
      <c r="SXA1799" s="143"/>
      <c r="SXB1799" s="143"/>
      <c r="SXC1799" s="143"/>
      <c r="SXD1799" s="143"/>
      <c r="SXE1799" s="143"/>
      <c r="SXF1799" s="143"/>
      <c r="SXG1799" s="143"/>
      <c r="SXH1799" s="143"/>
      <c r="SXI1799" s="143"/>
      <c r="SXJ1799" s="143"/>
      <c r="SXK1799" s="143"/>
      <c r="SXL1799" s="143"/>
      <c r="SXM1799" s="143"/>
      <c r="SXN1799" s="143"/>
      <c r="SXO1799" s="143"/>
      <c r="SXP1799" s="143"/>
      <c r="SXQ1799" s="143"/>
      <c r="SXR1799" s="143"/>
      <c r="SXS1799" s="143"/>
      <c r="SXT1799" s="143"/>
      <c r="SXU1799" s="143"/>
      <c r="SXV1799" s="143"/>
      <c r="SXW1799" s="143"/>
      <c r="SXX1799" s="143"/>
      <c r="SXY1799" s="143"/>
      <c r="SXZ1799" s="143"/>
      <c r="SYA1799" s="143"/>
      <c r="SYB1799" s="143"/>
      <c r="SYC1799" s="143"/>
      <c r="SYD1799" s="143"/>
      <c r="SYE1799" s="143"/>
      <c r="SYF1799" s="143"/>
      <c r="SYG1799" s="143"/>
      <c r="SYH1799" s="143"/>
      <c r="SYI1799" s="143"/>
      <c r="SYJ1799" s="143"/>
      <c r="SYK1799" s="143"/>
      <c r="SYL1799" s="143"/>
      <c r="SYM1799" s="143"/>
      <c r="SYN1799" s="143"/>
      <c r="SYO1799" s="143"/>
      <c r="SYP1799" s="143"/>
      <c r="SYQ1799" s="143"/>
      <c r="SYR1799" s="143"/>
      <c r="SYS1799" s="143"/>
      <c r="SYT1799" s="143"/>
      <c r="SYU1799" s="143"/>
      <c r="SYV1799" s="143"/>
      <c r="SYW1799" s="143"/>
      <c r="SYX1799" s="143"/>
      <c r="SYY1799" s="143"/>
      <c r="SYZ1799" s="143"/>
      <c r="SZA1799" s="143"/>
      <c r="SZB1799" s="143"/>
      <c r="SZC1799" s="143"/>
      <c r="SZD1799" s="143"/>
      <c r="SZE1799" s="143"/>
      <c r="SZF1799" s="143"/>
      <c r="SZG1799" s="143"/>
      <c r="SZH1799" s="143"/>
      <c r="SZI1799" s="143"/>
      <c r="SZJ1799" s="143"/>
      <c r="SZK1799" s="143"/>
      <c r="SZL1799" s="143"/>
      <c r="SZM1799" s="143"/>
      <c r="SZN1799" s="143"/>
      <c r="SZO1799" s="143"/>
      <c r="SZP1799" s="143"/>
      <c r="SZQ1799" s="143"/>
      <c r="SZR1799" s="143"/>
      <c r="SZS1799" s="143"/>
      <c r="SZT1799" s="143"/>
      <c r="SZU1799" s="143"/>
      <c r="SZV1799" s="143"/>
      <c r="SZW1799" s="143"/>
      <c r="SZX1799" s="143"/>
      <c r="SZY1799" s="143"/>
      <c r="SZZ1799" s="143"/>
      <c r="TAA1799" s="143"/>
      <c r="TAB1799" s="143"/>
      <c r="TAC1799" s="143"/>
      <c r="TAD1799" s="143"/>
      <c r="TAE1799" s="143"/>
      <c r="TAF1799" s="143"/>
      <c r="TAG1799" s="143"/>
      <c r="TAH1799" s="143"/>
      <c r="TAI1799" s="143"/>
      <c r="TAJ1799" s="143"/>
      <c r="TAK1799" s="143"/>
      <c r="TAL1799" s="143"/>
      <c r="TAM1799" s="143"/>
      <c r="TAN1799" s="143"/>
      <c r="TAO1799" s="143"/>
      <c r="TAP1799" s="143"/>
      <c r="TAQ1799" s="143"/>
      <c r="TAR1799" s="143"/>
      <c r="TAS1799" s="143"/>
      <c r="TAT1799" s="143"/>
      <c r="TAU1799" s="143"/>
      <c r="TAV1799" s="143"/>
      <c r="TAW1799" s="143"/>
      <c r="TAX1799" s="143"/>
      <c r="TAY1799" s="143"/>
      <c r="TAZ1799" s="143"/>
      <c r="TBA1799" s="143"/>
      <c r="TBB1799" s="143"/>
      <c r="TBC1799" s="143"/>
      <c r="TBD1799" s="143"/>
      <c r="TBE1799" s="143"/>
      <c r="TBF1799" s="143"/>
      <c r="TBG1799" s="143"/>
      <c r="TBH1799" s="143"/>
      <c r="TBI1799" s="143"/>
      <c r="TBJ1799" s="143"/>
      <c r="TBK1799" s="143"/>
      <c r="TBL1799" s="143"/>
      <c r="TBM1799" s="143"/>
      <c r="TBN1799" s="143"/>
      <c r="TBO1799" s="143"/>
      <c r="TBP1799" s="143"/>
      <c r="TBQ1799" s="143"/>
      <c r="TBR1799" s="143"/>
      <c r="TBS1799" s="143"/>
      <c r="TBT1799" s="143"/>
      <c r="TBU1799" s="143"/>
      <c r="TBV1799" s="143"/>
      <c r="TBW1799" s="143"/>
      <c r="TBX1799" s="143"/>
      <c r="TBY1799" s="143"/>
      <c r="TBZ1799" s="143"/>
      <c r="TCA1799" s="143"/>
      <c r="TCB1799" s="143"/>
      <c r="TCC1799" s="143"/>
      <c r="TCD1799" s="143"/>
      <c r="TCE1799" s="143"/>
      <c r="TCF1799" s="143"/>
      <c r="TCG1799" s="143"/>
      <c r="TCH1799" s="143"/>
      <c r="TCI1799" s="143"/>
      <c r="TCJ1799" s="143"/>
      <c r="TCK1799" s="143"/>
      <c r="TCL1799" s="143"/>
      <c r="TCM1799" s="143"/>
      <c r="TCN1799" s="143"/>
      <c r="TCO1799" s="143"/>
      <c r="TCP1799" s="143"/>
      <c r="TCQ1799" s="143"/>
      <c r="TCR1799" s="143"/>
      <c r="TCS1799" s="143"/>
      <c r="TCT1799" s="143"/>
      <c r="TCU1799" s="143"/>
      <c r="TCV1799" s="143"/>
      <c r="TCW1799" s="143"/>
      <c r="TCX1799" s="143"/>
      <c r="TCY1799" s="143"/>
      <c r="TCZ1799" s="143"/>
      <c r="TDA1799" s="143"/>
      <c r="TDB1799" s="143"/>
      <c r="TDC1799" s="143"/>
      <c r="TDD1799" s="143"/>
      <c r="TDE1799" s="143"/>
      <c r="TDF1799" s="143"/>
      <c r="TDG1799" s="143"/>
      <c r="TDH1799" s="143"/>
      <c r="TDI1799" s="143"/>
      <c r="TDJ1799" s="143"/>
      <c r="TDK1799" s="143"/>
      <c r="TDL1799" s="143"/>
      <c r="TDM1799" s="143"/>
      <c r="TDN1799" s="143"/>
      <c r="TDO1799" s="143"/>
      <c r="TDP1799" s="143"/>
      <c r="TDQ1799" s="143"/>
      <c r="TDR1799" s="143"/>
      <c r="TDS1799" s="143"/>
      <c r="TDT1799" s="143"/>
      <c r="TDU1799" s="143"/>
      <c r="TDV1799" s="143"/>
      <c r="TDW1799" s="143"/>
      <c r="TDX1799" s="143"/>
      <c r="TDY1799" s="143"/>
      <c r="TDZ1799" s="143"/>
      <c r="TEA1799" s="143"/>
      <c r="TEB1799" s="143"/>
      <c r="TEC1799" s="143"/>
      <c r="TED1799" s="143"/>
      <c r="TEE1799" s="143"/>
      <c r="TEF1799" s="143"/>
      <c r="TEG1799" s="143"/>
      <c r="TEH1799" s="143"/>
      <c r="TEI1799" s="143"/>
      <c r="TEJ1799" s="143"/>
      <c r="TEK1799" s="143"/>
      <c r="TEL1799" s="143"/>
      <c r="TEM1799" s="143"/>
      <c r="TEN1799" s="143"/>
      <c r="TEO1799" s="143"/>
      <c r="TEP1799" s="143"/>
      <c r="TEQ1799" s="143"/>
      <c r="TER1799" s="143"/>
      <c r="TES1799" s="143"/>
      <c r="TET1799" s="143"/>
      <c r="TEU1799" s="143"/>
      <c r="TEV1799" s="143"/>
      <c r="TEW1799" s="143"/>
      <c r="TEX1799" s="143"/>
      <c r="TEY1799" s="143"/>
      <c r="TEZ1799" s="143"/>
      <c r="TFA1799" s="143"/>
      <c r="TFB1799" s="143"/>
      <c r="TFC1799" s="143"/>
      <c r="TFD1799" s="143"/>
      <c r="TFE1799" s="143"/>
      <c r="TFF1799" s="143"/>
      <c r="TFG1799" s="143"/>
      <c r="TFH1799" s="143"/>
      <c r="TFI1799" s="143"/>
      <c r="TFJ1799" s="143"/>
      <c r="TFK1799" s="143"/>
      <c r="TFL1799" s="143"/>
      <c r="TFM1799" s="143"/>
      <c r="TFN1799" s="143"/>
      <c r="TFO1799" s="143"/>
      <c r="TFP1799" s="143"/>
      <c r="TFQ1799" s="143"/>
      <c r="TFR1799" s="143"/>
      <c r="TFS1799" s="143"/>
      <c r="TFT1799" s="143"/>
      <c r="TFU1799" s="143"/>
      <c r="TFV1799" s="143"/>
      <c r="TFW1799" s="143"/>
      <c r="TFX1799" s="143"/>
      <c r="TFY1799" s="143"/>
      <c r="TFZ1799" s="143"/>
      <c r="TGA1799" s="143"/>
      <c r="TGB1799" s="143"/>
      <c r="TGC1799" s="143"/>
      <c r="TGD1799" s="143"/>
      <c r="TGE1799" s="143"/>
      <c r="TGF1799" s="143"/>
      <c r="TGG1799" s="143"/>
      <c r="TGH1799" s="143"/>
      <c r="TGI1799" s="143"/>
      <c r="TGJ1799" s="143"/>
      <c r="TGK1799" s="143"/>
      <c r="TGL1799" s="143"/>
      <c r="TGM1799" s="143"/>
      <c r="TGN1799" s="143"/>
      <c r="TGO1799" s="143"/>
      <c r="TGP1799" s="143"/>
      <c r="TGQ1799" s="143"/>
      <c r="TGR1799" s="143"/>
      <c r="TGS1799" s="143"/>
      <c r="TGT1799" s="143"/>
      <c r="TGU1799" s="143"/>
      <c r="TGV1799" s="143"/>
      <c r="TGW1799" s="143"/>
      <c r="TGX1799" s="143"/>
      <c r="TGY1799" s="143"/>
      <c r="TGZ1799" s="143"/>
      <c r="THA1799" s="143"/>
      <c r="THB1799" s="143"/>
      <c r="THC1799" s="143"/>
      <c r="THD1799" s="143"/>
      <c r="THE1799" s="143"/>
      <c r="THF1799" s="143"/>
      <c r="THG1799" s="143"/>
      <c r="THH1799" s="143"/>
      <c r="THI1799" s="143"/>
      <c r="THJ1799" s="143"/>
      <c r="THK1799" s="143"/>
      <c r="THL1799" s="143"/>
      <c r="THM1799" s="143"/>
      <c r="THN1799" s="143"/>
      <c r="THO1799" s="143"/>
      <c r="THP1799" s="143"/>
      <c r="THQ1799" s="143"/>
      <c r="THR1799" s="143"/>
      <c r="THS1799" s="143"/>
      <c r="THT1799" s="143"/>
      <c r="THU1799" s="143"/>
      <c r="THV1799" s="143"/>
      <c r="THW1799" s="143"/>
      <c r="THX1799" s="143"/>
      <c r="THY1799" s="143"/>
      <c r="THZ1799" s="143"/>
      <c r="TIA1799" s="143"/>
      <c r="TIB1799" s="143"/>
      <c r="TIC1799" s="143"/>
      <c r="TID1799" s="143"/>
      <c r="TIE1799" s="143"/>
      <c r="TIF1799" s="143"/>
      <c r="TIG1799" s="143"/>
      <c r="TIH1799" s="143"/>
      <c r="TII1799" s="143"/>
      <c r="TIJ1799" s="143"/>
      <c r="TIK1799" s="143"/>
      <c r="TIL1799" s="143"/>
      <c r="TIM1799" s="143"/>
      <c r="TIN1799" s="143"/>
      <c r="TIO1799" s="143"/>
      <c r="TIP1799" s="143"/>
      <c r="TIQ1799" s="143"/>
      <c r="TIR1799" s="143"/>
      <c r="TIS1799" s="143"/>
      <c r="TIT1799" s="143"/>
      <c r="TIU1799" s="143"/>
      <c r="TIV1799" s="143"/>
      <c r="TIW1799" s="143"/>
      <c r="TIX1799" s="143"/>
      <c r="TIY1799" s="143"/>
      <c r="TIZ1799" s="143"/>
      <c r="TJA1799" s="143"/>
      <c r="TJB1799" s="143"/>
      <c r="TJC1799" s="143"/>
      <c r="TJD1799" s="143"/>
      <c r="TJE1799" s="143"/>
      <c r="TJF1799" s="143"/>
      <c r="TJG1799" s="143"/>
      <c r="TJH1799" s="143"/>
      <c r="TJI1799" s="143"/>
      <c r="TJJ1799" s="143"/>
      <c r="TJK1799" s="143"/>
      <c r="TJL1799" s="143"/>
      <c r="TJM1799" s="143"/>
      <c r="TJN1799" s="143"/>
      <c r="TJO1799" s="143"/>
      <c r="TJP1799" s="143"/>
      <c r="TJQ1799" s="143"/>
      <c r="TJR1799" s="143"/>
      <c r="TJS1799" s="143"/>
      <c r="TJT1799" s="143"/>
      <c r="TJU1799" s="143"/>
      <c r="TJV1799" s="143"/>
      <c r="TJW1799" s="143"/>
      <c r="TJX1799" s="143"/>
      <c r="TJY1799" s="143"/>
      <c r="TJZ1799" s="143"/>
      <c r="TKA1799" s="143"/>
      <c r="TKB1799" s="143"/>
      <c r="TKC1799" s="143"/>
      <c r="TKD1799" s="143"/>
      <c r="TKE1799" s="143"/>
      <c r="TKF1799" s="143"/>
      <c r="TKG1799" s="143"/>
      <c r="TKH1799" s="143"/>
      <c r="TKI1799" s="143"/>
      <c r="TKJ1799" s="143"/>
      <c r="TKK1799" s="143"/>
      <c r="TKL1799" s="143"/>
      <c r="TKM1799" s="143"/>
      <c r="TKN1799" s="143"/>
      <c r="TKO1799" s="143"/>
      <c r="TKP1799" s="143"/>
      <c r="TKQ1799" s="143"/>
      <c r="TKR1799" s="143"/>
      <c r="TKS1799" s="143"/>
      <c r="TKT1799" s="143"/>
      <c r="TKU1799" s="143"/>
      <c r="TKV1799" s="143"/>
      <c r="TKW1799" s="143"/>
      <c r="TKX1799" s="143"/>
      <c r="TKY1799" s="143"/>
      <c r="TKZ1799" s="143"/>
      <c r="TLA1799" s="143"/>
      <c r="TLB1799" s="143"/>
      <c r="TLC1799" s="143"/>
      <c r="TLD1799" s="143"/>
      <c r="TLE1799" s="143"/>
      <c r="TLF1799" s="143"/>
      <c r="TLG1799" s="143"/>
      <c r="TLH1799" s="143"/>
      <c r="TLI1799" s="143"/>
      <c r="TLJ1799" s="143"/>
      <c r="TLK1799" s="143"/>
      <c r="TLL1799" s="143"/>
      <c r="TLM1799" s="143"/>
      <c r="TLN1799" s="143"/>
      <c r="TLO1799" s="143"/>
      <c r="TLP1799" s="143"/>
      <c r="TLQ1799" s="143"/>
      <c r="TLR1799" s="143"/>
      <c r="TLS1799" s="143"/>
      <c r="TLT1799" s="143"/>
      <c r="TLU1799" s="143"/>
      <c r="TLV1799" s="143"/>
      <c r="TLW1799" s="143"/>
      <c r="TLX1799" s="143"/>
      <c r="TLY1799" s="143"/>
      <c r="TLZ1799" s="143"/>
      <c r="TMA1799" s="143"/>
      <c r="TMB1799" s="143"/>
      <c r="TMC1799" s="143"/>
      <c r="TMD1799" s="143"/>
      <c r="TME1799" s="143"/>
      <c r="TMF1799" s="143"/>
      <c r="TMG1799" s="143"/>
      <c r="TMH1799" s="143"/>
      <c r="TMI1799" s="143"/>
      <c r="TMJ1799" s="143"/>
      <c r="TMK1799" s="143"/>
      <c r="TML1799" s="143"/>
      <c r="TMM1799" s="143"/>
      <c r="TMN1799" s="143"/>
      <c r="TMO1799" s="143"/>
      <c r="TMP1799" s="143"/>
      <c r="TMQ1799" s="143"/>
      <c r="TMR1799" s="143"/>
      <c r="TMS1799" s="143"/>
      <c r="TMT1799" s="143"/>
      <c r="TMU1799" s="143"/>
      <c r="TMV1799" s="143"/>
      <c r="TMW1799" s="143"/>
      <c r="TMX1799" s="143"/>
      <c r="TMY1799" s="143"/>
      <c r="TMZ1799" s="143"/>
      <c r="TNA1799" s="143"/>
      <c r="TNB1799" s="143"/>
      <c r="TNC1799" s="143"/>
      <c r="TND1799" s="143"/>
      <c r="TNE1799" s="143"/>
      <c r="TNF1799" s="143"/>
      <c r="TNG1799" s="143"/>
      <c r="TNH1799" s="143"/>
      <c r="TNI1799" s="143"/>
      <c r="TNJ1799" s="143"/>
      <c r="TNK1799" s="143"/>
      <c r="TNL1799" s="143"/>
      <c r="TNM1799" s="143"/>
      <c r="TNN1799" s="143"/>
      <c r="TNO1799" s="143"/>
      <c r="TNP1799" s="143"/>
      <c r="TNQ1799" s="143"/>
      <c r="TNR1799" s="143"/>
      <c r="TNS1799" s="143"/>
      <c r="TNT1799" s="143"/>
      <c r="TNU1799" s="143"/>
      <c r="TNV1799" s="143"/>
      <c r="TNW1799" s="143"/>
      <c r="TNX1799" s="143"/>
      <c r="TNY1799" s="143"/>
      <c r="TNZ1799" s="143"/>
      <c r="TOA1799" s="143"/>
      <c r="TOB1799" s="143"/>
      <c r="TOC1799" s="143"/>
      <c r="TOD1799" s="143"/>
      <c r="TOE1799" s="143"/>
      <c r="TOF1799" s="143"/>
      <c r="TOG1799" s="143"/>
      <c r="TOH1799" s="143"/>
      <c r="TOI1799" s="143"/>
      <c r="TOJ1799" s="143"/>
      <c r="TOK1799" s="143"/>
      <c r="TOL1799" s="143"/>
      <c r="TOM1799" s="143"/>
      <c r="TON1799" s="143"/>
      <c r="TOO1799" s="143"/>
      <c r="TOP1799" s="143"/>
      <c r="TOQ1799" s="143"/>
      <c r="TOR1799" s="143"/>
      <c r="TOS1799" s="143"/>
      <c r="TOT1799" s="143"/>
      <c r="TOU1799" s="143"/>
      <c r="TOV1799" s="143"/>
      <c r="TOW1799" s="143"/>
      <c r="TOX1799" s="143"/>
      <c r="TOY1799" s="143"/>
      <c r="TOZ1799" s="143"/>
      <c r="TPA1799" s="143"/>
      <c r="TPB1799" s="143"/>
      <c r="TPC1799" s="143"/>
      <c r="TPD1799" s="143"/>
      <c r="TPE1799" s="143"/>
      <c r="TPF1799" s="143"/>
      <c r="TPG1799" s="143"/>
      <c r="TPH1799" s="143"/>
      <c r="TPI1799" s="143"/>
      <c r="TPJ1799" s="143"/>
      <c r="TPK1799" s="143"/>
      <c r="TPL1799" s="143"/>
      <c r="TPM1799" s="143"/>
      <c r="TPN1799" s="143"/>
      <c r="TPO1799" s="143"/>
      <c r="TPP1799" s="143"/>
      <c r="TPQ1799" s="143"/>
      <c r="TPR1799" s="143"/>
      <c r="TPS1799" s="143"/>
      <c r="TPT1799" s="143"/>
      <c r="TPU1799" s="143"/>
      <c r="TPV1799" s="143"/>
      <c r="TPW1799" s="143"/>
      <c r="TPX1799" s="143"/>
      <c r="TPY1799" s="143"/>
      <c r="TPZ1799" s="143"/>
      <c r="TQA1799" s="143"/>
      <c r="TQB1799" s="143"/>
      <c r="TQC1799" s="143"/>
      <c r="TQD1799" s="143"/>
      <c r="TQE1799" s="143"/>
      <c r="TQF1799" s="143"/>
      <c r="TQG1799" s="143"/>
      <c r="TQH1799" s="143"/>
      <c r="TQI1799" s="143"/>
      <c r="TQJ1799" s="143"/>
      <c r="TQK1799" s="143"/>
      <c r="TQL1799" s="143"/>
      <c r="TQM1799" s="143"/>
      <c r="TQN1799" s="143"/>
      <c r="TQO1799" s="143"/>
      <c r="TQP1799" s="143"/>
      <c r="TQQ1799" s="143"/>
      <c r="TQR1799" s="143"/>
      <c r="TQS1799" s="143"/>
      <c r="TQT1799" s="143"/>
      <c r="TQU1799" s="143"/>
      <c r="TQV1799" s="143"/>
      <c r="TQW1799" s="143"/>
      <c r="TQX1799" s="143"/>
      <c r="TQY1799" s="143"/>
      <c r="TQZ1799" s="143"/>
      <c r="TRA1799" s="143"/>
      <c r="TRB1799" s="143"/>
      <c r="TRC1799" s="143"/>
      <c r="TRD1799" s="143"/>
      <c r="TRE1799" s="143"/>
      <c r="TRF1799" s="143"/>
      <c r="TRG1799" s="143"/>
      <c r="TRH1799" s="143"/>
      <c r="TRI1799" s="143"/>
      <c r="TRJ1799" s="143"/>
      <c r="TRK1799" s="143"/>
      <c r="TRL1799" s="143"/>
      <c r="TRM1799" s="143"/>
      <c r="TRN1799" s="143"/>
      <c r="TRO1799" s="143"/>
      <c r="TRP1799" s="143"/>
      <c r="TRQ1799" s="143"/>
      <c r="TRR1799" s="143"/>
      <c r="TRS1799" s="143"/>
      <c r="TRT1799" s="143"/>
      <c r="TRU1799" s="143"/>
      <c r="TRV1799" s="143"/>
      <c r="TRW1799" s="143"/>
      <c r="TRX1799" s="143"/>
      <c r="TRY1799" s="143"/>
      <c r="TRZ1799" s="143"/>
      <c r="TSA1799" s="143"/>
      <c r="TSB1799" s="143"/>
      <c r="TSC1799" s="143"/>
      <c r="TSD1799" s="143"/>
      <c r="TSE1799" s="143"/>
      <c r="TSF1799" s="143"/>
      <c r="TSG1799" s="143"/>
      <c r="TSH1799" s="143"/>
      <c r="TSI1799" s="143"/>
      <c r="TSJ1799" s="143"/>
      <c r="TSK1799" s="143"/>
      <c r="TSL1799" s="143"/>
      <c r="TSM1799" s="143"/>
      <c r="TSN1799" s="143"/>
      <c r="TSO1799" s="143"/>
      <c r="TSP1799" s="143"/>
      <c r="TSQ1799" s="143"/>
      <c r="TSR1799" s="143"/>
      <c r="TSS1799" s="143"/>
      <c r="TST1799" s="143"/>
      <c r="TSU1799" s="143"/>
      <c r="TSV1799" s="143"/>
      <c r="TSW1799" s="143"/>
      <c r="TSX1799" s="143"/>
      <c r="TSY1799" s="143"/>
      <c r="TSZ1799" s="143"/>
      <c r="TTA1799" s="143"/>
      <c r="TTB1799" s="143"/>
      <c r="TTC1799" s="143"/>
      <c r="TTD1799" s="143"/>
      <c r="TTE1799" s="143"/>
      <c r="TTF1799" s="143"/>
      <c r="TTG1799" s="143"/>
      <c r="TTH1799" s="143"/>
      <c r="TTI1799" s="143"/>
      <c r="TTJ1799" s="143"/>
      <c r="TTK1799" s="143"/>
      <c r="TTL1799" s="143"/>
      <c r="TTM1799" s="143"/>
      <c r="TTN1799" s="143"/>
      <c r="TTO1799" s="143"/>
      <c r="TTP1799" s="143"/>
      <c r="TTQ1799" s="143"/>
      <c r="TTR1799" s="143"/>
      <c r="TTS1799" s="143"/>
      <c r="TTT1799" s="143"/>
      <c r="TTU1799" s="143"/>
      <c r="TTV1799" s="143"/>
      <c r="TTW1799" s="143"/>
      <c r="TTX1799" s="143"/>
      <c r="TTY1799" s="143"/>
      <c r="TTZ1799" s="143"/>
      <c r="TUA1799" s="143"/>
      <c r="TUB1799" s="143"/>
      <c r="TUC1799" s="143"/>
      <c r="TUD1799" s="143"/>
      <c r="TUE1799" s="143"/>
      <c r="TUF1799" s="143"/>
      <c r="TUG1799" s="143"/>
      <c r="TUH1799" s="143"/>
      <c r="TUI1799" s="143"/>
      <c r="TUJ1799" s="143"/>
      <c r="TUK1799" s="143"/>
      <c r="TUL1799" s="143"/>
      <c r="TUM1799" s="143"/>
      <c r="TUN1799" s="143"/>
      <c r="TUO1799" s="143"/>
      <c r="TUP1799" s="143"/>
      <c r="TUQ1799" s="143"/>
      <c r="TUR1799" s="143"/>
      <c r="TUS1799" s="143"/>
      <c r="TUT1799" s="143"/>
      <c r="TUU1799" s="143"/>
      <c r="TUV1799" s="143"/>
      <c r="TUW1799" s="143"/>
      <c r="TUX1799" s="143"/>
      <c r="TUY1799" s="143"/>
      <c r="TUZ1799" s="143"/>
      <c r="TVA1799" s="143"/>
      <c r="TVB1799" s="143"/>
      <c r="TVC1799" s="143"/>
      <c r="TVD1799" s="143"/>
      <c r="TVE1799" s="143"/>
      <c r="TVF1799" s="143"/>
      <c r="TVG1799" s="143"/>
      <c r="TVH1799" s="143"/>
      <c r="TVI1799" s="143"/>
      <c r="TVJ1799" s="143"/>
      <c r="TVK1799" s="143"/>
      <c r="TVL1799" s="143"/>
      <c r="TVM1799" s="143"/>
      <c r="TVN1799" s="143"/>
      <c r="TVO1799" s="143"/>
      <c r="TVP1799" s="143"/>
      <c r="TVQ1799" s="143"/>
      <c r="TVR1799" s="143"/>
      <c r="TVS1799" s="143"/>
      <c r="TVT1799" s="143"/>
      <c r="TVU1799" s="143"/>
      <c r="TVV1799" s="143"/>
      <c r="TVW1799" s="143"/>
      <c r="TVX1799" s="143"/>
      <c r="TVY1799" s="143"/>
      <c r="TVZ1799" s="143"/>
      <c r="TWA1799" s="143"/>
      <c r="TWB1799" s="143"/>
      <c r="TWC1799" s="143"/>
      <c r="TWD1799" s="143"/>
      <c r="TWE1799" s="143"/>
      <c r="TWF1799" s="143"/>
      <c r="TWG1799" s="143"/>
      <c r="TWH1799" s="143"/>
      <c r="TWI1799" s="143"/>
      <c r="TWJ1799" s="143"/>
      <c r="TWK1799" s="143"/>
      <c r="TWL1799" s="143"/>
      <c r="TWM1799" s="143"/>
      <c r="TWN1799" s="143"/>
      <c r="TWO1799" s="143"/>
      <c r="TWP1799" s="143"/>
      <c r="TWQ1799" s="143"/>
      <c r="TWR1799" s="143"/>
      <c r="TWS1799" s="143"/>
      <c r="TWT1799" s="143"/>
      <c r="TWU1799" s="143"/>
      <c r="TWV1799" s="143"/>
      <c r="TWW1799" s="143"/>
      <c r="TWX1799" s="143"/>
      <c r="TWY1799" s="143"/>
      <c r="TWZ1799" s="143"/>
      <c r="TXA1799" s="143"/>
      <c r="TXB1799" s="143"/>
      <c r="TXC1799" s="143"/>
      <c r="TXD1799" s="143"/>
      <c r="TXE1799" s="143"/>
      <c r="TXF1799" s="143"/>
      <c r="TXG1799" s="143"/>
      <c r="TXH1799" s="143"/>
      <c r="TXI1799" s="143"/>
      <c r="TXJ1799" s="143"/>
      <c r="TXK1799" s="143"/>
      <c r="TXL1799" s="143"/>
      <c r="TXM1799" s="143"/>
      <c r="TXN1799" s="143"/>
      <c r="TXO1799" s="143"/>
      <c r="TXP1799" s="143"/>
      <c r="TXQ1799" s="143"/>
      <c r="TXR1799" s="143"/>
      <c r="TXS1799" s="143"/>
      <c r="TXT1799" s="143"/>
      <c r="TXU1799" s="143"/>
      <c r="TXV1799" s="143"/>
      <c r="TXW1799" s="143"/>
      <c r="TXX1799" s="143"/>
      <c r="TXY1799" s="143"/>
      <c r="TXZ1799" s="143"/>
      <c r="TYA1799" s="143"/>
      <c r="TYB1799" s="143"/>
      <c r="TYC1799" s="143"/>
      <c r="TYD1799" s="143"/>
      <c r="TYE1799" s="143"/>
      <c r="TYF1799" s="143"/>
      <c r="TYG1799" s="143"/>
      <c r="TYH1799" s="143"/>
      <c r="TYI1799" s="143"/>
      <c r="TYJ1799" s="143"/>
      <c r="TYK1799" s="143"/>
      <c r="TYL1799" s="143"/>
      <c r="TYM1799" s="143"/>
      <c r="TYN1799" s="143"/>
      <c r="TYO1799" s="143"/>
      <c r="TYP1799" s="143"/>
      <c r="TYQ1799" s="143"/>
      <c r="TYR1799" s="143"/>
      <c r="TYS1799" s="143"/>
      <c r="TYT1799" s="143"/>
      <c r="TYU1799" s="143"/>
      <c r="TYV1799" s="143"/>
      <c r="TYW1799" s="143"/>
      <c r="TYX1799" s="143"/>
      <c r="TYY1799" s="143"/>
      <c r="TYZ1799" s="143"/>
      <c r="TZA1799" s="143"/>
      <c r="TZB1799" s="143"/>
      <c r="TZC1799" s="143"/>
      <c r="TZD1799" s="143"/>
      <c r="TZE1799" s="143"/>
      <c r="TZF1799" s="143"/>
      <c r="TZG1799" s="143"/>
      <c r="TZH1799" s="143"/>
      <c r="TZI1799" s="143"/>
      <c r="TZJ1799" s="143"/>
      <c r="TZK1799" s="143"/>
      <c r="TZL1799" s="143"/>
      <c r="TZM1799" s="143"/>
      <c r="TZN1799" s="143"/>
      <c r="TZO1799" s="143"/>
      <c r="TZP1799" s="143"/>
      <c r="TZQ1799" s="143"/>
      <c r="TZR1799" s="143"/>
      <c r="TZS1799" s="143"/>
      <c r="TZT1799" s="143"/>
      <c r="TZU1799" s="143"/>
      <c r="TZV1799" s="143"/>
      <c r="TZW1799" s="143"/>
      <c r="TZX1799" s="143"/>
      <c r="TZY1799" s="143"/>
      <c r="TZZ1799" s="143"/>
      <c r="UAA1799" s="143"/>
      <c r="UAB1799" s="143"/>
      <c r="UAC1799" s="143"/>
      <c r="UAD1799" s="143"/>
      <c r="UAE1799" s="143"/>
      <c r="UAF1799" s="143"/>
      <c r="UAG1799" s="143"/>
      <c r="UAH1799" s="143"/>
      <c r="UAI1799" s="143"/>
      <c r="UAJ1799" s="143"/>
      <c r="UAK1799" s="143"/>
      <c r="UAL1799" s="143"/>
      <c r="UAM1799" s="143"/>
      <c r="UAN1799" s="143"/>
      <c r="UAO1799" s="143"/>
      <c r="UAP1799" s="143"/>
      <c r="UAQ1799" s="143"/>
      <c r="UAR1799" s="143"/>
      <c r="UAS1799" s="143"/>
      <c r="UAT1799" s="143"/>
      <c r="UAU1799" s="143"/>
      <c r="UAV1799" s="143"/>
      <c r="UAW1799" s="143"/>
      <c r="UAX1799" s="143"/>
      <c r="UAY1799" s="143"/>
      <c r="UAZ1799" s="143"/>
      <c r="UBA1799" s="143"/>
      <c r="UBB1799" s="143"/>
      <c r="UBC1799" s="143"/>
      <c r="UBD1799" s="143"/>
      <c r="UBE1799" s="143"/>
      <c r="UBF1799" s="143"/>
      <c r="UBG1799" s="143"/>
      <c r="UBH1799" s="143"/>
      <c r="UBI1799" s="143"/>
      <c r="UBJ1799" s="143"/>
      <c r="UBK1799" s="143"/>
      <c r="UBL1799" s="143"/>
      <c r="UBM1799" s="143"/>
      <c r="UBN1799" s="143"/>
      <c r="UBO1799" s="143"/>
      <c r="UBP1799" s="143"/>
      <c r="UBQ1799" s="143"/>
      <c r="UBR1799" s="143"/>
      <c r="UBS1799" s="143"/>
      <c r="UBT1799" s="143"/>
      <c r="UBU1799" s="143"/>
      <c r="UBV1799" s="143"/>
      <c r="UBW1799" s="143"/>
      <c r="UBX1799" s="143"/>
      <c r="UBY1799" s="143"/>
      <c r="UBZ1799" s="143"/>
      <c r="UCA1799" s="143"/>
      <c r="UCB1799" s="143"/>
      <c r="UCC1799" s="143"/>
      <c r="UCD1799" s="143"/>
      <c r="UCE1799" s="143"/>
      <c r="UCF1799" s="143"/>
      <c r="UCG1799" s="143"/>
      <c r="UCH1799" s="143"/>
      <c r="UCI1799" s="143"/>
      <c r="UCJ1799" s="143"/>
      <c r="UCK1799" s="143"/>
      <c r="UCL1799" s="143"/>
      <c r="UCM1799" s="143"/>
      <c r="UCN1799" s="143"/>
      <c r="UCO1799" s="143"/>
      <c r="UCP1799" s="143"/>
      <c r="UCQ1799" s="143"/>
      <c r="UCR1799" s="143"/>
      <c r="UCS1799" s="143"/>
      <c r="UCT1799" s="143"/>
      <c r="UCU1799" s="143"/>
      <c r="UCV1799" s="143"/>
      <c r="UCW1799" s="143"/>
      <c r="UCX1799" s="143"/>
      <c r="UCY1799" s="143"/>
      <c r="UCZ1799" s="143"/>
      <c r="UDA1799" s="143"/>
      <c r="UDB1799" s="143"/>
      <c r="UDC1799" s="143"/>
      <c r="UDD1799" s="143"/>
      <c r="UDE1799" s="143"/>
      <c r="UDF1799" s="143"/>
      <c r="UDG1799" s="143"/>
      <c r="UDH1799" s="143"/>
      <c r="UDI1799" s="143"/>
      <c r="UDJ1799" s="143"/>
      <c r="UDK1799" s="143"/>
      <c r="UDL1799" s="143"/>
      <c r="UDM1799" s="143"/>
      <c r="UDN1799" s="143"/>
      <c r="UDO1799" s="143"/>
      <c r="UDP1799" s="143"/>
      <c r="UDQ1799" s="143"/>
      <c r="UDR1799" s="143"/>
      <c r="UDS1799" s="143"/>
      <c r="UDT1799" s="143"/>
      <c r="UDU1799" s="143"/>
      <c r="UDV1799" s="143"/>
      <c r="UDW1799" s="143"/>
      <c r="UDX1799" s="143"/>
      <c r="UDY1799" s="143"/>
      <c r="UDZ1799" s="143"/>
      <c r="UEA1799" s="143"/>
      <c r="UEB1799" s="143"/>
      <c r="UEC1799" s="143"/>
      <c r="UED1799" s="143"/>
      <c r="UEE1799" s="143"/>
      <c r="UEF1799" s="143"/>
      <c r="UEG1799" s="143"/>
      <c r="UEH1799" s="143"/>
      <c r="UEI1799" s="143"/>
      <c r="UEJ1799" s="143"/>
      <c r="UEK1799" s="143"/>
      <c r="UEL1799" s="143"/>
      <c r="UEM1799" s="143"/>
      <c r="UEN1799" s="143"/>
      <c r="UEO1799" s="143"/>
      <c r="UEP1799" s="143"/>
      <c r="UEQ1799" s="143"/>
      <c r="UER1799" s="143"/>
      <c r="UES1799" s="143"/>
      <c r="UET1799" s="143"/>
      <c r="UEU1799" s="143"/>
      <c r="UEV1799" s="143"/>
      <c r="UEW1799" s="143"/>
      <c r="UEX1799" s="143"/>
      <c r="UEY1799" s="143"/>
      <c r="UEZ1799" s="143"/>
      <c r="UFA1799" s="143"/>
      <c r="UFB1799" s="143"/>
      <c r="UFC1799" s="143"/>
      <c r="UFD1799" s="143"/>
      <c r="UFE1799" s="143"/>
      <c r="UFF1799" s="143"/>
      <c r="UFG1799" s="143"/>
      <c r="UFH1799" s="143"/>
      <c r="UFI1799" s="143"/>
      <c r="UFJ1799" s="143"/>
      <c r="UFK1799" s="143"/>
      <c r="UFL1799" s="143"/>
      <c r="UFM1799" s="143"/>
      <c r="UFN1799" s="143"/>
      <c r="UFO1799" s="143"/>
      <c r="UFP1799" s="143"/>
      <c r="UFQ1799" s="143"/>
      <c r="UFR1799" s="143"/>
      <c r="UFS1799" s="143"/>
      <c r="UFT1799" s="143"/>
      <c r="UFU1799" s="143"/>
      <c r="UFV1799" s="143"/>
      <c r="UFW1799" s="143"/>
      <c r="UFX1799" s="143"/>
      <c r="UFY1799" s="143"/>
      <c r="UFZ1799" s="143"/>
      <c r="UGA1799" s="143"/>
      <c r="UGB1799" s="143"/>
      <c r="UGC1799" s="143"/>
      <c r="UGD1799" s="143"/>
      <c r="UGE1799" s="143"/>
      <c r="UGF1799" s="143"/>
      <c r="UGG1799" s="143"/>
      <c r="UGH1799" s="143"/>
      <c r="UGI1799" s="143"/>
      <c r="UGJ1799" s="143"/>
      <c r="UGK1799" s="143"/>
      <c r="UGL1799" s="143"/>
      <c r="UGM1799" s="143"/>
      <c r="UGN1799" s="143"/>
      <c r="UGO1799" s="143"/>
      <c r="UGP1799" s="143"/>
      <c r="UGQ1799" s="143"/>
      <c r="UGR1799" s="143"/>
      <c r="UGS1799" s="143"/>
      <c r="UGT1799" s="143"/>
      <c r="UGU1799" s="143"/>
      <c r="UGV1799" s="143"/>
      <c r="UGW1799" s="143"/>
      <c r="UGX1799" s="143"/>
      <c r="UGY1799" s="143"/>
      <c r="UGZ1799" s="143"/>
      <c r="UHA1799" s="143"/>
      <c r="UHB1799" s="143"/>
      <c r="UHC1799" s="143"/>
      <c r="UHD1799" s="143"/>
      <c r="UHE1799" s="143"/>
      <c r="UHF1799" s="143"/>
      <c r="UHG1799" s="143"/>
      <c r="UHH1799" s="143"/>
      <c r="UHI1799" s="143"/>
      <c r="UHJ1799" s="143"/>
      <c r="UHK1799" s="143"/>
      <c r="UHL1799" s="143"/>
      <c r="UHM1799" s="143"/>
      <c r="UHN1799" s="143"/>
      <c r="UHO1799" s="143"/>
      <c r="UHP1799" s="143"/>
      <c r="UHQ1799" s="143"/>
      <c r="UHR1799" s="143"/>
      <c r="UHS1799" s="143"/>
      <c r="UHT1799" s="143"/>
      <c r="UHU1799" s="143"/>
      <c r="UHV1799" s="143"/>
      <c r="UHW1799" s="143"/>
      <c r="UHX1799" s="143"/>
      <c r="UHY1799" s="143"/>
      <c r="UHZ1799" s="143"/>
      <c r="UIA1799" s="143"/>
      <c r="UIB1799" s="143"/>
      <c r="UIC1799" s="143"/>
      <c r="UID1799" s="143"/>
      <c r="UIE1799" s="143"/>
      <c r="UIF1799" s="143"/>
      <c r="UIG1799" s="143"/>
      <c r="UIH1799" s="143"/>
      <c r="UII1799" s="143"/>
      <c r="UIJ1799" s="143"/>
      <c r="UIK1799" s="143"/>
      <c r="UIL1799" s="143"/>
      <c r="UIM1799" s="143"/>
      <c r="UIN1799" s="143"/>
      <c r="UIO1799" s="143"/>
      <c r="UIP1799" s="143"/>
      <c r="UIQ1799" s="143"/>
      <c r="UIR1799" s="143"/>
      <c r="UIS1799" s="143"/>
      <c r="UIT1799" s="143"/>
      <c r="UIU1799" s="143"/>
      <c r="UIV1799" s="143"/>
      <c r="UIW1799" s="143"/>
      <c r="UIX1799" s="143"/>
      <c r="UIY1799" s="143"/>
      <c r="UIZ1799" s="143"/>
      <c r="UJA1799" s="143"/>
      <c r="UJB1799" s="143"/>
      <c r="UJC1799" s="143"/>
      <c r="UJD1799" s="143"/>
      <c r="UJE1799" s="143"/>
      <c r="UJF1799" s="143"/>
      <c r="UJG1799" s="143"/>
      <c r="UJH1799" s="143"/>
      <c r="UJI1799" s="143"/>
      <c r="UJJ1799" s="143"/>
      <c r="UJK1799" s="143"/>
      <c r="UJL1799" s="143"/>
      <c r="UJM1799" s="143"/>
      <c r="UJN1799" s="143"/>
      <c r="UJO1799" s="143"/>
      <c r="UJP1799" s="143"/>
      <c r="UJQ1799" s="143"/>
      <c r="UJR1799" s="143"/>
      <c r="UJS1799" s="143"/>
      <c r="UJT1799" s="143"/>
      <c r="UJU1799" s="143"/>
      <c r="UJV1799" s="143"/>
      <c r="UJW1799" s="143"/>
      <c r="UJX1799" s="143"/>
      <c r="UJY1799" s="143"/>
      <c r="UJZ1799" s="143"/>
      <c r="UKA1799" s="143"/>
      <c r="UKB1799" s="143"/>
      <c r="UKC1799" s="143"/>
      <c r="UKD1799" s="143"/>
      <c r="UKE1799" s="143"/>
      <c r="UKF1799" s="143"/>
      <c r="UKG1799" s="143"/>
      <c r="UKH1799" s="143"/>
      <c r="UKI1799" s="143"/>
      <c r="UKJ1799" s="143"/>
      <c r="UKK1799" s="143"/>
      <c r="UKL1799" s="143"/>
      <c r="UKM1799" s="143"/>
      <c r="UKN1799" s="143"/>
      <c r="UKO1799" s="143"/>
      <c r="UKP1799" s="143"/>
      <c r="UKQ1799" s="143"/>
      <c r="UKR1799" s="143"/>
      <c r="UKS1799" s="143"/>
      <c r="UKT1799" s="143"/>
      <c r="UKU1799" s="143"/>
      <c r="UKV1799" s="143"/>
      <c r="UKW1799" s="143"/>
      <c r="UKX1799" s="143"/>
      <c r="UKY1799" s="143"/>
      <c r="UKZ1799" s="143"/>
      <c r="ULA1799" s="143"/>
      <c r="ULB1799" s="143"/>
      <c r="ULC1799" s="143"/>
      <c r="ULD1799" s="143"/>
      <c r="ULE1799" s="143"/>
      <c r="ULF1799" s="143"/>
      <c r="ULG1799" s="143"/>
      <c r="ULH1799" s="143"/>
      <c r="ULI1799" s="143"/>
      <c r="ULJ1799" s="143"/>
      <c r="ULK1799" s="143"/>
      <c r="ULL1799" s="143"/>
      <c r="ULM1799" s="143"/>
      <c r="ULN1799" s="143"/>
      <c r="ULO1799" s="143"/>
      <c r="ULP1799" s="143"/>
      <c r="ULQ1799" s="143"/>
      <c r="ULR1799" s="143"/>
      <c r="ULS1799" s="143"/>
      <c r="ULT1799" s="143"/>
      <c r="ULU1799" s="143"/>
      <c r="ULV1799" s="143"/>
      <c r="ULW1799" s="143"/>
      <c r="ULX1799" s="143"/>
      <c r="ULY1799" s="143"/>
      <c r="ULZ1799" s="143"/>
      <c r="UMA1799" s="143"/>
      <c r="UMB1799" s="143"/>
      <c r="UMC1799" s="143"/>
      <c r="UMD1799" s="143"/>
      <c r="UME1799" s="143"/>
      <c r="UMF1799" s="143"/>
      <c r="UMG1799" s="143"/>
      <c r="UMH1799" s="143"/>
      <c r="UMI1799" s="143"/>
      <c r="UMJ1799" s="143"/>
      <c r="UMK1799" s="143"/>
      <c r="UML1799" s="143"/>
      <c r="UMM1799" s="143"/>
      <c r="UMN1799" s="143"/>
      <c r="UMO1799" s="143"/>
      <c r="UMP1799" s="143"/>
      <c r="UMQ1799" s="143"/>
      <c r="UMR1799" s="143"/>
      <c r="UMS1799" s="143"/>
      <c r="UMT1799" s="143"/>
      <c r="UMU1799" s="143"/>
      <c r="UMV1799" s="143"/>
      <c r="UMW1799" s="143"/>
      <c r="UMX1799" s="143"/>
      <c r="UMY1799" s="143"/>
      <c r="UMZ1799" s="143"/>
      <c r="UNA1799" s="143"/>
      <c r="UNB1799" s="143"/>
      <c r="UNC1799" s="143"/>
      <c r="UND1799" s="143"/>
      <c r="UNE1799" s="143"/>
      <c r="UNF1799" s="143"/>
      <c r="UNG1799" s="143"/>
      <c r="UNH1799" s="143"/>
      <c r="UNI1799" s="143"/>
      <c r="UNJ1799" s="143"/>
      <c r="UNK1799" s="143"/>
      <c r="UNL1799" s="143"/>
      <c r="UNM1799" s="143"/>
      <c r="UNN1799" s="143"/>
      <c r="UNO1799" s="143"/>
      <c r="UNP1799" s="143"/>
      <c r="UNQ1799" s="143"/>
      <c r="UNR1799" s="143"/>
      <c r="UNS1799" s="143"/>
      <c r="UNT1799" s="143"/>
      <c r="UNU1799" s="143"/>
      <c r="UNV1799" s="143"/>
      <c r="UNW1799" s="143"/>
      <c r="UNX1799" s="143"/>
      <c r="UNY1799" s="143"/>
      <c r="UNZ1799" s="143"/>
      <c r="UOA1799" s="143"/>
      <c r="UOB1799" s="143"/>
      <c r="UOC1799" s="143"/>
      <c r="UOD1799" s="143"/>
      <c r="UOE1799" s="143"/>
      <c r="UOF1799" s="143"/>
      <c r="UOG1799" s="143"/>
      <c r="UOH1799" s="143"/>
      <c r="UOI1799" s="143"/>
      <c r="UOJ1799" s="143"/>
      <c r="UOK1799" s="143"/>
      <c r="UOL1799" s="143"/>
      <c r="UOM1799" s="143"/>
      <c r="UON1799" s="143"/>
      <c r="UOO1799" s="143"/>
      <c r="UOP1799" s="143"/>
      <c r="UOQ1799" s="143"/>
      <c r="UOR1799" s="143"/>
      <c r="UOS1799" s="143"/>
      <c r="UOT1799" s="143"/>
      <c r="UOU1799" s="143"/>
      <c r="UOV1799" s="143"/>
      <c r="UOW1799" s="143"/>
      <c r="UOX1799" s="143"/>
      <c r="UOY1799" s="143"/>
      <c r="UOZ1799" s="143"/>
      <c r="UPA1799" s="143"/>
      <c r="UPB1799" s="143"/>
      <c r="UPC1799" s="143"/>
      <c r="UPD1799" s="143"/>
      <c r="UPE1799" s="143"/>
      <c r="UPF1799" s="143"/>
      <c r="UPG1799" s="143"/>
      <c r="UPH1799" s="143"/>
      <c r="UPI1799" s="143"/>
      <c r="UPJ1799" s="143"/>
      <c r="UPK1799" s="143"/>
      <c r="UPL1799" s="143"/>
      <c r="UPM1799" s="143"/>
      <c r="UPN1799" s="143"/>
      <c r="UPO1799" s="143"/>
      <c r="UPP1799" s="143"/>
      <c r="UPQ1799" s="143"/>
      <c r="UPR1799" s="143"/>
      <c r="UPS1799" s="143"/>
      <c r="UPT1799" s="143"/>
      <c r="UPU1799" s="143"/>
      <c r="UPV1799" s="143"/>
      <c r="UPW1799" s="143"/>
      <c r="UPX1799" s="143"/>
      <c r="UPY1799" s="143"/>
      <c r="UPZ1799" s="143"/>
      <c r="UQA1799" s="143"/>
      <c r="UQB1799" s="143"/>
      <c r="UQC1799" s="143"/>
      <c r="UQD1799" s="143"/>
      <c r="UQE1799" s="143"/>
      <c r="UQF1799" s="143"/>
      <c r="UQG1799" s="143"/>
      <c r="UQH1799" s="143"/>
      <c r="UQI1799" s="143"/>
      <c r="UQJ1799" s="143"/>
      <c r="UQK1799" s="143"/>
      <c r="UQL1799" s="143"/>
      <c r="UQM1799" s="143"/>
      <c r="UQN1799" s="143"/>
      <c r="UQO1799" s="143"/>
      <c r="UQP1799" s="143"/>
      <c r="UQQ1799" s="143"/>
      <c r="UQR1799" s="143"/>
      <c r="UQS1799" s="143"/>
      <c r="UQT1799" s="143"/>
      <c r="UQU1799" s="143"/>
      <c r="UQV1799" s="143"/>
      <c r="UQW1799" s="143"/>
      <c r="UQX1799" s="143"/>
      <c r="UQY1799" s="143"/>
      <c r="UQZ1799" s="143"/>
      <c r="URA1799" s="143"/>
      <c r="URB1799" s="143"/>
      <c r="URC1799" s="143"/>
      <c r="URD1799" s="143"/>
      <c r="URE1799" s="143"/>
      <c r="URF1799" s="143"/>
      <c r="URG1799" s="143"/>
      <c r="URH1799" s="143"/>
      <c r="URI1799" s="143"/>
      <c r="URJ1799" s="143"/>
      <c r="URK1799" s="143"/>
      <c r="URL1799" s="143"/>
      <c r="URM1799" s="143"/>
      <c r="URN1799" s="143"/>
      <c r="URO1799" s="143"/>
      <c r="URP1799" s="143"/>
      <c r="URQ1799" s="143"/>
      <c r="URR1799" s="143"/>
      <c r="URS1799" s="143"/>
      <c r="URT1799" s="143"/>
      <c r="URU1799" s="143"/>
      <c r="URV1799" s="143"/>
      <c r="URW1799" s="143"/>
      <c r="URX1799" s="143"/>
      <c r="URY1799" s="143"/>
      <c r="URZ1799" s="143"/>
      <c r="USA1799" s="143"/>
      <c r="USB1799" s="143"/>
      <c r="USC1799" s="143"/>
      <c r="USD1799" s="143"/>
      <c r="USE1799" s="143"/>
      <c r="USF1799" s="143"/>
      <c r="USG1799" s="143"/>
      <c r="USH1799" s="143"/>
      <c r="USI1799" s="143"/>
      <c r="USJ1799" s="143"/>
      <c r="USK1799" s="143"/>
      <c r="USL1799" s="143"/>
      <c r="USM1799" s="143"/>
      <c r="USN1799" s="143"/>
      <c r="USO1799" s="143"/>
      <c r="USP1799" s="143"/>
      <c r="USQ1799" s="143"/>
      <c r="USR1799" s="143"/>
      <c r="USS1799" s="143"/>
      <c r="UST1799" s="143"/>
      <c r="USU1799" s="143"/>
      <c r="USV1799" s="143"/>
      <c r="USW1799" s="143"/>
      <c r="USX1799" s="143"/>
      <c r="USY1799" s="143"/>
      <c r="USZ1799" s="143"/>
      <c r="UTA1799" s="143"/>
      <c r="UTB1799" s="143"/>
      <c r="UTC1799" s="143"/>
      <c r="UTD1799" s="143"/>
      <c r="UTE1799" s="143"/>
      <c r="UTF1799" s="143"/>
      <c r="UTG1799" s="143"/>
      <c r="UTH1799" s="143"/>
      <c r="UTI1799" s="143"/>
      <c r="UTJ1799" s="143"/>
      <c r="UTK1799" s="143"/>
      <c r="UTL1799" s="143"/>
      <c r="UTM1799" s="143"/>
      <c r="UTN1799" s="143"/>
      <c r="UTO1799" s="143"/>
      <c r="UTP1799" s="143"/>
      <c r="UTQ1799" s="143"/>
      <c r="UTR1799" s="143"/>
      <c r="UTS1799" s="143"/>
      <c r="UTT1799" s="143"/>
      <c r="UTU1799" s="143"/>
      <c r="UTV1799" s="143"/>
      <c r="UTW1799" s="143"/>
      <c r="UTX1799" s="143"/>
      <c r="UTY1799" s="143"/>
      <c r="UTZ1799" s="143"/>
      <c r="UUA1799" s="143"/>
      <c r="UUB1799" s="143"/>
      <c r="UUC1799" s="143"/>
      <c r="UUD1799" s="143"/>
      <c r="UUE1799" s="143"/>
      <c r="UUF1799" s="143"/>
      <c r="UUG1799" s="143"/>
      <c r="UUH1799" s="143"/>
      <c r="UUI1799" s="143"/>
      <c r="UUJ1799" s="143"/>
      <c r="UUK1799" s="143"/>
      <c r="UUL1799" s="143"/>
      <c r="UUM1799" s="143"/>
      <c r="UUN1799" s="143"/>
      <c r="UUO1799" s="143"/>
      <c r="UUP1799" s="143"/>
      <c r="UUQ1799" s="143"/>
      <c r="UUR1799" s="143"/>
      <c r="UUS1799" s="143"/>
      <c r="UUT1799" s="143"/>
      <c r="UUU1799" s="143"/>
      <c r="UUV1799" s="143"/>
      <c r="UUW1799" s="143"/>
      <c r="UUX1799" s="143"/>
      <c r="UUY1799" s="143"/>
      <c r="UUZ1799" s="143"/>
      <c r="UVA1799" s="143"/>
      <c r="UVB1799" s="143"/>
      <c r="UVC1799" s="143"/>
      <c r="UVD1799" s="143"/>
      <c r="UVE1799" s="143"/>
      <c r="UVF1799" s="143"/>
      <c r="UVG1799" s="143"/>
      <c r="UVH1799" s="143"/>
      <c r="UVI1799" s="143"/>
      <c r="UVJ1799" s="143"/>
      <c r="UVK1799" s="143"/>
      <c r="UVL1799" s="143"/>
      <c r="UVM1799" s="143"/>
      <c r="UVN1799" s="143"/>
      <c r="UVO1799" s="143"/>
      <c r="UVP1799" s="143"/>
      <c r="UVQ1799" s="143"/>
      <c r="UVR1799" s="143"/>
      <c r="UVS1799" s="143"/>
      <c r="UVT1799" s="143"/>
      <c r="UVU1799" s="143"/>
      <c r="UVV1799" s="143"/>
      <c r="UVW1799" s="143"/>
      <c r="UVX1799" s="143"/>
      <c r="UVY1799" s="143"/>
      <c r="UVZ1799" s="143"/>
      <c r="UWA1799" s="143"/>
      <c r="UWB1799" s="143"/>
      <c r="UWC1799" s="143"/>
      <c r="UWD1799" s="143"/>
      <c r="UWE1799" s="143"/>
      <c r="UWF1799" s="143"/>
      <c r="UWG1799" s="143"/>
      <c r="UWH1799" s="143"/>
      <c r="UWI1799" s="143"/>
      <c r="UWJ1799" s="143"/>
      <c r="UWK1799" s="143"/>
      <c r="UWL1799" s="143"/>
      <c r="UWM1799" s="143"/>
      <c r="UWN1799" s="143"/>
      <c r="UWO1799" s="143"/>
      <c r="UWP1799" s="143"/>
      <c r="UWQ1799" s="143"/>
      <c r="UWR1799" s="143"/>
      <c r="UWS1799" s="143"/>
      <c r="UWT1799" s="143"/>
      <c r="UWU1799" s="143"/>
      <c r="UWV1799" s="143"/>
      <c r="UWW1799" s="143"/>
      <c r="UWX1799" s="143"/>
      <c r="UWY1799" s="143"/>
      <c r="UWZ1799" s="143"/>
      <c r="UXA1799" s="143"/>
      <c r="UXB1799" s="143"/>
      <c r="UXC1799" s="143"/>
      <c r="UXD1799" s="143"/>
      <c r="UXE1799" s="143"/>
      <c r="UXF1799" s="143"/>
      <c r="UXG1799" s="143"/>
      <c r="UXH1799" s="143"/>
      <c r="UXI1799" s="143"/>
      <c r="UXJ1799" s="143"/>
      <c r="UXK1799" s="143"/>
      <c r="UXL1799" s="143"/>
      <c r="UXM1799" s="143"/>
      <c r="UXN1799" s="143"/>
      <c r="UXO1799" s="143"/>
      <c r="UXP1799" s="143"/>
      <c r="UXQ1799" s="143"/>
      <c r="UXR1799" s="143"/>
      <c r="UXS1799" s="143"/>
      <c r="UXT1799" s="143"/>
      <c r="UXU1799" s="143"/>
      <c r="UXV1799" s="143"/>
      <c r="UXW1799" s="143"/>
      <c r="UXX1799" s="143"/>
      <c r="UXY1799" s="143"/>
      <c r="UXZ1799" s="143"/>
      <c r="UYA1799" s="143"/>
      <c r="UYB1799" s="143"/>
      <c r="UYC1799" s="143"/>
      <c r="UYD1799" s="143"/>
      <c r="UYE1799" s="143"/>
      <c r="UYF1799" s="143"/>
      <c r="UYG1799" s="143"/>
      <c r="UYH1799" s="143"/>
      <c r="UYI1799" s="143"/>
      <c r="UYJ1799" s="143"/>
      <c r="UYK1799" s="143"/>
      <c r="UYL1799" s="143"/>
      <c r="UYM1799" s="143"/>
      <c r="UYN1799" s="143"/>
      <c r="UYO1799" s="143"/>
      <c r="UYP1799" s="143"/>
      <c r="UYQ1799" s="143"/>
      <c r="UYR1799" s="143"/>
      <c r="UYS1799" s="143"/>
      <c r="UYT1799" s="143"/>
      <c r="UYU1799" s="143"/>
      <c r="UYV1799" s="143"/>
      <c r="UYW1799" s="143"/>
      <c r="UYX1799" s="143"/>
      <c r="UYY1799" s="143"/>
      <c r="UYZ1799" s="143"/>
      <c r="UZA1799" s="143"/>
      <c r="UZB1799" s="143"/>
      <c r="UZC1799" s="143"/>
      <c r="UZD1799" s="143"/>
      <c r="UZE1799" s="143"/>
      <c r="UZF1799" s="143"/>
      <c r="UZG1799" s="143"/>
      <c r="UZH1799" s="143"/>
      <c r="UZI1799" s="143"/>
      <c r="UZJ1799" s="143"/>
      <c r="UZK1799" s="143"/>
      <c r="UZL1799" s="143"/>
      <c r="UZM1799" s="143"/>
      <c r="UZN1799" s="143"/>
      <c r="UZO1799" s="143"/>
      <c r="UZP1799" s="143"/>
      <c r="UZQ1799" s="143"/>
      <c r="UZR1799" s="143"/>
      <c r="UZS1799" s="143"/>
      <c r="UZT1799" s="143"/>
      <c r="UZU1799" s="143"/>
      <c r="UZV1799" s="143"/>
      <c r="UZW1799" s="143"/>
      <c r="UZX1799" s="143"/>
      <c r="UZY1799" s="143"/>
      <c r="UZZ1799" s="143"/>
      <c r="VAA1799" s="143"/>
      <c r="VAB1799" s="143"/>
      <c r="VAC1799" s="143"/>
      <c r="VAD1799" s="143"/>
      <c r="VAE1799" s="143"/>
      <c r="VAF1799" s="143"/>
      <c r="VAG1799" s="143"/>
      <c r="VAH1799" s="143"/>
      <c r="VAI1799" s="143"/>
      <c r="VAJ1799" s="143"/>
      <c r="VAK1799" s="143"/>
      <c r="VAL1799" s="143"/>
      <c r="VAM1799" s="143"/>
      <c r="VAN1799" s="143"/>
      <c r="VAO1799" s="143"/>
      <c r="VAP1799" s="143"/>
      <c r="VAQ1799" s="143"/>
      <c r="VAR1799" s="143"/>
      <c r="VAS1799" s="143"/>
      <c r="VAT1799" s="143"/>
      <c r="VAU1799" s="143"/>
      <c r="VAV1799" s="143"/>
      <c r="VAW1799" s="143"/>
      <c r="VAX1799" s="143"/>
      <c r="VAY1799" s="143"/>
      <c r="VAZ1799" s="143"/>
      <c r="VBA1799" s="143"/>
      <c r="VBB1799" s="143"/>
      <c r="VBC1799" s="143"/>
      <c r="VBD1799" s="143"/>
      <c r="VBE1799" s="143"/>
      <c r="VBF1799" s="143"/>
      <c r="VBG1799" s="143"/>
      <c r="VBH1799" s="143"/>
      <c r="VBI1799" s="143"/>
      <c r="VBJ1799" s="143"/>
      <c r="VBK1799" s="143"/>
      <c r="VBL1799" s="143"/>
      <c r="VBM1799" s="143"/>
      <c r="VBN1799" s="143"/>
      <c r="VBO1799" s="143"/>
      <c r="VBP1799" s="143"/>
      <c r="VBQ1799" s="143"/>
      <c r="VBR1799" s="143"/>
      <c r="VBS1799" s="143"/>
      <c r="VBT1799" s="143"/>
      <c r="VBU1799" s="143"/>
      <c r="VBV1799" s="143"/>
      <c r="VBW1799" s="143"/>
      <c r="VBX1799" s="143"/>
      <c r="VBY1799" s="143"/>
      <c r="VBZ1799" s="143"/>
      <c r="VCA1799" s="143"/>
      <c r="VCB1799" s="143"/>
      <c r="VCC1799" s="143"/>
      <c r="VCD1799" s="143"/>
      <c r="VCE1799" s="143"/>
      <c r="VCF1799" s="143"/>
      <c r="VCG1799" s="143"/>
      <c r="VCH1799" s="143"/>
      <c r="VCI1799" s="143"/>
      <c r="VCJ1799" s="143"/>
      <c r="VCK1799" s="143"/>
      <c r="VCL1799" s="143"/>
      <c r="VCM1799" s="143"/>
      <c r="VCN1799" s="143"/>
      <c r="VCO1799" s="143"/>
      <c r="VCP1799" s="143"/>
      <c r="VCQ1799" s="143"/>
      <c r="VCR1799" s="143"/>
      <c r="VCS1799" s="143"/>
      <c r="VCT1799" s="143"/>
      <c r="VCU1799" s="143"/>
      <c r="VCV1799" s="143"/>
      <c r="VCW1799" s="143"/>
      <c r="VCX1799" s="143"/>
      <c r="VCY1799" s="143"/>
      <c r="VCZ1799" s="143"/>
      <c r="VDA1799" s="143"/>
      <c r="VDB1799" s="143"/>
      <c r="VDC1799" s="143"/>
      <c r="VDD1799" s="143"/>
      <c r="VDE1799" s="143"/>
      <c r="VDF1799" s="143"/>
      <c r="VDG1799" s="143"/>
      <c r="VDH1799" s="143"/>
      <c r="VDI1799" s="143"/>
      <c r="VDJ1799" s="143"/>
      <c r="VDK1799" s="143"/>
      <c r="VDL1799" s="143"/>
      <c r="VDM1799" s="143"/>
      <c r="VDN1799" s="143"/>
      <c r="VDO1799" s="143"/>
      <c r="VDP1799" s="143"/>
      <c r="VDQ1799" s="143"/>
      <c r="VDR1799" s="143"/>
      <c r="VDS1799" s="143"/>
      <c r="VDT1799" s="143"/>
      <c r="VDU1799" s="143"/>
      <c r="VDV1799" s="143"/>
      <c r="VDW1799" s="143"/>
      <c r="VDX1799" s="143"/>
      <c r="VDY1799" s="143"/>
      <c r="VDZ1799" s="143"/>
      <c r="VEA1799" s="143"/>
      <c r="VEB1799" s="143"/>
      <c r="VEC1799" s="143"/>
      <c r="VED1799" s="143"/>
      <c r="VEE1799" s="143"/>
      <c r="VEF1799" s="143"/>
      <c r="VEG1799" s="143"/>
      <c r="VEH1799" s="143"/>
      <c r="VEI1799" s="143"/>
      <c r="VEJ1799" s="143"/>
      <c r="VEK1799" s="143"/>
      <c r="VEL1799" s="143"/>
      <c r="VEM1799" s="143"/>
      <c r="VEN1799" s="143"/>
      <c r="VEO1799" s="143"/>
      <c r="VEP1799" s="143"/>
      <c r="VEQ1799" s="143"/>
      <c r="VER1799" s="143"/>
      <c r="VES1799" s="143"/>
      <c r="VET1799" s="143"/>
      <c r="VEU1799" s="143"/>
      <c r="VEV1799" s="143"/>
      <c r="VEW1799" s="143"/>
      <c r="VEX1799" s="143"/>
      <c r="VEY1799" s="143"/>
      <c r="VEZ1799" s="143"/>
      <c r="VFA1799" s="143"/>
      <c r="VFB1799" s="143"/>
      <c r="VFC1799" s="143"/>
      <c r="VFD1799" s="143"/>
      <c r="VFE1799" s="143"/>
      <c r="VFF1799" s="143"/>
      <c r="VFG1799" s="143"/>
      <c r="VFH1799" s="143"/>
      <c r="VFI1799" s="143"/>
      <c r="VFJ1799" s="143"/>
      <c r="VFK1799" s="143"/>
      <c r="VFL1799" s="143"/>
      <c r="VFM1799" s="143"/>
      <c r="VFN1799" s="143"/>
      <c r="VFO1799" s="143"/>
      <c r="VFP1799" s="143"/>
      <c r="VFQ1799" s="143"/>
      <c r="VFR1799" s="143"/>
      <c r="VFS1799" s="143"/>
      <c r="VFT1799" s="143"/>
      <c r="VFU1799" s="143"/>
      <c r="VFV1799" s="143"/>
      <c r="VFW1799" s="143"/>
      <c r="VFX1799" s="143"/>
      <c r="VFY1799" s="143"/>
      <c r="VFZ1799" s="143"/>
      <c r="VGA1799" s="143"/>
      <c r="VGB1799" s="143"/>
      <c r="VGC1799" s="143"/>
      <c r="VGD1799" s="143"/>
      <c r="VGE1799" s="143"/>
      <c r="VGF1799" s="143"/>
      <c r="VGG1799" s="143"/>
      <c r="VGH1799" s="143"/>
      <c r="VGI1799" s="143"/>
      <c r="VGJ1799" s="143"/>
      <c r="VGK1799" s="143"/>
      <c r="VGL1799" s="143"/>
      <c r="VGM1799" s="143"/>
      <c r="VGN1799" s="143"/>
      <c r="VGO1799" s="143"/>
      <c r="VGP1799" s="143"/>
      <c r="VGQ1799" s="143"/>
      <c r="VGR1799" s="143"/>
      <c r="VGS1799" s="143"/>
      <c r="VGT1799" s="143"/>
      <c r="VGU1799" s="143"/>
      <c r="VGV1799" s="143"/>
      <c r="VGW1799" s="143"/>
      <c r="VGX1799" s="143"/>
      <c r="VGY1799" s="143"/>
      <c r="VGZ1799" s="143"/>
      <c r="VHA1799" s="143"/>
      <c r="VHB1799" s="143"/>
      <c r="VHC1799" s="143"/>
      <c r="VHD1799" s="143"/>
      <c r="VHE1799" s="143"/>
      <c r="VHF1799" s="143"/>
      <c r="VHG1799" s="143"/>
      <c r="VHH1799" s="143"/>
      <c r="VHI1799" s="143"/>
      <c r="VHJ1799" s="143"/>
      <c r="VHK1799" s="143"/>
      <c r="VHL1799" s="143"/>
      <c r="VHM1799" s="143"/>
      <c r="VHN1799" s="143"/>
      <c r="VHO1799" s="143"/>
      <c r="VHP1799" s="143"/>
      <c r="VHQ1799" s="143"/>
      <c r="VHR1799" s="143"/>
      <c r="VHS1799" s="143"/>
      <c r="VHT1799" s="143"/>
      <c r="VHU1799" s="143"/>
      <c r="VHV1799" s="143"/>
      <c r="VHW1799" s="143"/>
      <c r="VHX1799" s="143"/>
      <c r="VHY1799" s="143"/>
      <c r="VHZ1799" s="143"/>
      <c r="VIA1799" s="143"/>
      <c r="VIB1799" s="143"/>
      <c r="VIC1799" s="143"/>
      <c r="VID1799" s="143"/>
      <c r="VIE1799" s="143"/>
      <c r="VIF1799" s="143"/>
      <c r="VIG1799" s="143"/>
      <c r="VIH1799" s="143"/>
      <c r="VII1799" s="143"/>
      <c r="VIJ1799" s="143"/>
      <c r="VIK1799" s="143"/>
      <c r="VIL1799" s="143"/>
      <c r="VIM1799" s="143"/>
      <c r="VIN1799" s="143"/>
      <c r="VIO1799" s="143"/>
      <c r="VIP1799" s="143"/>
      <c r="VIQ1799" s="143"/>
      <c r="VIR1799" s="143"/>
      <c r="VIS1799" s="143"/>
      <c r="VIT1799" s="143"/>
      <c r="VIU1799" s="143"/>
      <c r="VIV1799" s="143"/>
      <c r="VIW1799" s="143"/>
      <c r="VIX1799" s="143"/>
      <c r="VIY1799" s="143"/>
      <c r="VIZ1799" s="143"/>
      <c r="VJA1799" s="143"/>
      <c r="VJB1799" s="143"/>
      <c r="VJC1799" s="143"/>
      <c r="VJD1799" s="143"/>
      <c r="VJE1799" s="143"/>
      <c r="VJF1799" s="143"/>
      <c r="VJG1799" s="143"/>
      <c r="VJH1799" s="143"/>
      <c r="VJI1799" s="143"/>
      <c r="VJJ1799" s="143"/>
      <c r="VJK1799" s="143"/>
      <c r="VJL1799" s="143"/>
      <c r="VJM1799" s="143"/>
      <c r="VJN1799" s="143"/>
      <c r="VJO1799" s="143"/>
      <c r="VJP1799" s="143"/>
      <c r="VJQ1799" s="143"/>
      <c r="VJR1799" s="143"/>
      <c r="VJS1799" s="143"/>
      <c r="VJT1799" s="143"/>
      <c r="VJU1799" s="143"/>
      <c r="VJV1799" s="143"/>
      <c r="VJW1799" s="143"/>
      <c r="VJX1799" s="143"/>
      <c r="VJY1799" s="143"/>
      <c r="VJZ1799" s="143"/>
      <c r="VKA1799" s="143"/>
      <c r="VKB1799" s="143"/>
      <c r="VKC1799" s="143"/>
      <c r="VKD1799" s="143"/>
      <c r="VKE1799" s="143"/>
      <c r="VKF1799" s="143"/>
      <c r="VKG1799" s="143"/>
      <c r="VKH1799" s="143"/>
      <c r="VKI1799" s="143"/>
      <c r="VKJ1799" s="143"/>
      <c r="VKK1799" s="143"/>
      <c r="VKL1799" s="143"/>
      <c r="VKM1799" s="143"/>
      <c r="VKN1799" s="143"/>
      <c r="VKO1799" s="143"/>
      <c r="VKP1799" s="143"/>
      <c r="VKQ1799" s="143"/>
      <c r="VKR1799" s="143"/>
      <c r="VKS1799" s="143"/>
      <c r="VKT1799" s="143"/>
      <c r="VKU1799" s="143"/>
      <c r="VKV1799" s="143"/>
      <c r="VKW1799" s="143"/>
      <c r="VKX1799" s="143"/>
      <c r="VKY1799" s="143"/>
      <c r="VKZ1799" s="143"/>
      <c r="VLA1799" s="143"/>
      <c r="VLB1799" s="143"/>
      <c r="VLC1799" s="143"/>
      <c r="VLD1799" s="143"/>
      <c r="VLE1799" s="143"/>
      <c r="VLF1799" s="143"/>
      <c r="VLG1799" s="143"/>
      <c r="VLH1799" s="143"/>
      <c r="VLI1799" s="143"/>
      <c r="VLJ1799" s="143"/>
      <c r="VLK1799" s="143"/>
      <c r="VLL1799" s="143"/>
      <c r="VLM1799" s="143"/>
      <c r="VLN1799" s="143"/>
      <c r="VLO1799" s="143"/>
      <c r="VLP1799" s="143"/>
      <c r="VLQ1799" s="143"/>
      <c r="VLR1799" s="143"/>
      <c r="VLS1799" s="143"/>
      <c r="VLT1799" s="143"/>
      <c r="VLU1799" s="143"/>
      <c r="VLV1799" s="143"/>
      <c r="VLW1799" s="143"/>
      <c r="VLX1799" s="143"/>
      <c r="VLY1799" s="143"/>
      <c r="VLZ1799" s="143"/>
      <c r="VMA1799" s="143"/>
      <c r="VMB1799" s="143"/>
      <c r="VMC1799" s="143"/>
      <c r="VMD1799" s="143"/>
      <c r="VME1799" s="143"/>
      <c r="VMF1799" s="143"/>
      <c r="VMG1799" s="143"/>
      <c r="VMH1799" s="143"/>
      <c r="VMI1799" s="143"/>
      <c r="VMJ1799" s="143"/>
      <c r="VMK1799" s="143"/>
      <c r="VML1799" s="143"/>
      <c r="VMM1799" s="143"/>
      <c r="VMN1799" s="143"/>
      <c r="VMO1799" s="143"/>
      <c r="VMP1799" s="143"/>
      <c r="VMQ1799" s="143"/>
      <c r="VMR1799" s="143"/>
      <c r="VMS1799" s="143"/>
      <c r="VMT1799" s="143"/>
      <c r="VMU1799" s="143"/>
      <c r="VMV1799" s="143"/>
      <c r="VMW1799" s="143"/>
      <c r="VMX1799" s="143"/>
      <c r="VMY1799" s="143"/>
      <c r="VMZ1799" s="143"/>
      <c r="VNA1799" s="143"/>
      <c r="VNB1799" s="143"/>
      <c r="VNC1799" s="143"/>
      <c r="VND1799" s="143"/>
      <c r="VNE1799" s="143"/>
      <c r="VNF1799" s="143"/>
      <c r="VNG1799" s="143"/>
      <c r="VNH1799" s="143"/>
      <c r="VNI1799" s="143"/>
      <c r="VNJ1799" s="143"/>
      <c r="VNK1799" s="143"/>
      <c r="VNL1799" s="143"/>
      <c r="VNM1799" s="143"/>
      <c r="VNN1799" s="143"/>
      <c r="VNO1799" s="143"/>
      <c r="VNP1799" s="143"/>
      <c r="VNQ1799" s="143"/>
      <c r="VNR1799" s="143"/>
      <c r="VNS1799" s="143"/>
      <c r="VNT1799" s="143"/>
      <c r="VNU1799" s="143"/>
      <c r="VNV1799" s="143"/>
      <c r="VNW1799" s="143"/>
      <c r="VNX1799" s="143"/>
      <c r="VNY1799" s="143"/>
      <c r="VNZ1799" s="143"/>
      <c r="VOA1799" s="143"/>
      <c r="VOB1799" s="143"/>
      <c r="VOC1799" s="143"/>
      <c r="VOD1799" s="143"/>
      <c r="VOE1799" s="143"/>
      <c r="VOF1799" s="143"/>
      <c r="VOG1799" s="143"/>
      <c r="VOH1799" s="143"/>
      <c r="VOI1799" s="143"/>
      <c r="VOJ1799" s="143"/>
      <c r="VOK1799" s="143"/>
      <c r="VOL1799" s="143"/>
      <c r="VOM1799" s="143"/>
      <c r="VON1799" s="143"/>
      <c r="VOO1799" s="143"/>
      <c r="VOP1799" s="143"/>
      <c r="VOQ1799" s="143"/>
      <c r="VOR1799" s="143"/>
      <c r="VOS1799" s="143"/>
      <c r="VOT1799" s="143"/>
      <c r="VOU1799" s="143"/>
      <c r="VOV1799" s="143"/>
      <c r="VOW1799" s="143"/>
      <c r="VOX1799" s="143"/>
      <c r="VOY1799" s="143"/>
      <c r="VOZ1799" s="143"/>
      <c r="VPA1799" s="143"/>
      <c r="VPB1799" s="143"/>
      <c r="VPC1799" s="143"/>
      <c r="VPD1799" s="143"/>
      <c r="VPE1799" s="143"/>
      <c r="VPF1799" s="143"/>
      <c r="VPG1799" s="143"/>
      <c r="VPH1799" s="143"/>
      <c r="VPI1799" s="143"/>
      <c r="VPJ1799" s="143"/>
      <c r="VPK1799" s="143"/>
      <c r="VPL1799" s="143"/>
      <c r="VPM1799" s="143"/>
      <c r="VPN1799" s="143"/>
      <c r="VPO1799" s="143"/>
      <c r="VPP1799" s="143"/>
      <c r="VPQ1799" s="143"/>
      <c r="VPR1799" s="143"/>
      <c r="VPS1799" s="143"/>
      <c r="VPT1799" s="143"/>
      <c r="VPU1799" s="143"/>
      <c r="VPV1799" s="143"/>
      <c r="VPW1799" s="143"/>
      <c r="VPX1799" s="143"/>
      <c r="VPY1799" s="143"/>
      <c r="VPZ1799" s="143"/>
      <c r="VQA1799" s="143"/>
      <c r="VQB1799" s="143"/>
      <c r="VQC1799" s="143"/>
      <c r="VQD1799" s="143"/>
      <c r="VQE1799" s="143"/>
      <c r="VQF1799" s="143"/>
      <c r="VQG1799" s="143"/>
      <c r="VQH1799" s="143"/>
      <c r="VQI1799" s="143"/>
      <c r="VQJ1799" s="143"/>
      <c r="VQK1799" s="143"/>
      <c r="VQL1799" s="143"/>
      <c r="VQM1799" s="143"/>
      <c r="VQN1799" s="143"/>
      <c r="VQO1799" s="143"/>
      <c r="VQP1799" s="143"/>
      <c r="VQQ1799" s="143"/>
      <c r="VQR1799" s="143"/>
      <c r="VQS1799" s="143"/>
      <c r="VQT1799" s="143"/>
      <c r="VQU1799" s="143"/>
      <c r="VQV1799" s="143"/>
      <c r="VQW1799" s="143"/>
      <c r="VQX1799" s="143"/>
      <c r="VQY1799" s="143"/>
      <c r="VQZ1799" s="143"/>
      <c r="VRA1799" s="143"/>
      <c r="VRB1799" s="143"/>
      <c r="VRC1799" s="143"/>
      <c r="VRD1799" s="143"/>
      <c r="VRE1799" s="143"/>
      <c r="VRF1799" s="143"/>
      <c r="VRG1799" s="143"/>
      <c r="VRH1799" s="143"/>
      <c r="VRI1799" s="143"/>
      <c r="VRJ1799" s="143"/>
      <c r="VRK1799" s="143"/>
      <c r="VRL1799" s="143"/>
      <c r="VRM1799" s="143"/>
      <c r="VRN1799" s="143"/>
      <c r="VRO1799" s="143"/>
      <c r="VRP1799" s="143"/>
      <c r="VRQ1799" s="143"/>
      <c r="VRR1799" s="143"/>
      <c r="VRS1799" s="143"/>
      <c r="VRT1799" s="143"/>
      <c r="VRU1799" s="143"/>
      <c r="VRV1799" s="143"/>
      <c r="VRW1799" s="143"/>
      <c r="VRX1799" s="143"/>
      <c r="VRY1799" s="143"/>
      <c r="VRZ1799" s="143"/>
      <c r="VSA1799" s="143"/>
      <c r="VSB1799" s="143"/>
      <c r="VSC1799" s="143"/>
      <c r="VSD1799" s="143"/>
      <c r="VSE1799" s="143"/>
      <c r="VSF1799" s="143"/>
      <c r="VSG1799" s="143"/>
      <c r="VSH1799" s="143"/>
      <c r="VSI1799" s="143"/>
      <c r="VSJ1799" s="143"/>
      <c r="VSK1799" s="143"/>
      <c r="VSL1799" s="143"/>
      <c r="VSM1799" s="143"/>
      <c r="VSN1799" s="143"/>
      <c r="VSO1799" s="143"/>
      <c r="VSP1799" s="143"/>
      <c r="VSQ1799" s="143"/>
      <c r="VSR1799" s="143"/>
      <c r="VSS1799" s="143"/>
      <c r="VST1799" s="143"/>
      <c r="VSU1799" s="143"/>
      <c r="VSV1799" s="143"/>
      <c r="VSW1799" s="143"/>
      <c r="VSX1799" s="143"/>
      <c r="VSY1799" s="143"/>
      <c r="VSZ1799" s="143"/>
      <c r="VTA1799" s="143"/>
      <c r="VTB1799" s="143"/>
      <c r="VTC1799" s="143"/>
      <c r="VTD1799" s="143"/>
      <c r="VTE1799" s="143"/>
      <c r="VTF1799" s="143"/>
      <c r="VTG1799" s="143"/>
      <c r="VTH1799" s="143"/>
      <c r="VTI1799" s="143"/>
      <c r="VTJ1799" s="143"/>
      <c r="VTK1799" s="143"/>
      <c r="VTL1799" s="143"/>
      <c r="VTM1799" s="143"/>
      <c r="VTN1799" s="143"/>
      <c r="VTO1799" s="143"/>
      <c r="VTP1799" s="143"/>
      <c r="VTQ1799" s="143"/>
      <c r="VTR1799" s="143"/>
      <c r="VTS1799" s="143"/>
      <c r="VTT1799" s="143"/>
      <c r="VTU1799" s="143"/>
      <c r="VTV1799" s="143"/>
      <c r="VTW1799" s="143"/>
      <c r="VTX1799" s="143"/>
      <c r="VTY1799" s="143"/>
      <c r="VTZ1799" s="143"/>
      <c r="VUA1799" s="143"/>
      <c r="VUB1799" s="143"/>
      <c r="VUC1799" s="143"/>
      <c r="VUD1799" s="143"/>
      <c r="VUE1799" s="143"/>
      <c r="VUF1799" s="143"/>
      <c r="VUG1799" s="143"/>
      <c r="VUH1799" s="143"/>
      <c r="VUI1799" s="143"/>
      <c r="VUJ1799" s="143"/>
      <c r="VUK1799" s="143"/>
      <c r="VUL1799" s="143"/>
      <c r="VUM1799" s="143"/>
      <c r="VUN1799" s="143"/>
      <c r="VUO1799" s="143"/>
      <c r="VUP1799" s="143"/>
      <c r="VUQ1799" s="143"/>
      <c r="VUR1799" s="143"/>
      <c r="VUS1799" s="143"/>
      <c r="VUT1799" s="143"/>
      <c r="VUU1799" s="143"/>
      <c r="VUV1799" s="143"/>
      <c r="VUW1799" s="143"/>
      <c r="VUX1799" s="143"/>
      <c r="VUY1799" s="143"/>
      <c r="VUZ1799" s="143"/>
      <c r="VVA1799" s="143"/>
      <c r="VVB1799" s="143"/>
      <c r="VVC1799" s="143"/>
      <c r="VVD1799" s="143"/>
      <c r="VVE1799" s="143"/>
      <c r="VVF1799" s="143"/>
      <c r="VVG1799" s="143"/>
      <c r="VVH1799" s="143"/>
      <c r="VVI1799" s="143"/>
      <c r="VVJ1799" s="143"/>
      <c r="VVK1799" s="143"/>
      <c r="VVL1799" s="143"/>
      <c r="VVM1799" s="143"/>
      <c r="VVN1799" s="143"/>
      <c r="VVO1799" s="143"/>
      <c r="VVP1799" s="143"/>
      <c r="VVQ1799" s="143"/>
      <c r="VVR1799" s="143"/>
      <c r="VVS1799" s="143"/>
      <c r="VVT1799" s="143"/>
      <c r="VVU1799" s="143"/>
      <c r="VVV1799" s="143"/>
      <c r="VVW1799" s="143"/>
      <c r="VVX1799" s="143"/>
      <c r="VVY1799" s="143"/>
      <c r="VVZ1799" s="143"/>
      <c r="VWA1799" s="143"/>
      <c r="VWB1799" s="143"/>
      <c r="VWC1799" s="143"/>
      <c r="VWD1799" s="143"/>
      <c r="VWE1799" s="143"/>
      <c r="VWF1799" s="143"/>
      <c r="VWG1799" s="143"/>
      <c r="VWH1799" s="143"/>
      <c r="VWI1799" s="143"/>
      <c r="VWJ1799" s="143"/>
      <c r="VWK1799" s="143"/>
      <c r="VWL1799" s="143"/>
      <c r="VWM1799" s="143"/>
      <c r="VWN1799" s="143"/>
      <c r="VWO1799" s="143"/>
      <c r="VWP1799" s="143"/>
      <c r="VWQ1799" s="143"/>
      <c r="VWR1799" s="143"/>
      <c r="VWS1799" s="143"/>
      <c r="VWT1799" s="143"/>
      <c r="VWU1799" s="143"/>
      <c r="VWV1799" s="143"/>
      <c r="VWW1799" s="143"/>
      <c r="VWX1799" s="143"/>
      <c r="VWY1799" s="143"/>
      <c r="VWZ1799" s="143"/>
      <c r="VXA1799" s="143"/>
      <c r="VXB1799" s="143"/>
      <c r="VXC1799" s="143"/>
      <c r="VXD1799" s="143"/>
      <c r="VXE1799" s="143"/>
      <c r="VXF1799" s="143"/>
      <c r="VXG1799" s="143"/>
      <c r="VXH1799" s="143"/>
      <c r="VXI1799" s="143"/>
      <c r="VXJ1799" s="143"/>
      <c r="VXK1799" s="143"/>
      <c r="VXL1799" s="143"/>
      <c r="VXM1799" s="143"/>
      <c r="VXN1799" s="143"/>
      <c r="VXO1799" s="143"/>
      <c r="VXP1799" s="143"/>
      <c r="VXQ1799" s="143"/>
      <c r="VXR1799" s="143"/>
      <c r="VXS1799" s="143"/>
      <c r="VXT1799" s="143"/>
      <c r="VXU1799" s="143"/>
      <c r="VXV1799" s="143"/>
      <c r="VXW1799" s="143"/>
      <c r="VXX1799" s="143"/>
      <c r="VXY1799" s="143"/>
      <c r="VXZ1799" s="143"/>
      <c r="VYA1799" s="143"/>
      <c r="VYB1799" s="143"/>
      <c r="VYC1799" s="143"/>
      <c r="VYD1799" s="143"/>
      <c r="VYE1799" s="143"/>
      <c r="VYF1799" s="143"/>
      <c r="VYG1799" s="143"/>
      <c r="VYH1799" s="143"/>
      <c r="VYI1799" s="143"/>
      <c r="VYJ1799" s="143"/>
      <c r="VYK1799" s="143"/>
      <c r="VYL1799" s="143"/>
      <c r="VYM1799" s="143"/>
      <c r="VYN1799" s="143"/>
      <c r="VYO1799" s="143"/>
      <c r="VYP1799" s="143"/>
      <c r="VYQ1799" s="143"/>
      <c r="VYR1799" s="143"/>
      <c r="VYS1799" s="143"/>
      <c r="VYT1799" s="143"/>
      <c r="VYU1799" s="143"/>
      <c r="VYV1799" s="143"/>
      <c r="VYW1799" s="143"/>
      <c r="VYX1799" s="143"/>
      <c r="VYY1799" s="143"/>
      <c r="VYZ1799" s="143"/>
      <c r="VZA1799" s="143"/>
      <c r="VZB1799" s="143"/>
      <c r="VZC1799" s="143"/>
      <c r="VZD1799" s="143"/>
      <c r="VZE1799" s="143"/>
      <c r="VZF1799" s="143"/>
      <c r="VZG1799" s="143"/>
      <c r="VZH1799" s="143"/>
      <c r="VZI1799" s="143"/>
      <c r="VZJ1799" s="143"/>
      <c r="VZK1799" s="143"/>
      <c r="VZL1799" s="143"/>
      <c r="VZM1799" s="143"/>
      <c r="VZN1799" s="143"/>
      <c r="VZO1799" s="143"/>
      <c r="VZP1799" s="143"/>
      <c r="VZQ1799" s="143"/>
      <c r="VZR1799" s="143"/>
      <c r="VZS1799" s="143"/>
      <c r="VZT1799" s="143"/>
      <c r="VZU1799" s="143"/>
      <c r="VZV1799" s="143"/>
      <c r="VZW1799" s="143"/>
      <c r="VZX1799" s="143"/>
      <c r="VZY1799" s="143"/>
      <c r="VZZ1799" s="143"/>
      <c r="WAA1799" s="143"/>
      <c r="WAB1799" s="143"/>
      <c r="WAC1799" s="143"/>
      <c r="WAD1799" s="143"/>
      <c r="WAE1799" s="143"/>
      <c r="WAF1799" s="143"/>
      <c r="WAG1799" s="143"/>
      <c r="WAH1799" s="143"/>
      <c r="WAI1799" s="143"/>
      <c r="WAJ1799" s="143"/>
      <c r="WAK1799" s="143"/>
      <c r="WAL1799" s="143"/>
      <c r="WAM1799" s="143"/>
      <c r="WAN1799" s="143"/>
      <c r="WAO1799" s="143"/>
      <c r="WAP1799" s="143"/>
      <c r="WAQ1799" s="143"/>
      <c r="WAR1799" s="143"/>
      <c r="WAS1799" s="143"/>
      <c r="WAT1799" s="143"/>
      <c r="WAU1799" s="143"/>
      <c r="WAV1799" s="143"/>
      <c r="WAW1799" s="143"/>
      <c r="WAX1799" s="143"/>
      <c r="WAY1799" s="143"/>
      <c r="WAZ1799" s="143"/>
      <c r="WBA1799" s="143"/>
      <c r="WBB1799" s="143"/>
      <c r="WBC1799" s="143"/>
      <c r="WBD1799" s="143"/>
      <c r="WBE1799" s="143"/>
      <c r="WBF1799" s="143"/>
      <c r="WBG1799" s="143"/>
      <c r="WBH1799" s="143"/>
      <c r="WBI1799" s="143"/>
      <c r="WBJ1799" s="143"/>
      <c r="WBK1799" s="143"/>
      <c r="WBL1799" s="143"/>
      <c r="WBM1799" s="143"/>
      <c r="WBN1799" s="143"/>
      <c r="WBO1799" s="143"/>
      <c r="WBP1799" s="143"/>
      <c r="WBQ1799" s="143"/>
      <c r="WBR1799" s="143"/>
      <c r="WBS1799" s="143"/>
      <c r="WBT1799" s="143"/>
      <c r="WBU1799" s="143"/>
      <c r="WBV1799" s="143"/>
      <c r="WBW1799" s="143"/>
      <c r="WBX1799" s="143"/>
      <c r="WBY1799" s="143"/>
      <c r="WBZ1799" s="143"/>
      <c r="WCA1799" s="143"/>
      <c r="WCB1799" s="143"/>
      <c r="WCC1799" s="143"/>
      <c r="WCD1799" s="143"/>
      <c r="WCE1799" s="143"/>
      <c r="WCF1799" s="143"/>
      <c r="WCG1799" s="143"/>
      <c r="WCH1799" s="143"/>
      <c r="WCI1799" s="143"/>
      <c r="WCJ1799" s="143"/>
      <c r="WCK1799" s="143"/>
      <c r="WCL1799" s="143"/>
      <c r="WCM1799" s="143"/>
      <c r="WCN1799" s="143"/>
      <c r="WCO1799" s="143"/>
      <c r="WCP1799" s="143"/>
      <c r="WCQ1799" s="143"/>
      <c r="WCR1799" s="143"/>
      <c r="WCS1799" s="143"/>
      <c r="WCT1799" s="143"/>
      <c r="WCU1799" s="143"/>
      <c r="WCV1799" s="143"/>
      <c r="WCW1799" s="143"/>
      <c r="WCX1799" s="143"/>
      <c r="WCY1799" s="143"/>
      <c r="WCZ1799" s="143"/>
      <c r="WDA1799" s="143"/>
      <c r="WDB1799" s="143"/>
      <c r="WDC1799" s="143"/>
      <c r="WDD1799" s="143"/>
      <c r="WDE1799" s="143"/>
      <c r="WDF1799" s="143"/>
      <c r="WDG1799" s="143"/>
      <c r="WDH1799" s="143"/>
      <c r="WDI1799" s="143"/>
      <c r="WDJ1799" s="143"/>
      <c r="WDK1799" s="143"/>
      <c r="WDL1799" s="143"/>
      <c r="WDM1799" s="143"/>
      <c r="WDN1799" s="143"/>
      <c r="WDO1799" s="143"/>
      <c r="WDP1799" s="143"/>
      <c r="WDQ1799" s="143"/>
      <c r="WDR1799" s="143"/>
      <c r="WDS1799" s="143"/>
      <c r="WDT1799" s="143"/>
      <c r="WDU1799" s="143"/>
      <c r="WDV1799" s="143"/>
      <c r="WDW1799" s="143"/>
      <c r="WDX1799" s="143"/>
      <c r="WDY1799" s="143"/>
      <c r="WDZ1799" s="143"/>
      <c r="WEA1799" s="143"/>
      <c r="WEB1799" s="143"/>
      <c r="WEC1799" s="143"/>
      <c r="WED1799" s="143"/>
      <c r="WEE1799" s="143"/>
      <c r="WEF1799" s="143"/>
      <c r="WEG1799" s="143"/>
      <c r="WEH1799" s="143"/>
      <c r="WEI1799" s="143"/>
      <c r="WEJ1799" s="143"/>
      <c r="WEK1799" s="143"/>
      <c r="WEL1799" s="143"/>
      <c r="WEM1799" s="143"/>
      <c r="WEN1799" s="143"/>
      <c r="WEO1799" s="143"/>
      <c r="WEP1799" s="143"/>
      <c r="WEQ1799" s="143"/>
      <c r="WER1799" s="143"/>
      <c r="WES1799" s="143"/>
      <c r="WET1799" s="143"/>
      <c r="WEU1799" s="143"/>
      <c r="WEV1799" s="143"/>
      <c r="WEW1799" s="143"/>
      <c r="WEX1799" s="143"/>
      <c r="WEY1799" s="143"/>
      <c r="WEZ1799" s="143"/>
      <c r="WFA1799" s="143"/>
      <c r="WFB1799" s="143"/>
      <c r="WFC1799" s="143"/>
      <c r="WFD1799" s="143"/>
      <c r="WFE1799" s="143"/>
      <c r="WFF1799" s="143"/>
      <c r="WFG1799" s="143"/>
      <c r="WFH1799" s="143"/>
      <c r="WFI1799" s="143"/>
      <c r="WFJ1799" s="143"/>
      <c r="WFK1799" s="143"/>
      <c r="WFL1799" s="143"/>
      <c r="WFM1799" s="143"/>
      <c r="WFN1799" s="143"/>
      <c r="WFO1799" s="143"/>
      <c r="WFP1799" s="143"/>
      <c r="WFQ1799" s="143"/>
      <c r="WFR1799" s="143"/>
      <c r="WFS1799" s="143"/>
      <c r="WFT1799" s="143"/>
      <c r="WFU1799" s="143"/>
      <c r="WFV1799" s="143"/>
      <c r="WFW1799" s="143"/>
      <c r="WFX1799" s="143"/>
      <c r="WFY1799" s="143"/>
      <c r="WFZ1799" s="143"/>
      <c r="WGA1799" s="143"/>
      <c r="WGB1799" s="143"/>
      <c r="WGC1799" s="143"/>
      <c r="WGD1799" s="143"/>
      <c r="WGE1799" s="143"/>
      <c r="WGF1799" s="143"/>
      <c r="WGG1799" s="143"/>
      <c r="WGH1799" s="143"/>
      <c r="WGI1799" s="143"/>
      <c r="WGJ1799" s="143"/>
      <c r="WGK1799" s="143"/>
      <c r="WGL1799" s="143"/>
      <c r="WGM1799" s="143"/>
      <c r="WGN1799" s="143"/>
      <c r="WGO1799" s="143"/>
      <c r="WGP1799" s="143"/>
      <c r="WGQ1799" s="143"/>
      <c r="WGR1799" s="143"/>
      <c r="WGS1799" s="143"/>
      <c r="WGT1799" s="143"/>
      <c r="WGU1799" s="143"/>
      <c r="WGV1799" s="143"/>
      <c r="WGW1799" s="143"/>
      <c r="WGX1799" s="143"/>
      <c r="WGY1799" s="143"/>
      <c r="WGZ1799" s="143"/>
      <c r="WHA1799" s="143"/>
      <c r="WHB1799" s="143"/>
      <c r="WHC1799" s="143"/>
      <c r="WHD1799" s="143"/>
      <c r="WHE1799" s="143"/>
      <c r="WHF1799" s="143"/>
      <c r="WHG1799" s="143"/>
      <c r="WHH1799" s="143"/>
      <c r="WHI1799" s="143"/>
      <c r="WHJ1799" s="143"/>
      <c r="WHK1799" s="143"/>
      <c r="WHL1799" s="143"/>
      <c r="WHM1799" s="143"/>
      <c r="WHN1799" s="143"/>
      <c r="WHO1799" s="143"/>
      <c r="WHP1799" s="143"/>
      <c r="WHQ1799" s="143"/>
      <c r="WHR1799" s="143"/>
      <c r="WHS1799" s="143"/>
      <c r="WHT1799" s="143"/>
      <c r="WHU1799" s="143"/>
      <c r="WHV1799" s="143"/>
      <c r="WHW1799" s="143"/>
      <c r="WHX1799" s="143"/>
      <c r="WHY1799" s="143"/>
      <c r="WHZ1799" s="143"/>
      <c r="WIA1799" s="143"/>
      <c r="WIB1799" s="143"/>
      <c r="WIC1799" s="143"/>
      <c r="WID1799" s="143"/>
      <c r="WIE1799" s="143"/>
      <c r="WIF1799" s="143"/>
      <c r="WIG1799" s="143"/>
      <c r="WIH1799" s="143"/>
      <c r="WII1799" s="143"/>
      <c r="WIJ1799" s="143"/>
      <c r="WIK1799" s="143"/>
      <c r="WIL1799" s="143"/>
      <c r="WIM1799" s="143"/>
      <c r="WIN1799" s="143"/>
      <c r="WIO1799" s="143"/>
      <c r="WIP1799" s="143"/>
      <c r="WIQ1799" s="143"/>
      <c r="WIR1799" s="143"/>
      <c r="WIS1799" s="143"/>
      <c r="WIT1799" s="143"/>
      <c r="WIU1799" s="143"/>
      <c r="WIV1799" s="143"/>
      <c r="WIW1799" s="143"/>
      <c r="WIX1799" s="143"/>
      <c r="WIY1799" s="143"/>
      <c r="WIZ1799" s="143"/>
      <c r="WJA1799" s="143"/>
      <c r="WJB1799" s="143"/>
      <c r="WJC1799" s="143"/>
      <c r="WJD1799" s="143"/>
      <c r="WJE1799" s="143"/>
      <c r="WJF1799" s="143"/>
      <c r="WJG1799" s="143"/>
      <c r="WJH1799" s="143"/>
      <c r="WJI1799" s="143"/>
      <c r="WJJ1799" s="143"/>
      <c r="WJK1799" s="143"/>
      <c r="WJL1799" s="143"/>
      <c r="WJM1799" s="143"/>
      <c r="WJN1799" s="143"/>
      <c r="WJO1799" s="143"/>
      <c r="WJP1799" s="143"/>
      <c r="WJQ1799" s="143"/>
      <c r="WJR1799" s="143"/>
      <c r="WJS1799" s="143"/>
      <c r="WJT1799" s="143"/>
      <c r="WJU1799" s="143"/>
      <c r="WJV1799" s="143"/>
      <c r="WJW1799" s="143"/>
      <c r="WJX1799" s="143"/>
      <c r="WJY1799" s="143"/>
      <c r="WJZ1799" s="143"/>
      <c r="WKA1799" s="143"/>
      <c r="WKB1799" s="143"/>
      <c r="WKC1799" s="143"/>
      <c r="WKD1799" s="143"/>
      <c r="WKE1799" s="143"/>
      <c r="WKF1799" s="143"/>
      <c r="WKG1799" s="143"/>
      <c r="WKH1799" s="143"/>
      <c r="WKI1799" s="143"/>
      <c r="WKJ1799" s="143"/>
      <c r="WKK1799" s="143"/>
      <c r="WKL1799" s="143"/>
      <c r="WKM1799" s="143"/>
      <c r="WKN1799" s="143"/>
      <c r="WKO1799" s="143"/>
      <c r="WKP1799" s="143"/>
      <c r="WKQ1799" s="143"/>
      <c r="WKR1799" s="143"/>
      <c r="WKS1799" s="143"/>
      <c r="WKT1799" s="143"/>
      <c r="WKU1799" s="143"/>
      <c r="WKV1799" s="143"/>
      <c r="WKW1799" s="143"/>
      <c r="WKX1799" s="143"/>
      <c r="WKY1799" s="143"/>
      <c r="WKZ1799" s="143"/>
      <c r="WLA1799" s="143"/>
      <c r="WLB1799" s="143"/>
      <c r="WLC1799" s="143"/>
      <c r="WLD1799" s="143"/>
      <c r="WLE1799" s="143"/>
      <c r="WLF1799" s="143"/>
      <c r="WLG1799" s="143"/>
      <c r="WLH1799" s="143"/>
      <c r="WLI1799" s="143"/>
      <c r="WLJ1799" s="143"/>
      <c r="WLK1799" s="143"/>
      <c r="WLL1799" s="143"/>
      <c r="WLM1799" s="143"/>
      <c r="WLN1799" s="143"/>
      <c r="WLO1799" s="143"/>
      <c r="WLP1799" s="143"/>
      <c r="WLQ1799" s="143"/>
      <c r="WLR1799" s="143"/>
      <c r="WLS1799" s="143"/>
      <c r="WLT1799" s="143"/>
      <c r="WLU1799" s="143"/>
      <c r="WLV1799" s="143"/>
      <c r="WLW1799" s="143"/>
      <c r="WLX1799" s="143"/>
      <c r="WLY1799" s="143"/>
      <c r="WLZ1799" s="143"/>
      <c r="WMA1799" s="143"/>
      <c r="WMB1799" s="143"/>
      <c r="WMC1799" s="143"/>
      <c r="WMD1799" s="143"/>
      <c r="WME1799" s="143"/>
      <c r="WMF1799" s="143"/>
      <c r="WMG1799" s="143"/>
      <c r="WMH1799" s="143"/>
      <c r="WMI1799" s="143"/>
      <c r="WMJ1799" s="143"/>
      <c r="WMK1799" s="143"/>
      <c r="WML1799" s="143"/>
      <c r="WMM1799" s="143"/>
      <c r="WMN1799" s="143"/>
      <c r="WMO1799" s="143"/>
      <c r="WMP1799" s="143"/>
      <c r="WMQ1799" s="143"/>
      <c r="WMR1799" s="143"/>
      <c r="WMS1799" s="143"/>
      <c r="WMT1799" s="143"/>
      <c r="WMU1799" s="143"/>
      <c r="WMV1799" s="143"/>
      <c r="WMW1799" s="143"/>
      <c r="WMX1799" s="143"/>
      <c r="WMY1799" s="143"/>
      <c r="WMZ1799" s="143"/>
      <c r="WNA1799" s="143"/>
      <c r="WNB1799" s="143"/>
      <c r="WNC1799" s="143"/>
      <c r="WND1799" s="143"/>
      <c r="WNE1799" s="143"/>
      <c r="WNF1799" s="143"/>
      <c r="WNG1799" s="143"/>
      <c r="WNH1799" s="143"/>
      <c r="WNI1799" s="143"/>
      <c r="WNJ1799" s="143"/>
      <c r="WNK1799" s="143"/>
      <c r="WNL1799" s="143"/>
      <c r="WNM1799" s="143"/>
      <c r="WNN1799" s="143"/>
      <c r="WNO1799" s="143"/>
      <c r="WNP1799" s="143"/>
      <c r="WNQ1799" s="143"/>
      <c r="WNR1799" s="143"/>
      <c r="WNS1799" s="143"/>
      <c r="WNT1799" s="143"/>
      <c r="WNU1799" s="143"/>
      <c r="WNV1799" s="143"/>
      <c r="WNW1799" s="143"/>
      <c r="WNX1799" s="143"/>
      <c r="WNY1799" s="143"/>
      <c r="WNZ1799" s="143"/>
      <c r="WOA1799" s="143"/>
      <c r="WOB1799" s="143"/>
      <c r="WOC1799" s="143"/>
      <c r="WOD1799" s="143"/>
      <c r="WOE1799" s="143"/>
      <c r="WOF1799" s="143"/>
      <c r="WOG1799" s="143"/>
      <c r="WOH1799" s="143"/>
      <c r="WOI1799" s="143"/>
      <c r="WOJ1799" s="143"/>
      <c r="WOK1799" s="143"/>
      <c r="WOL1799" s="143"/>
      <c r="WOM1799" s="143"/>
      <c r="WON1799" s="143"/>
      <c r="WOO1799" s="143"/>
      <c r="WOP1799" s="143"/>
      <c r="WOQ1799" s="143"/>
      <c r="WOR1799" s="143"/>
      <c r="WOS1799" s="143"/>
      <c r="WOT1799" s="143"/>
      <c r="WOU1799" s="143"/>
      <c r="WOV1799" s="143"/>
      <c r="WOW1799" s="143"/>
      <c r="WOX1799" s="143"/>
      <c r="WOY1799" s="143"/>
      <c r="WOZ1799" s="143"/>
      <c r="WPA1799" s="143"/>
      <c r="WPB1799" s="143"/>
      <c r="WPC1799" s="143"/>
      <c r="WPD1799" s="143"/>
      <c r="WPE1799" s="143"/>
      <c r="WPF1799" s="143"/>
      <c r="WPG1799" s="143"/>
      <c r="WPH1799" s="143"/>
      <c r="WPI1799" s="143"/>
      <c r="WPJ1799" s="143"/>
      <c r="WPK1799" s="143"/>
      <c r="WPL1799" s="143"/>
      <c r="WPM1799" s="143"/>
      <c r="WPN1799" s="143"/>
      <c r="WPO1799" s="143"/>
      <c r="WPP1799" s="143"/>
      <c r="WPQ1799" s="143"/>
      <c r="WPR1799" s="143"/>
      <c r="WPS1799" s="143"/>
      <c r="WPT1799" s="143"/>
      <c r="WPU1799" s="143"/>
      <c r="WPV1799" s="143"/>
      <c r="WPW1799" s="143"/>
      <c r="WPX1799" s="143"/>
      <c r="WPY1799" s="143"/>
      <c r="WPZ1799" s="143"/>
      <c r="WQA1799" s="143"/>
      <c r="WQB1799" s="143"/>
      <c r="WQC1799" s="143"/>
      <c r="WQD1799" s="143"/>
      <c r="WQE1799" s="143"/>
      <c r="WQF1799" s="143"/>
      <c r="WQG1799" s="143"/>
      <c r="WQH1799" s="143"/>
      <c r="WQI1799" s="143"/>
      <c r="WQJ1799" s="143"/>
      <c r="WQK1799" s="143"/>
      <c r="WQL1799" s="143"/>
      <c r="WQM1799" s="143"/>
      <c r="WQN1799" s="143"/>
      <c r="WQO1799" s="143"/>
      <c r="WQP1799" s="143"/>
      <c r="WQQ1799" s="143"/>
      <c r="WQR1799" s="143"/>
      <c r="WQS1799" s="143"/>
      <c r="WQT1799" s="143"/>
      <c r="WQU1799" s="143"/>
      <c r="WQV1799" s="143"/>
      <c r="WQW1799" s="143"/>
      <c r="WQX1799" s="143"/>
      <c r="WQY1799" s="143"/>
      <c r="WQZ1799" s="143"/>
      <c r="WRA1799" s="143"/>
      <c r="WRB1799" s="143"/>
      <c r="WRC1799" s="143"/>
      <c r="WRD1799" s="143"/>
      <c r="WRE1799" s="143"/>
      <c r="WRF1799" s="143"/>
      <c r="WRG1799" s="143"/>
      <c r="WRH1799" s="143"/>
      <c r="WRI1799" s="143"/>
      <c r="WRJ1799" s="143"/>
      <c r="WRK1799" s="143"/>
      <c r="WRL1799" s="143"/>
      <c r="WRM1799" s="143"/>
      <c r="WRN1799" s="143"/>
      <c r="WRO1799" s="143"/>
      <c r="WRP1799" s="143"/>
      <c r="WRQ1799" s="143"/>
      <c r="WRR1799" s="143"/>
      <c r="WRS1799" s="143"/>
      <c r="WRT1799" s="143"/>
      <c r="WRU1799" s="143"/>
      <c r="WRV1799" s="143"/>
      <c r="WRW1799" s="143"/>
      <c r="WRX1799" s="143"/>
      <c r="WRY1799" s="143"/>
      <c r="WRZ1799" s="143"/>
      <c r="WSA1799" s="143"/>
      <c r="WSB1799" s="143"/>
      <c r="WSC1799" s="143"/>
      <c r="WSD1799" s="143"/>
      <c r="WSE1799" s="143"/>
      <c r="WSF1799" s="143"/>
      <c r="WSG1799" s="143"/>
      <c r="WSH1799" s="143"/>
      <c r="WSI1799" s="143"/>
      <c r="WSJ1799" s="143"/>
      <c r="WSK1799" s="143"/>
      <c r="WSL1799" s="143"/>
      <c r="WSM1799" s="143"/>
      <c r="WSN1799" s="143"/>
      <c r="WSO1799" s="143"/>
      <c r="WSP1799" s="143"/>
      <c r="WSQ1799" s="143"/>
      <c r="WSR1799" s="143"/>
      <c r="WSS1799" s="143"/>
      <c r="WST1799" s="143"/>
      <c r="WSU1799" s="143"/>
      <c r="WSV1799" s="143"/>
      <c r="WSW1799" s="143"/>
      <c r="WSX1799" s="143"/>
      <c r="WSY1799" s="143"/>
      <c r="WSZ1799" s="143"/>
      <c r="WTA1799" s="143"/>
      <c r="WTB1799" s="143"/>
      <c r="WTC1799" s="143"/>
      <c r="WTD1799" s="143"/>
      <c r="WTE1799" s="143"/>
      <c r="WTF1799" s="143"/>
      <c r="WTG1799" s="143"/>
      <c r="WTH1799" s="143"/>
      <c r="WTI1799" s="143"/>
      <c r="WTJ1799" s="143"/>
      <c r="WTK1799" s="143"/>
      <c r="WTL1799" s="143"/>
      <c r="WTM1799" s="143"/>
      <c r="WTN1799" s="143"/>
      <c r="WTO1799" s="143"/>
      <c r="WTP1799" s="143"/>
      <c r="WTQ1799" s="143"/>
      <c r="WTR1799" s="143"/>
      <c r="WTS1799" s="143"/>
      <c r="WTT1799" s="143"/>
      <c r="WTU1799" s="143"/>
      <c r="WTV1799" s="143"/>
      <c r="WTW1799" s="143"/>
      <c r="WTX1799" s="143"/>
      <c r="WTY1799" s="143"/>
      <c r="WTZ1799" s="143"/>
      <c r="WUA1799" s="143"/>
      <c r="WUB1799" s="143"/>
      <c r="WUC1799" s="143"/>
      <c r="WUD1799" s="143"/>
      <c r="WUE1799" s="143"/>
      <c r="WUF1799" s="143"/>
      <c r="WUG1799" s="143"/>
      <c r="WUH1799" s="143"/>
      <c r="WUI1799" s="143"/>
      <c r="WUJ1799" s="143"/>
      <c r="WUK1799" s="143"/>
      <c r="WUL1799" s="143"/>
      <c r="WUM1799" s="143"/>
      <c r="WUN1799" s="143"/>
      <c r="WUO1799" s="143"/>
      <c r="WUP1799" s="143"/>
      <c r="WUQ1799" s="143"/>
      <c r="WUR1799" s="143"/>
      <c r="WUS1799" s="143"/>
      <c r="WUT1799" s="143"/>
      <c r="WUU1799" s="143"/>
      <c r="WUV1799" s="143"/>
      <c r="WUW1799" s="143"/>
      <c r="WUX1799" s="143"/>
      <c r="WUY1799" s="143"/>
      <c r="WUZ1799" s="143"/>
      <c r="WVA1799" s="143"/>
      <c r="WVB1799" s="143"/>
      <c r="WVC1799" s="143"/>
      <c r="WVD1799" s="143"/>
      <c r="WVE1799" s="143"/>
      <c r="WVF1799" s="143"/>
      <c r="WVG1799" s="143"/>
      <c r="WVH1799" s="143"/>
      <c r="WVI1799" s="143"/>
      <c r="WVJ1799" s="143"/>
      <c r="WVK1799" s="143"/>
      <c r="WVL1799" s="143"/>
      <c r="WVM1799" s="143"/>
      <c r="WVN1799" s="143"/>
      <c r="WVO1799" s="143"/>
      <c r="WVP1799" s="143"/>
      <c r="WVQ1799" s="143"/>
      <c r="WVR1799" s="143"/>
      <c r="WVS1799" s="143"/>
      <c r="WVT1799" s="143"/>
      <c r="WVU1799" s="143"/>
      <c r="WVV1799" s="143"/>
      <c r="WVW1799" s="143"/>
      <c r="WVX1799" s="143"/>
      <c r="WVY1799" s="143"/>
      <c r="WVZ1799" s="143"/>
      <c r="WWA1799" s="143"/>
      <c r="WWB1799" s="143"/>
      <c r="WWC1799" s="143"/>
      <c r="WWD1799" s="143"/>
      <c r="WWE1799" s="143"/>
      <c r="WWF1799" s="143"/>
      <c r="WWG1799" s="143"/>
      <c r="WWH1799" s="143"/>
      <c r="WWI1799" s="143"/>
      <c r="WWJ1799" s="143"/>
      <c r="WWK1799" s="143"/>
      <c r="WWL1799" s="143"/>
      <c r="WWM1799" s="143"/>
      <c r="WWN1799" s="143"/>
      <c r="WWO1799" s="143"/>
      <c r="WWP1799" s="143"/>
      <c r="WWQ1799" s="143"/>
      <c r="WWR1799" s="143"/>
      <c r="WWS1799" s="143"/>
      <c r="WWT1799" s="143"/>
      <c r="WWU1799" s="143"/>
      <c r="WWV1799" s="143"/>
      <c r="WWW1799" s="143"/>
      <c r="WWX1799" s="143"/>
      <c r="WWY1799" s="143"/>
      <c r="WWZ1799" s="143"/>
      <c r="WXA1799" s="143"/>
      <c r="WXB1799" s="143"/>
      <c r="WXC1799" s="143"/>
      <c r="WXD1799" s="143"/>
      <c r="WXE1799" s="143"/>
      <c r="WXF1799" s="143"/>
      <c r="WXG1799" s="143"/>
      <c r="WXH1799" s="143"/>
      <c r="WXI1799" s="143"/>
      <c r="WXJ1799" s="143"/>
      <c r="WXK1799" s="143"/>
      <c r="WXL1799" s="143"/>
      <c r="WXM1799" s="143"/>
      <c r="WXN1799" s="143"/>
      <c r="WXO1799" s="143"/>
      <c r="WXP1799" s="143"/>
      <c r="WXQ1799" s="143"/>
      <c r="WXR1799" s="143"/>
      <c r="WXS1799" s="143"/>
      <c r="WXT1799" s="143"/>
      <c r="WXU1799" s="143"/>
      <c r="WXV1799" s="143"/>
      <c r="WXW1799" s="143"/>
      <c r="WXX1799" s="143"/>
      <c r="WXY1799" s="143"/>
      <c r="WXZ1799" s="143"/>
      <c r="WYA1799" s="143"/>
      <c r="WYB1799" s="143"/>
      <c r="WYC1799" s="143"/>
      <c r="WYD1799" s="143"/>
      <c r="WYE1799" s="143"/>
      <c r="WYF1799" s="143"/>
      <c r="WYG1799" s="143"/>
      <c r="WYH1799" s="143"/>
      <c r="WYI1799" s="143"/>
      <c r="WYJ1799" s="143"/>
      <c r="WYK1799" s="143"/>
      <c r="WYL1799" s="143"/>
      <c r="WYM1799" s="143"/>
      <c r="WYN1799" s="143"/>
      <c r="WYO1799" s="143"/>
      <c r="WYP1799" s="143"/>
      <c r="WYQ1799" s="143"/>
      <c r="WYR1799" s="143"/>
      <c r="WYS1799" s="143"/>
      <c r="WYT1799" s="143"/>
      <c r="WYU1799" s="143"/>
      <c r="WYV1799" s="143"/>
      <c r="WYW1799" s="143"/>
      <c r="WYX1799" s="143"/>
      <c r="WYY1799" s="143"/>
      <c r="WYZ1799" s="143"/>
      <c r="WZA1799" s="143"/>
      <c r="WZB1799" s="143"/>
      <c r="WZC1799" s="143"/>
      <c r="WZD1799" s="143"/>
      <c r="WZE1799" s="143"/>
      <c r="WZF1799" s="143"/>
      <c r="WZG1799" s="143"/>
      <c r="WZH1799" s="143"/>
      <c r="WZI1799" s="143"/>
      <c r="WZJ1799" s="143"/>
      <c r="WZK1799" s="143"/>
      <c r="WZL1799" s="143"/>
      <c r="WZM1799" s="143"/>
      <c r="WZN1799" s="143"/>
      <c r="WZO1799" s="143"/>
      <c r="WZP1799" s="143"/>
      <c r="WZQ1799" s="143"/>
      <c r="WZR1799" s="143"/>
      <c r="WZS1799" s="143"/>
      <c r="WZT1799" s="143"/>
      <c r="WZU1799" s="143"/>
      <c r="WZV1799" s="143"/>
      <c r="WZW1799" s="143"/>
      <c r="WZX1799" s="143"/>
      <c r="WZY1799" s="143"/>
      <c r="WZZ1799" s="143"/>
      <c r="XAA1799" s="143"/>
      <c r="XAB1799" s="143"/>
      <c r="XAC1799" s="143"/>
      <c r="XAD1799" s="143"/>
      <c r="XAE1799" s="143"/>
      <c r="XAF1799" s="143"/>
      <c r="XAG1799" s="143"/>
      <c r="XAH1799" s="143"/>
      <c r="XAI1799" s="143"/>
      <c r="XAJ1799" s="143"/>
      <c r="XAK1799" s="143"/>
      <c r="XAL1799" s="143"/>
      <c r="XAM1799" s="143"/>
      <c r="XAN1799" s="143"/>
      <c r="XAO1799" s="143"/>
      <c r="XAP1799" s="143"/>
      <c r="XAQ1799" s="143"/>
      <c r="XAR1799" s="143"/>
      <c r="XAS1799" s="143"/>
      <c r="XAT1799" s="143"/>
      <c r="XAU1799" s="143"/>
      <c r="XAV1799" s="143"/>
      <c r="XAW1799" s="143"/>
      <c r="XAX1799" s="143"/>
      <c r="XAY1799" s="143"/>
      <c r="XAZ1799" s="143"/>
      <c r="XBA1799" s="143"/>
      <c r="XBB1799" s="143"/>
      <c r="XBC1799" s="143"/>
      <c r="XBD1799" s="143"/>
      <c r="XBE1799" s="143"/>
      <c r="XBF1799" s="143"/>
      <c r="XBG1799" s="143"/>
      <c r="XBH1799" s="143"/>
      <c r="XBI1799" s="143"/>
      <c r="XBJ1799" s="143"/>
      <c r="XBK1799" s="143"/>
      <c r="XBL1799" s="143"/>
      <c r="XBM1799" s="143"/>
      <c r="XBN1799" s="143"/>
      <c r="XBO1799" s="143"/>
      <c r="XBP1799" s="143"/>
      <c r="XBQ1799" s="143"/>
      <c r="XBR1799" s="143"/>
      <c r="XBS1799" s="143"/>
      <c r="XBT1799" s="143"/>
      <c r="XBU1799" s="143"/>
      <c r="XBV1799" s="143"/>
      <c r="XBW1799" s="143"/>
      <c r="XBX1799" s="143"/>
      <c r="XBY1799" s="143"/>
      <c r="XBZ1799" s="143"/>
      <c r="XCA1799" s="143"/>
      <c r="XCB1799" s="143"/>
      <c r="XCC1799" s="143"/>
      <c r="XCD1799" s="143"/>
      <c r="XCE1799" s="143"/>
      <c r="XCF1799" s="143"/>
      <c r="XCG1799" s="143"/>
      <c r="XCH1799" s="143"/>
      <c r="XCI1799" s="143"/>
      <c r="XCJ1799" s="143"/>
      <c r="XCK1799" s="143"/>
      <c r="XCL1799" s="143"/>
      <c r="XCM1799" s="143"/>
      <c r="XCN1799" s="143"/>
      <c r="XCO1799" s="143"/>
      <c r="XCP1799" s="143"/>
      <c r="XCQ1799" s="143"/>
      <c r="XCR1799" s="143"/>
      <c r="XCS1799" s="143"/>
      <c r="XCT1799" s="143"/>
      <c r="XCU1799" s="143"/>
      <c r="XCV1799" s="143"/>
      <c r="XCW1799" s="143"/>
      <c r="XCX1799" s="143"/>
      <c r="XCY1799" s="143"/>
      <c r="XCZ1799" s="143"/>
      <c r="XDA1799" s="143"/>
      <c r="XDB1799" s="143"/>
      <c r="XDC1799" s="143"/>
      <c r="XDD1799" s="143"/>
      <c r="XDE1799" s="143"/>
      <c r="XDF1799" s="143"/>
      <c r="XDG1799" s="143"/>
      <c r="XDH1799" s="143"/>
      <c r="XDI1799" s="143"/>
      <c r="XDJ1799" s="143"/>
      <c r="XDK1799" s="143"/>
    </row>
    <row r="1800" spans="1:16339" s="127" customFormat="1" ht="51">
      <c r="A1800" s="31">
        <v>1785</v>
      </c>
      <c r="B1800" s="31" t="s">
        <v>76</v>
      </c>
      <c r="C1800" s="59" t="s">
        <v>74</v>
      </c>
      <c r="D1800" s="32" t="s">
        <v>2511</v>
      </c>
      <c r="E1800" s="31" t="s">
        <v>2512</v>
      </c>
      <c r="F1800" s="34" t="s">
        <v>2513</v>
      </c>
      <c r="G1800" s="31" t="s">
        <v>2512</v>
      </c>
      <c r="H1800" s="34" t="s">
        <v>2513</v>
      </c>
      <c r="I1800" s="31" t="s">
        <v>2512</v>
      </c>
      <c r="J1800" s="34" t="s">
        <v>2513</v>
      </c>
      <c r="K1800" s="31" t="s">
        <v>270</v>
      </c>
      <c r="L1800" s="31" t="s">
        <v>271</v>
      </c>
      <c r="M1800" s="36">
        <v>1</v>
      </c>
      <c r="N1800" s="42">
        <f t="shared" si="40"/>
        <v>2800000</v>
      </c>
      <c r="O1800" s="42">
        <v>2800000</v>
      </c>
      <c r="P1800" s="31" t="s">
        <v>349</v>
      </c>
      <c r="Q1800" s="31" t="s">
        <v>274</v>
      </c>
      <c r="R1800" s="32" t="s">
        <v>275</v>
      </c>
      <c r="S1800" s="31">
        <v>0</v>
      </c>
      <c r="T1800" s="44" t="s">
        <v>2118</v>
      </c>
    </row>
    <row r="1801" spans="1:16339" ht="15" customHeight="1">
      <c r="A1801" s="69"/>
      <c r="B1801" s="69"/>
      <c r="C1801" s="31"/>
      <c r="D1801" s="31"/>
      <c r="E1801" s="31"/>
      <c r="F1801" s="31"/>
      <c r="G1801" s="31"/>
      <c r="H1801" s="31"/>
      <c r="I1801" s="31"/>
      <c r="J1801" s="31"/>
      <c r="K1801" s="31"/>
      <c r="L1801" s="31"/>
      <c r="M1801" s="31"/>
      <c r="N1801" s="31"/>
      <c r="O1801" s="98">
        <f>SUM(O16:O1800)</f>
        <v>2250607093.2799997</v>
      </c>
      <c r="P1801" s="37"/>
      <c r="Q1801" s="39"/>
      <c r="R1801" s="31"/>
      <c r="S1801" s="37"/>
      <c r="T1801" s="80"/>
      <c r="U1801" s="16"/>
    </row>
    <row r="1802" spans="1:16339" ht="15" customHeight="1">
      <c r="B1802" s="16"/>
      <c r="C1802" s="16"/>
      <c r="D1802" s="16"/>
      <c r="E1802" s="16"/>
      <c r="F1802" s="16"/>
      <c r="G1802" s="16"/>
      <c r="H1802" s="16"/>
      <c r="I1802" s="16"/>
      <c r="J1802" s="21"/>
      <c r="K1802" s="16"/>
      <c r="L1802" s="16"/>
      <c r="M1802" s="16"/>
      <c r="N1802" s="16"/>
      <c r="O1802" s="16"/>
      <c r="P1802" s="28"/>
      <c r="Q1802" s="19"/>
      <c r="R1802" s="16"/>
      <c r="S1802" s="28"/>
    </row>
    <row r="1803" spans="1:16339" ht="15" customHeight="1">
      <c r="B1803" s="2"/>
    </row>
    <row r="1804" spans="1:16339" ht="15" customHeight="1">
      <c r="B1804" s="84" t="s">
        <v>2024</v>
      </c>
    </row>
    <row r="1805" spans="1:16339" ht="15" customHeight="1">
      <c r="A1805" s="17"/>
      <c r="O1805" s="26"/>
      <c r="Q1805" s="17"/>
      <c r="S1805" s="17"/>
    </row>
    <row r="1806" spans="1:16339" ht="15" customHeight="1"/>
  </sheetData>
  <mergeCells count="6">
    <mergeCell ref="A6:C6"/>
    <mergeCell ref="D6:E6"/>
    <mergeCell ref="A7:C7"/>
    <mergeCell ref="D7:E7"/>
    <mergeCell ref="A8:C8"/>
    <mergeCell ref="D8:E8"/>
  </mergeCells>
  <dataValidations count="1">
    <dataValidation allowBlank="1" showInputMessage="1" showErrorMessage="1" prompt="Введите краткую хар-ку на рус.языке" sqref="I1158 E1158:G1158 H1127 E732:G748 H1708:H1723 E1764:G1764"/>
  </dataValidations>
  <pageMargins left="0.23622047244094491" right="3.937007874015748E-2" top="0.35433070866141736" bottom="0.35433070866141736" header="0.31496062992125984" footer="0.31496062992125984"/>
  <pageSetup paperSize="9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DK102"/>
  <sheetViews>
    <sheetView topLeftCell="A61" zoomScale="80" zoomScaleNormal="80" zoomScaleSheetLayoutView="80" workbookViewId="0">
      <selection activeCell="P63" sqref="P63"/>
    </sheetView>
  </sheetViews>
  <sheetFormatPr defaultColWidth="31.85546875" defaultRowHeight="15" outlineLevelRow="1" outlineLevelCol="1"/>
  <cols>
    <col min="1" max="1" width="6.42578125" style="27" customWidth="1" outlineLevel="1"/>
    <col min="2" max="2" width="7.7109375" style="17" customWidth="1" outlineLevel="1"/>
    <col min="3" max="3" width="9.140625" style="17" customWidth="1" outlineLevel="1"/>
    <col min="4" max="4" width="12.5703125" style="17" bestFit="1" customWidth="1"/>
    <col min="5" max="5" width="21.140625" style="17" customWidth="1" outlineLevel="1"/>
    <col min="6" max="6" width="22" style="17" customWidth="1" outlineLevel="1"/>
    <col min="7" max="7" width="23.85546875" style="17" customWidth="1" outlineLevel="1"/>
    <col min="8" max="8" width="22" style="17" customWidth="1" outlineLevel="1"/>
    <col min="9" max="9" width="22.28515625" style="17" customWidth="1" outlineLevel="1"/>
    <col min="10" max="10" width="25" style="18" customWidth="1"/>
    <col min="11" max="11" width="11.5703125" style="17" customWidth="1"/>
    <col min="12" max="12" width="10" style="17" customWidth="1"/>
    <col min="13" max="13" width="8.28515625" style="17" customWidth="1"/>
    <col min="14" max="14" width="16.140625" style="17" customWidth="1"/>
    <col min="15" max="15" width="20.140625" style="17" customWidth="1"/>
    <col min="16" max="16" width="11.140625" style="17" customWidth="1"/>
    <col min="17" max="17" width="15.5703125" style="29" customWidth="1"/>
    <col min="18" max="18" width="14.85546875" style="17" customWidth="1"/>
    <col min="19" max="19" width="10" style="20" customWidth="1"/>
    <col min="20" max="20" width="8.42578125" style="17" customWidth="1" outlineLevel="1"/>
    <col min="21" max="21" width="12.5703125" style="17" customWidth="1"/>
    <col min="22" max="16384" width="31.85546875" style="17"/>
  </cols>
  <sheetData>
    <row r="1" spans="1:21" s="2" customFormat="1">
      <c r="A1" s="1"/>
      <c r="F1" s="3"/>
      <c r="G1" s="3"/>
      <c r="H1" s="4"/>
      <c r="I1" s="4"/>
      <c r="J1" s="3"/>
      <c r="K1" s="1"/>
      <c r="L1" s="1"/>
      <c r="M1" s="5"/>
      <c r="N1" s="5"/>
      <c r="O1" s="5"/>
      <c r="P1" s="1"/>
      <c r="Q1" s="1"/>
      <c r="R1" s="6"/>
      <c r="S1" s="7"/>
      <c r="U1" s="8"/>
    </row>
    <row r="2" spans="1:21" s="84" customFormat="1" ht="15.75" customHeight="1">
      <c r="A2" s="83" t="s">
        <v>2015</v>
      </c>
      <c r="F2" s="85"/>
      <c r="G2" s="85"/>
      <c r="H2" s="86"/>
      <c r="I2" s="86"/>
      <c r="J2" s="87"/>
      <c r="K2" s="88"/>
      <c r="L2" s="88"/>
      <c r="M2" s="89"/>
      <c r="N2" s="89"/>
      <c r="O2" s="89"/>
      <c r="P2" s="88"/>
      <c r="Q2" s="88"/>
      <c r="R2" s="90"/>
      <c r="S2" s="91"/>
    </row>
    <row r="3" spans="1:21" s="84" customFormat="1" ht="15.75" customHeight="1">
      <c r="A3" s="88"/>
      <c r="F3" s="85"/>
      <c r="G3" s="85"/>
      <c r="H3" s="86"/>
      <c r="I3" s="86"/>
      <c r="J3" s="87"/>
      <c r="K3" s="88"/>
      <c r="L3" s="88"/>
      <c r="M3" s="89"/>
      <c r="N3" s="89"/>
      <c r="O3" s="89"/>
      <c r="P3" s="88"/>
      <c r="Q3" s="88"/>
      <c r="R3" s="90"/>
      <c r="S3" s="91"/>
    </row>
    <row r="4" spans="1:21" s="84" customFormat="1" ht="15.75" customHeight="1">
      <c r="A4" s="91" t="s">
        <v>2016</v>
      </c>
      <c r="F4" s="85"/>
      <c r="G4" s="85"/>
      <c r="H4" s="86"/>
      <c r="I4" s="86"/>
      <c r="J4" s="87"/>
      <c r="K4" s="88"/>
      <c r="L4" s="88"/>
      <c r="M4" s="89"/>
      <c r="N4" s="89"/>
      <c r="O4" s="89"/>
      <c r="P4" s="88"/>
      <c r="Q4" s="88"/>
      <c r="R4" s="90"/>
      <c r="S4" s="91"/>
    </row>
    <row r="5" spans="1:21" s="84" customFormat="1" ht="15.75" customHeight="1" thickBot="1">
      <c r="A5" s="88"/>
      <c r="F5" s="85"/>
      <c r="G5" s="85"/>
      <c r="H5" s="86"/>
      <c r="I5" s="86"/>
      <c r="J5" s="87"/>
      <c r="K5" s="88"/>
      <c r="L5" s="88"/>
      <c r="M5" s="89"/>
      <c r="N5" s="89"/>
      <c r="O5" s="89"/>
      <c r="P5" s="88"/>
      <c r="Q5" s="88"/>
      <c r="R5" s="90"/>
      <c r="S5" s="91"/>
    </row>
    <row r="6" spans="1:21" s="84" customFormat="1" ht="63" customHeight="1" thickBot="1">
      <c r="A6" s="198" t="s">
        <v>2017</v>
      </c>
      <c r="B6" s="199"/>
      <c r="C6" s="200"/>
      <c r="D6" s="198" t="s">
        <v>2018</v>
      </c>
      <c r="E6" s="199"/>
      <c r="F6" s="92" t="s">
        <v>2019</v>
      </c>
      <c r="G6" s="92" t="s">
        <v>2020</v>
      </c>
      <c r="H6" s="92" t="s">
        <v>2021</v>
      </c>
      <c r="I6" s="88"/>
      <c r="J6" s="93"/>
      <c r="K6" s="88"/>
      <c r="L6" s="94"/>
      <c r="M6" s="88"/>
      <c r="N6" s="88"/>
      <c r="O6" s="88"/>
      <c r="P6" s="91"/>
      <c r="Q6" s="88"/>
      <c r="R6" s="90"/>
    </row>
    <row r="7" spans="1:21" s="84" customFormat="1" ht="16.5" customHeight="1" thickBot="1">
      <c r="A7" s="201">
        <v>1</v>
      </c>
      <c r="B7" s="202"/>
      <c r="C7" s="203"/>
      <c r="D7" s="201">
        <v>2</v>
      </c>
      <c r="E7" s="202"/>
      <c r="F7" s="95">
        <v>3</v>
      </c>
      <c r="G7" s="95">
        <v>4</v>
      </c>
      <c r="H7" s="95">
        <v>5</v>
      </c>
      <c r="I7" s="88"/>
      <c r="J7" s="93"/>
      <c r="K7" s="88"/>
      <c r="L7" s="94"/>
      <c r="M7" s="88"/>
      <c r="N7" s="88"/>
      <c r="O7" s="88"/>
      <c r="P7" s="91"/>
      <c r="Q7" s="88"/>
      <c r="R7" s="90"/>
    </row>
    <row r="8" spans="1:21" s="84" customFormat="1" ht="80.25" customHeight="1" thickBot="1">
      <c r="A8" s="204">
        <v>970840000277</v>
      </c>
      <c r="B8" s="205"/>
      <c r="C8" s="206"/>
      <c r="D8" s="204">
        <v>600500050605</v>
      </c>
      <c r="E8" s="205"/>
      <c r="F8" s="96" t="s">
        <v>2022</v>
      </c>
      <c r="G8" s="97" t="s">
        <v>2023</v>
      </c>
      <c r="H8" s="97">
        <v>2016</v>
      </c>
      <c r="I8" s="88"/>
      <c r="J8" s="93"/>
      <c r="K8" s="88"/>
      <c r="L8" s="94"/>
      <c r="M8" s="88"/>
      <c r="N8" s="88"/>
      <c r="O8" s="88"/>
      <c r="P8" s="91"/>
      <c r="Q8" s="88"/>
      <c r="R8" s="90"/>
    </row>
    <row r="9" spans="1:21" s="2" customFormat="1">
      <c r="A9" s="1"/>
      <c r="F9" s="3"/>
      <c r="G9" s="3"/>
      <c r="H9" s="4"/>
      <c r="I9" s="4"/>
      <c r="J9" s="3"/>
      <c r="K9" s="1"/>
      <c r="L9" s="1"/>
      <c r="M9" s="5"/>
      <c r="N9" s="5"/>
      <c r="O9" s="5"/>
      <c r="P9" s="1"/>
      <c r="Q9" s="1"/>
      <c r="R9" s="6"/>
      <c r="S9" s="7"/>
      <c r="U9" s="8"/>
    </row>
    <row r="10" spans="1:21" s="2" customFormat="1" ht="15" customHeight="1">
      <c r="A10" s="1"/>
      <c r="D10" s="7"/>
      <c r="E10" s="7"/>
      <c r="F10" s="9"/>
      <c r="G10" s="9"/>
      <c r="H10" s="10"/>
      <c r="I10" s="10"/>
      <c r="J10" s="9"/>
      <c r="K10" s="7"/>
      <c r="L10" s="10"/>
      <c r="M10" s="11"/>
      <c r="N10" s="11"/>
      <c r="O10" s="11"/>
      <c r="P10" s="1"/>
      <c r="Q10" s="7"/>
      <c r="R10" s="12"/>
      <c r="S10" s="7"/>
      <c r="U10" s="8"/>
    </row>
    <row r="11" spans="1:21" s="2" customFormat="1">
      <c r="A11" s="13" t="s">
        <v>1958</v>
      </c>
      <c r="B11" s="13"/>
      <c r="C11" s="13"/>
      <c r="D11" s="13"/>
      <c r="E11" s="13"/>
      <c r="F11" s="9"/>
      <c r="G11" s="9"/>
      <c r="H11" s="9"/>
      <c r="I11" s="9"/>
      <c r="J11" s="9"/>
      <c r="K11" s="13"/>
      <c r="L11" s="14"/>
      <c r="M11" s="15"/>
      <c r="N11" s="15"/>
      <c r="O11" s="13" t="s">
        <v>2428</v>
      </c>
      <c r="P11" s="1"/>
      <c r="Q11" s="13"/>
      <c r="R11" s="12"/>
      <c r="S11" s="7"/>
      <c r="U11" s="8"/>
    </row>
    <row r="12" spans="1:21" ht="15" customHeight="1">
      <c r="A12" s="16"/>
      <c r="P12" s="16"/>
      <c r="Q12" s="19"/>
      <c r="R12" s="16"/>
    </row>
    <row r="13" spans="1:21" ht="15" customHeight="1" thickBot="1">
      <c r="A13" s="16"/>
      <c r="D13" s="16"/>
      <c r="E13" s="16"/>
      <c r="F13" s="16"/>
      <c r="G13" s="16"/>
      <c r="H13" s="16"/>
      <c r="I13" s="16"/>
      <c r="J13" s="21"/>
      <c r="K13" s="16"/>
      <c r="L13" s="16"/>
      <c r="M13" s="16"/>
      <c r="N13" s="16"/>
      <c r="O13" s="16"/>
      <c r="P13" s="22"/>
      <c r="Q13" s="19"/>
      <c r="R13" s="16"/>
    </row>
    <row r="14" spans="1:21" ht="101.25" customHeight="1" thickBot="1">
      <c r="A14" s="23" t="s">
        <v>52</v>
      </c>
      <c r="B14" s="23" t="s">
        <v>53</v>
      </c>
      <c r="C14" s="23" t="s">
        <v>54</v>
      </c>
      <c r="D14" s="23" t="s">
        <v>55</v>
      </c>
      <c r="E14" s="30" t="s">
        <v>56</v>
      </c>
      <c r="F14" s="23" t="s">
        <v>57</v>
      </c>
      <c r="G14" s="23" t="s">
        <v>58</v>
      </c>
      <c r="H14" s="23" t="s">
        <v>59</v>
      </c>
      <c r="I14" s="23" t="s">
        <v>60</v>
      </c>
      <c r="J14" s="23" t="s">
        <v>61</v>
      </c>
      <c r="K14" s="23" t="s">
        <v>0</v>
      </c>
      <c r="L14" s="23" t="s">
        <v>264</v>
      </c>
      <c r="M14" s="23" t="s">
        <v>62</v>
      </c>
      <c r="N14" s="23" t="s">
        <v>265</v>
      </c>
      <c r="O14" s="23" t="s">
        <v>63</v>
      </c>
      <c r="P14" s="23" t="s">
        <v>266</v>
      </c>
      <c r="Q14" s="23" t="s">
        <v>64</v>
      </c>
      <c r="R14" s="30" t="s">
        <v>65</v>
      </c>
      <c r="S14" s="72" t="s">
        <v>66</v>
      </c>
      <c r="T14" s="16"/>
      <c r="U14" s="16"/>
    </row>
    <row r="15" spans="1:21" s="24" customFormat="1" ht="15" customHeight="1" thickBot="1">
      <c r="A15" s="72">
        <v>1</v>
      </c>
      <c r="B15" s="72">
        <v>2</v>
      </c>
      <c r="C15" s="72">
        <v>3</v>
      </c>
      <c r="D15" s="72">
        <v>4</v>
      </c>
      <c r="E15" s="72">
        <v>5</v>
      </c>
      <c r="F15" s="72">
        <v>6</v>
      </c>
      <c r="G15" s="72">
        <v>7</v>
      </c>
      <c r="H15" s="72">
        <v>8</v>
      </c>
      <c r="I15" s="72">
        <v>9</v>
      </c>
      <c r="J15" s="72">
        <v>10</v>
      </c>
      <c r="K15" s="72">
        <v>11</v>
      </c>
      <c r="L15" s="72">
        <v>12</v>
      </c>
      <c r="M15" s="72">
        <v>13</v>
      </c>
      <c r="N15" s="72">
        <v>14</v>
      </c>
      <c r="O15" s="72">
        <v>15</v>
      </c>
      <c r="P15" s="72">
        <v>16</v>
      </c>
      <c r="Q15" s="72">
        <v>17</v>
      </c>
      <c r="R15" s="72">
        <v>18</v>
      </c>
      <c r="S15" s="72">
        <v>19</v>
      </c>
      <c r="T15" s="76"/>
      <c r="U15" s="77"/>
    </row>
    <row r="16" spans="1:21" s="153" customFormat="1" ht="63.75" customHeight="1">
      <c r="A16" s="144">
        <v>20</v>
      </c>
      <c r="B16" s="145" t="s">
        <v>76</v>
      </c>
      <c r="C16" s="144" t="s">
        <v>77</v>
      </c>
      <c r="D16" s="148" t="s">
        <v>790</v>
      </c>
      <c r="E16" s="154" t="s">
        <v>791</v>
      </c>
      <c r="F16" s="154" t="s">
        <v>791</v>
      </c>
      <c r="G16" s="154" t="s">
        <v>794</v>
      </c>
      <c r="H16" s="154" t="s">
        <v>793</v>
      </c>
      <c r="I16" s="146" t="s">
        <v>792</v>
      </c>
      <c r="J16" s="146" t="s">
        <v>792</v>
      </c>
      <c r="K16" s="154" t="s">
        <v>281</v>
      </c>
      <c r="L16" s="146" t="s">
        <v>310</v>
      </c>
      <c r="M16" s="163">
        <v>1</v>
      </c>
      <c r="N16" s="150">
        <f>O16/M16</f>
        <v>0</v>
      </c>
      <c r="O16" s="150">
        <f>5357143-5357143</f>
        <v>0</v>
      </c>
      <c r="P16" s="164" t="s">
        <v>426</v>
      </c>
      <c r="Q16" s="164" t="s">
        <v>778</v>
      </c>
      <c r="R16" s="148" t="s">
        <v>275</v>
      </c>
      <c r="S16" s="164">
        <v>100</v>
      </c>
      <c r="T16" s="151" t="s">
        <v>108</v>
      </c>
      <c r="U16" s="184">
        <v>1</v>
      </c>
    </row>
    <row r="17" spans="1:21" s="153" customFormat="1" ht="63.75" customHeight="1">
      <c r="A17" s="144">
        <v>52</v>
      </c>
      <c r="B17" s="145" t="s">
        <v>76</v>
      </c>
      <c r="C17" s="144" t="s">
        <v>77</v>
      </c>
      <c r="D17" s="144" t="s">
        <v>934</v>
      </c>
      <c r="E17" s="154" t="s">
        <v>935</v>
      </c>
      <c r="F17" s="154" t="s">
        <v>122</v>
      </c>
      <c r="G17" s="154" t="s">
        <v>936</v>
      </c>
      <c r="H17" s="154" t="s">
        <v>937</v>
      </c>
      <c r="I17" s="154" t="s">
        <v>938</v>
      </c>
      <c r="J17" s="154" t="s">
        <v>939</v>
      </c>
      <c r="K17" s="154" t="s">
        <v>270</v>
      </c>
      <c r="L17" s="146" t="s">
        <v>940</v>
      </c>
      <c r="M17" s="149">
        <v>2400</v>
      </c>
      <c r="N17" s="150">
        <v>76</v>
      </c>
      <c r="O17" s="150">
        <v>182400</v>
      </c>
      <c r="P17" s="144" t="s">
        <v>283</v>
      </c>
      <c r="Q17" s="144" t="s">
        <v>283</v>
      </c>
      <c r="R17" s="148" t="s">
        <v>275</v>
      </c>
      <c r="S17" s="149">
        <v>100</v>
      </c>
      <c r="T17" s="151" t="s">
        <v>108</v>
      </c>
      <c r="U17" s="169">
        <v>2</v>
      </c>
    </row>
    <row r="18" spans="1:21" s="153" customFormat="1" ht="63.75" customHeight="1">
      <c r="A18" s="144">
        <v>114</v>
      </c>
      <c r="B18" s="145" t="s">
        <v>76</v>
      </c>
      <c r="C18" s="144" t="s">
        <v>77</v>
      </c>
      <c r="D18" s="144" t="s">
        <v>1500</v>
      </c>
      <c r="E18" s="144" t="s">
        <v>1497</v>
      </c>
      <c r="F18" s="144" t="s">
        <v>225</v>
      </c>
      <c r="G18" s="144" t="s">
        <v>1501</v>
      </c>
      <c r="H18" s="144" t="s">
        <v>1502</v>
      </c>
      <c r="I18" s="187" t="s">
        <v>1503</v>
      </c>
      <c r="J18" s="144" t="s">
        <v>220</v>
      </c>
      <c r="K18" s="154" t="s">
        <v>270</v>
      </c>
      <c r="L18" s="146" t="s">
        <v>310</v>
      </c>
      <c r="M18" s="149">
        <v>8</v>
      </c>
      <c r="N18" s="150">
        <f>O18/M18</f>
        <v>8500</v>
      </c>
      <c r="O18" s="150">
        <f>21000+47000</f>
        <v>68000</v>
      </c>
      <c r="P18" s="144" t="s">
        <v>328</v>
      </c>
      <c r="Q18" s="144" t="s">
        <v>1326</v>
      </c>
      <c r="R18" s="148" t="s">
        <v>249</v>
      </c>
      <c r="S18" s="149">
        <v>30</v>
      </c>
      <c r="T18" s="151" t="s">
        <v>180</v>
      </c>
      <c r="U18" s="152">
        <v>2</v>
      </c>
    </row>
    <row r="19" spans="1:21" s="153" customFormat="1" ht="63.75">
      <c r="A19" s="165">
        <v>115</v>
      </c>
      <c r="B19" s="145" t="s">
        <v>76</v>
      </c>
      <c r="C19" s="144" t="s">
        <v>77</v>
      </c>
      <c r="D19" s="148" t="s">
        <v>1686</v>
      </c>
      <c r="E19" s="154" t="s">
        <v>1687</v>
      </c>
      <c r="F19" s="154" t="s">
        <v>1688</v>
      </c>
      <c r="G19" s="154" t="s">
        <v>1689</v>
      </c>
      <c r="H19" s="154" t="s">
        <v>1690</v>
      </c>
      <c r="I19" s="154" t="s">
        <v>1687</v>
      </c>
      <c r="J19" s="154" t="s">
        <v>1688</v>
      </c>
      <c r="K19" s="154" t="s">
        <v>270</v>
      </c>
      <c r="L19" s="146" t="s">
        <v>310</v>
      </c>
      <c r="M19" s="149">
        <v>1</v>
      </c>
      <c r="N19" s="150">
        <f>O19/M19</f>
        <v>0</v>
      </c>
      <c r="O19" s="150">
        <f>177750-177750</f>
        <v>0</v>
      </c>
      <c r="P19" s="144" t="s">
        <v>426</v>
      </c>
      <c r="Q19" s="144" t="s">
        <v>1326</v>
      </c>
      <c r="R19" s="148" t="s">
        <v>249</v>
      </c>
      <c r="S19" s="149">
        <v>30</v>
      </c>
      <c r="T19" s="151" t="s">
        <v>180</v>
      </c>
      <c r="U19" s="152">
        <v>2</v>
      </c>
    </row>
    <row r="20" spans="1:21" s="153" customFormat="1" ht="63.75" customHeight="1">
      <c r="A20" s="144">
        <v>116</v>
      </c>
      <c r="B20" s="145" t="s">
        <v>76</v>
      </c>
      <c r="C20" s="144" t="s">
        <v>77</v>
      </c>
      <c r="D20" s="144" t="s">
        <v>806</v>
      </c>
      <c r="E20" s="154" t="s">
        <v>807</v>
      </c>
      <c r="F20" s="154" t="s">
        <v>75</v>
      </c>
      <c r="G20" s="154" t="s">
        <v>808</v>
      </c>
      <c r="H20" s="154" t="s">
        <v>809</v>
      </c>
      <c r="I20" s="154" t="s">
        <v>807</v>
      </c>
      <c r="J20" s="154" t="s">
        <v>810</v>
      </c>
      <c r="K20" s="154" t="s">
        <v>270</v>
      </c>
      <c r="L20" s="144" t="s">
        <v>310</v>
      </c>
      <c r="M20" s="149">
        <v>392</v>
      </c>
      <c r="N20" s="150">
        <f>O20/M20</f>
        <v>250</v>
      </c>
      <c r="O20" s="150">
        <f>17640+80360</f>
        <v>98000</v>
      </c>
      <c r="P20" s="144" t="s">
        <v>328</v>
      </c>
      <c r="Q20" s="144" t="s">
        <v>1326</v>
      </c>
      <c r="R20" s="148" t="s">
        <v>249</v>
      </c>
      <c r="S20" s="149">
        <v>30</v>
      </c>
      <c r="T20" s="151" t="s">
        <v>180</v>
      </c>
      <c r="U20" s="152">
        <v>2</v>
      </c>
    </row>
    <row r="21" spans="1:21" s="153" customFormat="1" ht="63.75">
      <c r="A21" s="165">
        <v>117</v>
      </c>
      <c r="B21" s="145" t="s">
        <v>76</v>
      </c>
      <c r="C21" s="144" t="s">
        <v>77</v>
      </c>
      <c r="D21" s="144" t="s">
        <v>811</v>
      </c>
      <c r="E21" s="154" t="s">
        <v>70</v>
      </c>
      <c r="F21" s="154" t="s">
        <v>70</v>
      </c>
      <c r="G21" s="154" t="s">
        <v>812</v>
      </c>
      <c r="H21" s="154" t="s">
        <v>813</v>
      </c>
      <c r="I21" s="154" t="s">
        <v>70</v>
      </c>
      <c r="J21" s="154" t="s">
        <v>70</v>
      </c>
      <c r="K21" s="154" t="s">
        <v>270</v>
      </c>
      <c r="L21" s="146" t="s">
        <v>310</v>
      </c>
      <c r="M21" s="149">
        <v>200</v>
      </c>
      <c r="N21" s="150">
        <f>O21/M21</f>
        <v>110</v>
      </c>
      <c r="O21" s="150">
        <f>18000+4000</f>
        <v>22000</v>
      </c>
      <c r="P21" s="144" t="s">
        <v>328</v>
      </c>
      <c r="Q21" s="144" t="s">
        <v>1326</v>
      </c>
      <c r="R21" s="148" t="s">
        <v>249</v>
      </c>
      <c r="S21" s="149">
        <v>30</v>
      </c>
      <c r="T21" s="151" t="s">
        <v>180</v>
      </c>
      <c r="U21" s="152">
        <v>2</v>
      </c>
    </row>
    <row r="22" spans="1:21" s="153" customFormat="1" ht="38.25" customHeight="1">
      <c r="A22" s="144">
        <v>198</v>
      </c>
      <c r="B22" s="145" t="s">
        <v>76</v>
      </c>
      <c r="C22" s="144" t="s">
        <v>77</v>
      </c>
      <c r="D22" s="144" t="s">
        <v>806</v>
      </c>
      <c r="E22" s="154" t="s">
        <v>807</v>
      </c>
      <c r="F22" s="154" t="s">
        <v>75</v>
      </c>
      <c r="G22" s="154" t="s">
        <v>808</v>
      </c>
      <c r="H22" s="154" t="s">
        <v>809</v>
      </c>
      <c r="I22" s="154" t="s">
        <v>807</v>
      </c>
      <c r="J22" s="154" t="s">
        <v>810</v>
      </c>
      <c r="K22" s="154" t="s">
        <v>270</v>
      </c>
      <c r="L22" s="144" t="s">
        <v>310</v>
      </c>
      <c r="M22" s="149">
        <f>235-77</f>
        <v>158</v>
      </c>
      <c r="N22" s="150">
        <f>O22/M22</f>
        <v>225</v>
      </c>
      <c r="O22" s="150">
        <f>35720-170</f>
        <v>35550</v>
      </c>
      <c r="P22" s="144" t="s">
        <v>283</v>
      </c>
      <c r="Q22" s="144" t="s">
        <v>283</v>
      </c>
      <c r="R22" s="148" t="s">
        <v>255</v>
      </c>
      <c r="S22" s="149">
        <v>100</v>
      </c>
      <c r="T22" s="151" t="s">
        <v>97</v>
      </c>
      <c r="U22" s="152">
        <v>2</v>
      </c>
    </row>
    <row r="23" spans="1:21" s="153" customFormat="1" ht="63.75">
      <c r="A23" s="144">
        <v>200</v>
      </c>
      <c r="B23" s="145" t="s">
        <v>76</v>
      </c>
      <c r="C23" s="144" t="s">
        <v>77</v>
      </c>
      <c r="D23" s="188" t="s">
        <v>1640</v>
      </c>
      <c r="E23" s="154" t="s">
        <v>1641</v>
      </c>
      <c r="F23" s="154" t="s">
        <v>1641</v>
      </c>
      <c r="G23" s="154" t="s">
        <v>1645</v>
      </c>
      <c r="H23" s="154" t="s">
        <v>1642</v>
      </c>
      <c r="I23" s="154" t="s">
        <v>1684</v>
      </c>
      <c r="J23" s="189" t="s">
        <v>218</v>
      </c>
      <c r="K23" s="154" t="s">
        <v>270</v>
      </c>
      <c r="L23" s="148" t="s">
        <v>310</v>
      </c>
      <c r="M23" s="149">
        <v>1</v>
      </c>
      <c r="N23" s="150">
        <v>227679</v>
      </c>
      <c r="O23" s="150">
        <v>227679</v>
      </c>
      <c r="P23" s="144" t="s">
        <v>414</v>
      </c>
      <c r="Q23" s="144" t="s">
        <v>414</v>
      </c>
      <c r="R23" s="148" t="s">
        <v>255</v>
      </c>
      <c r="S23" s="149">
        <v>0</v>
      </c>
      <c r="T23" s="151" t="s">
        <v>97</v>
      </c>
      <c r="U23" s="152">
        <v>2</v>
      </c>
    </row>
    <row r="24" spans="1:21" s="153" customFormat="1" ht="63.75" customHeight="1">
      <c r="A24" s="144">
        <v>298</v>
      </c>
      <c r="B24" s="145" t="s">
        <v>76</v>
      </c>
      <c r="C24" s="144" t="s">
        <v>77</v>
      </c>
      <c r="D24" s="162" t="s">
        <v>983</v>
      </c>
      <c r="E24" s="147" t="s">
        <v>984</v>
      </c>
      <c r="F24" s="147" t="s">
        <v>985</v>
      </c>
      <c r="G24" s="147" t="s">
        <v>986</v>
      </c>
      <c r="H24" s="147" t="s">
        <v>987</v>
      </c>
      <c r="I24" s="147" t="s">
        <v>988</v>
      </c>
      <c r="J24" s="147" t="s">
        <v>42</v>
      </c>
      <c r="K24" s="147" t="s">
        <v>270</v>
      </c>
      <c r="L24" s="148" t="s">
        <v>989</v>
      </c>
      <c r="M24" s="149">
        <v>2200</v>
      </c>
      <c r="N24" s="150">
        <v>848</v>
      </c>
      <c r="O24" s="150">
        <v>1865600</v>
      </c>
      <c r="P24" s="148" t="s">
        <v>283</v>
      </c>
      <c r="Q24" s="144" t="s">
        <v>799</v>
      </c>
      <c r="R24" s="148" t="s">
        <v>275</v>
      </c>
      <c r="S24" s="149">
        <v>50</v>
      </c>
      <c r="T24" s="151" t="s">
        <v>108</v>
      </c>
      <c r="U24" s="169">
        <v>3</v>
      </c>
    </row>
    <row r="25" spans="1:21" s="153" customFormat="1" ht="51" customHeight="1">
      <c r="A25" s="165">
        <v>717</v>
      </c>
      <c r="B25" s="145" t="s">
        <v>76</v>
      </c>
      <c r="C25" s="144" t="s">
        <v>74</v>
      </c>
      <c r="D25" s="148" t="s">
        <v>394</v>
      </c>
      <c r="E25" s="147" t="s">
        <v>1129</v>
      </c>
      <c r="F25" s="147" t="s">
        <v>396</v>
      </c>
      <c r="G25" s="147" t="s">
        <v>1129</v>
      </c>
      <c r="H25" s="147" t="s">
        <v>396</v>
      </c>
      <c r="I25" s="147" t="s">
        <v>1130</v>
      </c>
      <c r="J25" s="147" t="s">
        <v>1131</v>
      </c>
      <c r="K25" s="147" t="s">
        <v>270</v>
      </c>
      <c r="L25" s="148" t="s">
        <v>271</v>
      </c>
      <c r="M25" s="163">
        <v>1</v>
      </c>
      <c r="N25" s="150">
        <f>O25/M25</f>
        <v>0</v>
      </c>
      <c r="O25" s="150">
        <f>1250000-1250000</f>
        <v>0</v>
      </c>
      <c r="P25" s="144" t="s">
        <v>426</v>
      </c>
      <c r="Q25" s="144" t="s">
        <v>274</v>
      </c>
      <c r="R25" s="148" t="s">
        <v>275</v>
      </c>
      <c r="S25" s="149">
        <v>0</v>
      </c>
      <c r="T25" s="151" t="s">
        <v>108</v>
      </c>
      <c r="U25" s="169">
        <v>5</v>
      </c>
    </row>
    <row r="26" spans="1:21" s="153" customFormat="1" ht="51" customHeight="1">
      <c r="A26" s="144">
        <v>804</v>
      </c>
      <c r="B26" s="145" t="s">
        <v>76</v>
      </c>
      <c r="C26" s="144" t="s">
        <v>74</v>
      </c>
      <c r="D26" s="144" t="s">
        <v>543</v>
      </c>
      <c r="E26" s="147" t="s">
        <v>1850</v>
      </c>
      <c r="F26" s="147" t="s">
        <v>546</v>
      </c>
      <c r="G26" s="147" t="s">
        <v>1850</v>
      </c>
      <c r="H26" s="147" t="s">
        <v>1851</v>
      </c>
      <c r="I26" s="147" t="s">
        <v>1989</v>
      </c>
      <c r="J26" s="147" t="s">
        <v>1577</v>
      </c>
      <c r="K26" s="147" t="s">
        <v>270</v>
      </c>
      <c r="L26" s="148" t="s">
        <v>271</v>
      </c>
      <c r="M26" s="163">
        <v>1</v>
      </c>
      <c r="N26" s="150">
        <v>839900</v>
      </c>
      <c r="O26" s="150">
        <v>839900</v>
      </c>
      <c r="P26" s="144" t="s">
        <v>283</v>
      </c>
      <c r="Q26" s="144" t="s">
        <v>274</v>
      </c>
      <c r="R26" s="163" t="s">
        <v>1935</v>
      </c>
      <c r="S26" s="144">
        <v>0</v>
      </c>
      <c r="T26" s="151" t="s">
        <v>176</v>
      </c>
      <c r="U26" s="152">
        <v>9</v>
      </c>
    </row>
    <row r="27" spans="1:21" s="153" customFormat="1" ht="63.75">
      <c r="A27" s="165">
        <v>819</v>
      </c>
      <c r="B27" s="145" t="s">
        <v>76</v>
      </c>
      <c r="C27" s="144" t="s">
        <v>74</v>
      </c>
      <c r="D27" s="144" t="s">
        <v>543</v>
      </c>
      <c r="E27" s="147" t="s">
        <v>1852</v>
      </c>
      <c r="F27" s="147" t="s">
        <v>546</v>
      </c>
      <c r="G27" s="147" t="s">
        <v>1852</v>
      </c>
      <c r="H27" s="147" t="s">
        <v>1851</v>
      </c>
      <c r="I27" s="147" t="s">
        <v>1988</v>
      </c>
      <c r="J27" s="147" t="s">
        <v>1578</v>
      </c>
      <c r="K27" s="147" t="s">
        <v>270</v>
      </c>
      <c r="L27" s="148" t="s">
        <v>271</v>
      </c>
      <c r="M27" s="163">
        <v>1</v>
      </c>
      <c r="N27" s="150">
        <v>535714</v>
      </c>
      <c r="O27" s="150">
        <v>535714</v>
      </c>
      <c r="P27" s="144" t="s">
        <v>283</v>
      </c>
      <c r="Q27" s="144" t="s">
        <v>274</v>
      </c>
      <c r="R27" s="163" t="s">
        <v>1935</v>
      </c>
      <c r="S27" s="144">
        <v>0</v>
      </c>
      <c r="T27" s="151" t="s">
        <v>176</v>
      </c>
      <c r="U27" s="152">
        <v>9</v>
      </c>
    </row>
    <row r="28" spans="1:21" s="153" customFormat="1" ht="59.25" customHeight="1">
      <c r="A28" s="165">
        <v>1071</v>
      </c>
      <c r="B28" s="145" t="s">
        <v>76</v>
      </c>
      <c r="C28" s="144" t="s">
        <v>74</v>
      </c>
      <c r="D28" s="144" t="s">
        <v>519</v>
      </c>
      <c r="E28" s="154" t="s">
        <v>520</v>
      </c>
      <c r="F28" s="154" t="s">
        <v>521</v>
      </c>
      <c r="G28" s="154" t="s">
        <v>522</v>
      </c>
      <c r="H28" s="154" t="s">
        <v>523</v>
      </c>
      <c r="I28" s="154" t="s">
        <v>524</v>
      </c>
      <c r="J28" s="146" t="s">
        <v>1594</v>
      </c>
      <c r="K28" s="154" t="s">
        <v>270</v>
      </c>
      <c r="L28" s="148" t="s">
        <v>271</v>
      </c>
      <c r="M28" s="149">
        <v>1</v>
      </c>
      <c r="N28" s="150">
        <v>446429</v>
      </c>
      <c r="O28" s="150">
        <v>446429</v>
      </c>
      <c r="P28" s="144" t="s">
        <v>349</v>
      </c>
      <c r="Q28" s="144" t="s">
        <v>274</v>
      </c>
      <c r="R28" s="148" t="s">
        <v>275</v>
      </c>
      <c r="S28" s="149">
        <v>0</v>
      </c>
      <c r="T28" s="169" t="s">
        <v>142</v>
      </c>
      <c r="U28" s="152">
        <v>13</v>
      </c>
    </row>
    <row r="29" spans="1:21" s="153" customFormat="1" ht="63.75">
      <c r="A29" s="144">
        <v>1078</v>
      </c>
      <c r="B29" s="145" t="s">
        <v>76</v>
      </c>
      <c r="C29" s="144" t="s">
        <v>74</v>
      </c>
      <c r="D29" s="144" t="s">
        <v>1945</v>
      </c>
      <c r="E29" s="147" t="s">
        <v>1946</v>
      </c>
      <c r="F29" s="147" t="s">
        <v>1947</v>
      </c>
      <c r="G29" s="147" t="s">
        <v>1946</v>
      </c>
      <c r="H29" s="147" t="s">
        <v>1948</v>
      </c>
      <c r="I29" s="147" t="s">
        <v>2004</v>
      </c>
      <c r="J29" s="147" t="s">
        <v>1600</v>
      </c>
      <c r="K29" s="154" t="s">
        <v>270</v>
      </c>
      <c r="L29" s="148" t="s">
        <v>271</v>
      </c>
      <c r="M29" s="163">
        <v>1</v>
      </c>
      <c r="N29" s="150">
        <v>1745786</v>
      </c>
      <c r="O29" s="150">
        <v>1745786</v>
      </c>
      <c r="P29" s="144" t="s">
        <v>349</v>
      </c>
      <c r="Q29" s="144" t="s">
        <v>274</v>
      </c>
      <c r="R29" s="148" t="s">
        <v>275</v>
      </c>
      <c r="S29" s="149">
        <v>0</v>
      </c>
      <c r="T29" s="151" t="s">
        <v>148</v>
      </c>
      <c r="U29" s="152">
        <v>15</v>
      </c>
    </row>
    <row r="30" spans="1:21" s="153" customFormat="1" ht="76.5" customHeight="1">
      <c r="A30" s="144">
        <v>1324</v>
      </c>
      <c r="B30" s="145" t="s">
        <v>76</v>
      </c>
      <c r="C30" s="168" t="s">
        <v>74</v>
      </c>
      <c r="D30" s="146" t="s">
        <v>1414</v>
      </c>
      <c r="E30" s="154" t="s">
        <v>1415</v>
      </c>
      <c r="F30" s="154" t="s">
        <v>1416</v>
      </c>
      <c r="G30" s="154" t="s">
        <v>1417</v>
      </c>
      <c r="H30" s="154" t="s">
        <v>1418</v>
      </c>
      <c r="I30" s="168" t="s">
        <v>1426</v>
      </c>
      <c r="J30" s="168" t="s">
        <v>229</v>
      </c>
      <c r="K30" s="154" t="s">
        <v>270</v>
      </c>
      <c r="L30" s="154" t="s">
        <v>271</v>
      </c>
      <c r="M30" s="163">
        <v>1</v>
      </c>
      <c r="N30" s="150">
        <v>2760000</v>
      </c>
      <c r="O30" s="150">
        <v>2760000</v>
      </c>
      <c r="P30" s="144" t="s">
        <v>283</v>
      </c>
      <c r="Q30" s="144" t="s">
        <v>274</v>
      </c>
      <c r="R30" s="163" t="s">
        <v>1935</v>
      </c>
      <c r="S30" s="149">
        <v>0</v>
      </c>
      <c r="T30" s="151" t="s">
        <v>176</v>
      </c>
      <c r="U30" s="152">
        <v>29</v>
      </c>
    </row>
    <row r="31" spans="1:21" s="153" customFormat="1" ht="102" customHeight="1">
      <c r="A31" s="144">
        <v>1442</v>
      </c>
      <c r="B31" s="145" t="s">
        <v>76</v>
      </c>
      <c r="C31" s="144" t="s">
        <v>74</v>
      </c>
      <c r="D31" s="146" t="s">
        <v>478</v>
      </c>
      <c r="E31" s="154" t="s">
        <v>479</v>
      </c>
      <c r="F31" s="154" t="s">
        <v>480</v>
      </c>
      <c r="G31" s="154" t="s">
        <v>481</v>
      </c>
      <c r="H31" s="154" t="s">
        <v>482</v>
      </c>
      <c r="I31" s="154" t="s">
        <v>2275</v>
      </c>
      <c r="J31" s="161" t="s">
        <v>2229</v>
      </c>
      <c r="K31" s="154" t="s">
        <v>272</v>
      </c>
      <c r="L31" s="148" t="s">
        <v>271</v>
      </c>
      <c r="M31" s="149">
        <v>1</v>
      </c>
      <c r="N31" s="150">
        <f>O31/M31</f>
        <v>214285714.28</v>
      </c>
      <c r="O31" s="150">
        <f>270535714-136607142+80357142.28</f>
        <v>214285714.28</v>
      </c>
      <c r="P31" s="144" t="s">
        <v>283</v>
      </c>
      <c r="Q31" s="144" t="s">
        <v>274</v>
      </c>
      <c r="R31" s="148" t="s">
        <v>275</v>
      </c>
      <c r="S31" s="144">
        <v>55</v>
      </c>
      <c r="T31" s="151" t="s">
        <v>149</v>
      </c>
      <c r="U31" s="157">
        <v>35</v>
      </c>
    </row>
    <row r="32" spans="1:21" s="153" customFormat="1" ht="51" customHeight="1">
      <c r="A32" s="165">
        <v>1443</v>
      </c>
      <c r="B32" s="145" t="s">
        <v>76</v>
      </c>
      <c r="C32" s="144" t="s">
        <v>74</v>
      </c>
      <c r="D32" s="146" t="s">
        <v>420</v>
      </c>
      <c r="E32" s="154" t="s">
        <v>421</v>
      </c>
      <c r="F32" s="154" t="s">
        <v>422</v>
      </c>
      <c r="G32" s="154" t="s">
        <v>421</v>
      </c>
      <c r="H32" s="154" t="s">
        <v>422</v>
      </c>
      <c r="I32" s="154" t="s">
        <v>423</v>
      </c>
      <c r="J32" s="146" t="s">
        <v>424</v>
      </c>
      <c r="K32" s="154" t="s">
        <v>270</v>
      </c>
      <c r="L32" s="148" t="s">
        <v>271</v>
      </c>
      <c r="M32" s="149">
        <v>1</v>
      </c>
      <c r="N32" s="150">
        <f>O32/M32</f>
        <v>0</v>
      </c>
      <c r="O32" s="150">
        <f>9330357-9330357</f>
        <v>0</v>
      </c>
      <c r="P32" s="144" t="s">
        <v>283</v>
      </c>
      <c r="Q32" s="144" t="s">
        <v>425</v>
      </c>
      <c r="R32" s="148" t="s">
        <v>275</v>
      </c>
      <c r="S32" s="144">
        <v>100</v>
      </c>
      <c r="T32" s="151" t="s">
        <v>166</v>
      </c>
      <c r="U32" s="157">
        <v>36</v>
      </c>
    </row>
    <row r="33" spans="1:21" s="153" customFormat="1" ht="51" customHeight="1">
      <c r="A33" s="144">
        <v>1444</v>
      </c>
      <c r="B33" s="145" t="s">
        <v>76</v>
      </c>
      <c r="C33" s="144" t="s">
        <v>74</v>
      </c>
      <c r="D33" s="146" t="s">
        <v>284</v>
      </c>
      <c r="E33" s="154" t="s">
        <v>285</v>
      </c>
      <c r="F33" s="154" t="s">
        <v>286</v>
      </c>
      <c r="G33" s="154" t="s">
        <v>287</v>
      </c>
      <c r="H33" s="154" t="s">
        <v>288</v>
      </c>
      <c r="I33" s="154" t="s">
        <v>429</v>
      </c>
      <c r="J33" s="146" t="s">
        <v>428</v>
      </c>
      <c r="K33" s="154" t="s">
        <v>272</v>
      </c>
      <c r="L33" s="148" t="s">
        <v>271</v>
      </c>
      <c r="M33" s="149">
        <v>1</v>
      </c>
      <c r="N33" s="150">
        <v>8928571</v>
      </c>
      <c r="O33" s="150">
        <v>8928571</v>
      </c>
      <c r="P33" s="144" t="s">
        <v>349</v>
      </c>
      <c r="Q33" s="144" t="s">
        <v>427</v>
      </c>
      <c r="R33" s="148" t="s">
        <v>275</v>
      </c>
      <c r="S33" s="144">
        <v>0</v>
      </c>
      <c r="T33" s="151" t="s">
        <v>166</v>
      </c>
      <c r="U33" s="157">
        <v>36</v>
      </c>
    </row>
    <row r="34" spans="1:21" s="153" customFormat="1" ht="76.5">
      <c r="A34" s="144">
        <v>1456</v>
      </c>
      <c r="B34" s="145" t="s">
        <v>76</v>
      </c>
      <c r="C34" s="146" t="s">
        <v>74</v>
      </c>
      <c r="D34" s="146" t="s">
        <v>408</v>
      </c>
      <c r="E34" s="147" t="s">
        <v>409</v>
      </c>
      <c r="F34" s="147" t="s">
        <v>410</v>
      </c>
      <c r="G34" s="147" t="s">
        <v>411</v>
      </c>
      <c r="H34" s="147" t="s">
        <v>410</v>
      </c>
      <c r="I34" s="147" t="s">
        <v>2164</v>
      </c>
      <c r="J34" s="170" t="s">
        <v>2163</v>
      </c>
      <c r="K34" s="147" t="s">
        <v>272</v>
      </c>
      <c r="L34" s="148" t="s">
        <v>271</v>
      </c>
      <c r="M34" s="149">
        <v>1</v>
      </c>
      <c r="N34" s="150">
        <f>O34/M34</f>
        <v>0</v>
      </c>
      <c r="O34" s="150">
        <f>6428571-6428571</f>
        <v>0</v>
      </c>
      <c r="P34" s="171" t="s">
        <v>283</v>
      </c>
      <c r="Q34" s="168" t="s">
        <v>1801</v>
      </c>
      <c r="R34" s="148">
        <v>751110000</v>
      </c>
      <c r="S34" s="144">
        <v>0</v>
      </c>
      <c r="T34" s="151" t="s">
        <v>163</v>
      </c>
      <c r="U34" s="172">
        <v>38</v>
      </c>
    </row>
    <row r="35" spans="1:21" s="153" customFormat="1" ht="114.75" customHeight="1">
      <c r="A35" s="165">
        <v>1475</v>
      </c>
      <c r="B35" s="145" t="s">
        <v>76</v>
      </c>
      <c r="C35" s="146" t="s">
        <v>74</v>
      </c>
      <c r="D35" s="168" t="s">
        <v>408</v>
      </c>
      <c r="E35" s="146" t="s">
        <v>409</v>
      </c>
      <c r="F35" s="146" t="s">
        <v>410</v>
      </c>
      <c r="G35" s="146" t="s">
        <v>411</v>
      </c>
      <c r="H35" s="146" t="s">
        <v>410</v>
      </c>
      <c r="I35" s="146" t="s">
        <v>1827</v>
      </c>
      <c r="J35" s="146" t="s">
        <v>1828</v>
      </c>
      <c r="K35" s="168" t="s">
        <v>270</v>
      </c>
      <c r="L35" s="148" t="s">
        <v>271</v>
      </c>
      <c r="M35" s="163">
        <v>1</v>
      </c>
      <c r="N35" s="150">
        <f>O35/M35</f>
        <v>952327</v>
      </c>
      <c r="O35" s="150">
        <f>369425+582902</f>
        <v>952327</v>
      </c>
      <c r="P35" s="171" t="s">
        <v>414</v>
      </c>
      <c r="Q35" s="168" t="s">
        <v>1801</v>
      </c>
      <c r="R35" s="148" t="s">
        <v>247</v>
      </c>
      <c r="S35" s="144">
        <v>30</v>
      </c>
      <c r="T35" s="151" t="s">
        <v>175</v>
      </c>
      <c r="U35" s="157">
        <v>38</v>
      </c>
    </row>
    <row r="36" spans="1:21" s="153" customFormat="1" ht="89.25" customHeight="1">
      <c r="A36" s="144">
        <v>1476</v>
      </c>
      <c r="B36" s="145" t="s">
        <v>76</v>
      </c>
      <c r="C36" s="146" t="s">
        <v>74</v>
      </c>
      <c r="D36" s="168" t="s">
        <v>408</v>
      </c>
      <c r="E36" s="146" t="s">
        <v>409</v>
      </c>
      <c r="F36" s="146" t="s">
        <v>410</v>
      </c>
      <c r="G36" s="146" t="s">
        <v>411</v>
      </c>
      <c r="H36" s="146" t="s">
        <v>410</v>
      </c>
      <c r="I36" s="146" t="s">
        <v>1827</v>
      </c>
      <c r="J36" s="146" t="s">
        <v>1828</v>
      </c>
      <c r="K36" s="168" t="s">
        <v>270</v>
      </c>
      <c r="L36" s="148" t="s">
        <v>271</v>
      </c>
      <c r="M36" s="163">
        <v>1</v>
      </c>
      <c r="N36" s="150">
        <f>O36/M36</f>
        <v>582903</v>
      </c>
      <c r="O36" s="150">
        <f>369425+213478</f>
        <v>582903</v>
      </c>
      <c r="P36" s="171" t="s">
        <v>414</v>
      </c>
      <c r="Q36" s="168" t="s">
        <v>1801</v>
      </c>
      <c r="R36" s="163" t="s">
        <v>1935</v>
      </c>
      <c r="S36" s="144">
        <v>30</v>
      </c>
      <c r="T36" s="151" t="s">
        <v>176</v>
      </c>
      <c r="U36" s="157">
        <v>38</v>
      </c>
    </row>
    <row r="37" spans="1:21" s="153" customFormat="1" ht="89.25" customHeight="1">
      <c r="A37" s="165">
        <v>1477</v>
      </c>
      <c r="B37" s="145" t="s">
        <v>76</v>
      </c>
      <c r="C37" s="146" t="s">
        <v>74</v>
      </c>
      <c r="D37" s="168" t="s">
        <v>408</v>
      </c>
      <c r="E37" s="146" t="s">
        <v>409</v>
      </c>
      <c r="F37" s="146" t="s">
        <v>410</v>
      </c>
      <c r="G37" s="146" t="s">
        <v>411</v>
      </c>
      <c r="H37" s="146" t="s">
        <v>410</v>
      </c>
      <c r="I37" s="146" t="s">
        <v>1827</v>
      </c>
      <c r="J37" s="146" t="s">
        <v>1828</v>
      </c>
      <c r="K37" s="168" t="s">
        <v>270</v>
      </c>
      <c r="L37" s="148" t="s">
        <v>271</v>
      </c>
      <c r="M37" s="163">
        <v>1</v>
      </c>
      <c r="N37" s="150">
        <f>O37/M37</f>
        <v>952327</v>
      </c>
      <c r="O37" s="150">
        <f>369425+582902</f>
        <v>952327</v>
      </c>
      <c r="P37" s="171" t="s">
        <v>414</v>
      </c>
      <c r="Q37" s="168" t="s">
        <v>1801</v>
      </c>
      <c r="R37" s="148" t="s">
        <v>248</v>
      </c>
      <c r="S37" s="144">
        <v>30</v>
      </c>
      <c r="T37" s="151" t="s">
        <v>174</v>
      </c>
      <c r="U37" s="172">
        <v>38</v>
      </c>
    </row>
    <row r="38" spans="1:21" s="153" customFormat="1" ht="89.25" customHeight="1">
      <c r="A38" s="144">
        <v>1478</v>
      </c>
      <c r="B38" s="145" t="s">
        <v>76</v>
      </c>
      <c r="C38" s="146" t="s">
        <v>74</v>
      </c>
      <c r="D38" s="168" t="s">
        <v>408</v>
      </c>
      <c r="E38" s="146" t="s">
        <v>409</v>
      </c>
      <c r="F38" s="146" t="s">
        <v>410</v>
      </c>
      <c r="G38" s="146" t="s">
        <v>411</v>
      </c>
      <c r="H38" s="146" t="s">
        <v>410</v>
      </c>
      <c r="I38" s="146" t="s">
        <v>1827</v>
      </c>
      <c r="J38" s="146" t="s">
        <v>1828</v>
      </c>
      <c r="K38" s="168" t="s">
        <v>270</v>
      </c>
      <c r="L38" s="148" t="s">
        <v>271</v>
      </c>
      <c r="M38" s="163">
        <v>1</v>
      </c>
      <c r="N38" s="150">
        <f t="shared" ref="N38:N52" si="0">O38/M38</f>
        <v>582903</v>
      </c>
      <c r="O38" s="150">
        <f t="shared" ref="O38:O42" si="1">369425+213478</f>
        <v>582903</v>
      </c>
      <c r="P38" s="171" t="s">
        <v>414</v>
      </c>
      <c r="Q38" s="168" t="s">
        <v>1801</v>
      </c>
      <c r="R38" s="148" t="s">
        <v>249</v>
      </c>
      <c r="S38" s="144">
        <v>30</v>
      </c>
      <c r="T38" s="151" t="s">
        <v>180</v>
      </c>
      <c r="U38" s="157">
        <v>38</v>
      </c>
    </row>
    <row r="39" spans="1:21" s="153" customFormat="1" ht="89.25" customHeight="1">
      <c r="A39" s="165">
        <v>1479</v>
      </c>
      <c r="B39" s="145" t="s">
        <v>76</v>
      </c>
      <c r="C39" s="146" t="s">
        <v>74</v>
      </c>
      <c r="D39" s="168" t="s">
        <v>408</v>
      </c>
      <c r="E39" s="146" t="s">
        <v>409</v>
      </c>
      <c r="F39" s="146" t="s">
        <v>410</v>
      </c>
      <c r="G39" s="146" t="s">
        <v>411</v>
      </c>
      <c r="H39" s="146" t="s">
        <v>410</v>
      </c>
      <c r="I39" s="146" t="s">
        <v>1827</v>
      </c>
      <c r="J39" s="146" t="s">
        <v>1828</v>
      </c>
      <c r="K39" s="168" t="s">
        <v>270</v>
      </c>
      <c r="L39" s="148" t="s">
        <v>271</v>
      </c>
      <c r="M39" s="163">
        <v>1</v>
      </c>
      <c r="N39" s="150">
        <f>O39/M39</f>
        <v>952327</v>
      </c>
      <c r="O39" s="150">
        <f>369425+582902</f>
        <v>952327</v>
      </c>
      <c r="P39" s="171" t="s">
        <v>414</v>
      </c>
      <c r="Q39" s="168" t="s">
        <v>1801</v>
      </c>
      <c r="R39" s="148" t="s">
        <v>250</v>
      </c>
      <c r="S39" s="144">
        <v>30</v>
      </c>
      <c r="T39" s="151" t="s">
        <v>179</v>
      </c>
      <c r="U39" s="157">
        <v>38</v>
      </c>
    </row>
    <row r="40" spans="1:21" s="153" customFormat="1" ht="89.25" customHeight="1">
      <c r="A40" s="144">
        <v>1480</v>
      </c>
      <c r="B40" s="145" t="s">
        <v>76</v>
      </c>
      <c r="C40" s="146" t="s">
        <v>74</v>
      </c>
      <c r="D40" s="168" t="s">
        <v>408</v>
      </c>
      <c r="E40" s="146" t="s">
        <v>409</v>
      </c>
      <c r="F40" s="146" t="s">
        <v>410</v>
      </c>
      <c r="G40" s="146" t="s">
        <v>411</v>
      </c>
      <c r="H40" s="146" t="s">
        <v>410</v>
      </c>
      <c r="I40" s="146" t="s">
        <v>1827</v>
      </c>
      <c r="J40" s="146" t="s">
        <v>1828</v>
      </c>
      <c r="K40" s="168" t="s">
        <v>270</v>
      </c>
      <c r="L40" s="148" t="s">
        <v>271</v>
      </c>
      <c r="M40" s="163">
        <v>1</v>
      </c>
      <c r="N40" s="150">
        <f t="shared" si="0"/>
        <v>582903</v>
      </c>
      <c r="O40" s="150">
        <f t="shared" si="1"/>
        <v>582903</v>
      </c>
      <c r="P40" s="171" t="s">
        <v>414</v>
      </c>
      <c r="Q40" s="168" t="s">
        <v>1801</v>
      </c>
      <c r="R40" s="148" t="s">
        <v>251</v>
      </c>
      <c r="S40" s="144">
        <v>30</v>
      </c>
      <c r="T40" s="151" t="s">
        <v>181</v>
      </c>
      <c r="U40" s="157">
        <v>38</v>
      </c>
    </row>
    <row r="41" spans="1:21" s="153" customFormat="1" ht="89.25" customHeight="1">
      <c r="A41" s="165">
        <v>1481</v>
      </c>
      <c r="B41" s="145" t="s">
        <v>76</v>
      </c>
      <c r="C41" s="146" t="s">
        <v>74</v>
      </c>
      <c r="D41" s="168" t="s">
        <v>408</v>
      </c>
      <c r="E41" s="146" t="s">
        <v>409</v>
      </c>
      <c r="F41" s="146" t="s">
        <v>410</v>
      </c>
      <c r="G41" s="146" t="s">
        <v>411</v>
      </c>
      <c r="H41" s="146" t="s">
        <v>410</v>
      </c>
      <c r="I41" s="146" t="s">
        <v>1827</v>
      </c>
      <c r="J41" s="146" t="s">
        <v>1828</v>
      </c>
      <c r="K41" s="168" t="s">
        <v>270</v>
      </c>
      <c r="L41" s="148" t="s">
        <v>271</v>
      </c>
      <c r="M41" s="163">
        <v>1</v>
      </c>
      <c r="N41" s="150">
        <f t="shared" si="0"/>
        <v>582903</v>
      </c>
      <c r="O41" s="150">
        <f t="shared" si="1"/>
        <v>582903</v>
      </c>
      <c r="P41" s="171" t="s">
        <v>414</v>
      </c>
      <c r="Q41" s="168" t="s">
        <v>1801</v>
      </c>
      <c r="R41" s="163" t="s">
        <v>252</v>
      </c>
      <c r="S41" s="144">
        <v>30</v>
      </c>
      <c r="T41" s="151" t="s">
        <v>96</v>
      </c>
      <c r="U41" s="157">
        <v>38</v>
      </c>
    </row>
    <row r="42" spans="1:21" s="153" customFormat="1" ht="89.25" customHeight="1">
      <c r="A42" s="144">
        <v>1482</v>
      </c>
      <c r="B42" s="145" t="s">
        <v>76</v>
      </c>
      <c r="C42" s="146" t="s">
        <v>74</v>
      </c>
      <c r="D42" s="168" t="s">
        <v>408</v>
      </c>
      <c r="E42" s="146" t="s">
        <v>409</v>
      </c>
      <c r="F42" s="146" t="s">
        <v>410</v>
      </c>
      <c r="G42" s="146" t="s">
        <v>411</v>
      </c>
      <c r="H42" s="146" t="s">
        <v>410</v>
      </c>
      <c r="I42" s="146" t="s">
        <v>1827</v>
      </c>
      <c r="J42" s="146" t="s">
        <v>1828</v>
      </c>
      <c r="K42" s="168" t="s">
        <v>270</v>
      </c>
      <c r="L42" s="148" t="s">
        <v>271</v>
      </c>
      <c r="M42" s="163">
        <v>1</v>
      </c>
      <c r="N42" s="150">
        <f t="shared" si="0"/>
        <v>582903</v>
      </c>
      <c r="O42" s="150">
        <f t="shared" si="1"/>
        <v>582903</v>
      </c>
      <c r="P42" s="171" t="s">
        <v>414</v>
      </c>
      <c r="Q42" s="168" t="s">
        <v>1801</v>
      </c>
      <c r="R42" s="148" t="s">
        <v>253</v>
      </c>
      <c r="S42" s="144">
        <v>30</v>
      </c>
      <c r="T42" s="151" t="s">
        <v>773</v>
      </c>
      <c r="U42" s="157">
        <v>38</v>
      </c>
    </row>
    <row r="43" spans="1:21" s="153" customFormat="1" ht="89.25" customHeight="1">
      <c r="A43" s="165">
        <v>1483</v>
      </c>
      <c r="B43" s="145" t="s">
        <v>76</v>
      </c>
      <c r="C43" s="146" t="s">
        <v>74</v>
      </c>
      <c r="D43" s="168" t="s">
        <v>408</v>
      </c>
      <c r="E43" s="146" t="s">
        <v>409</v>
      </c>
      <c r="F43" s="146" t="s">
        <v>410</v>
      </c>
      <c r="G43" s="146" t="s">
        <v>411</v>
      </c>
      <c r="H43" s="146" t="s">
        <v>410</v>
      </c>
      <c r="I43" s="146" t="s">
        <v>1827</v>
      </c>
      <c r="J43" s="146" t="s">
        <v>1828</v>
      </c>
      <c r="K43" s="168" t="s">
        <v>270</v>
      </c>
      <c r="L43" s="148" t="s">
        <v>271</v>
      </c>
      <c r="M43" s="163">
        <v>1</v>
      </c>
      <c r="N43" s="150">
        <f>O43/M43</f>
        <v>952327</v>
      </c>
      <c r="O43" s="150">
        <f>369425+582902</f>
        <v>952327</v>
      </c>
      <c r="P43" s="171" t="s">
        <v>414</v>
      </c>
      <c r="Q43" s="168" t="s">
        <v>1801</v>
      </c>
      <c r="R43" s="148" t="s">
        <v>254</v>
      </c>
      <c r="S43" s="144">
        <v>30</v>
      </c>
      <c r="T43" s="151" t="s">
        <v>182</v>
      </c>
      <c r="U43" s="157">
        <v>38</v>
      </c>
    </row>
    <row r="44" spans="1:21" s="153" customFormat="1" ht="89.25" customHeight="1">
      <c r="A44" s="144">
        <v>1484</v>
      </c>
      <c r="B44" s="145" t="s">
        <v>76</v>
      </c>
      <c r="C44" s="146" t="s">
        <v>74</v>
      </c>
      <c r="D44" s="168" t="s">
        <v>408</v>
      </c>
      <c r="E44" s="146" t="s">
        <v>409</v>
      </c>
      <c r="F44" s="146" t="s">
        <v>410</v>
      </c>
      <c r="G44" s="146" t="s">
        <v>411</v>
      </c>
      <c r="H44" s="146" t="s">
        <v>410</v>
      </c>
      <c r="I44" s="146" t="s">
        <v>1827</v>
      </c>
      <c r="J44" s="146" t="s">
        <v>1828</v>
      </c>
      <c r="K44" s="168" t="s">
        <v>270</v>
      </c>
      <c r="L44" s="148" t="s">
        <v>271</v>
      </c>
      <c r="M44" s="163">
        <v>1</v>
      </c>
      <c r="N44" s="150">
        <f t="shared" si="0"/>
        <v>582903</v>
      </c>
      <c r="O44" s="150">
        <f>369425+213478</f>
        <v>582903</v>
      </c>
      <c r="P44" s="171" t="s">
        <v>414</v>
      </c>
      <c r="Q44" s="168" t="s">
        <v>1801</v>
      </c>
      <c r="R44" s="148" t="s">
        <v>255</v>
      </c>
      <c r="S44" s="144">
        <v>30</v>
      </c>
      <c r="T44" s="151" t="s">
        <v>97</v>
      </c>
      <c r="U44" s="157">
        <v>38</v>
      </c>
    </row>
    <row r="45" spans="1:21" s="153" customFormat="1" ht="89.25" customHeight="1">
      <c r="A45" s="165">
        <v>1485</v>
      </c>
      <c r="B45" s="145" t="s">
        <v>76</v>
      </c>
      <c r="C45" s="146" t="s">
        <v>74</v>
      </c>
      <c r="D45" s="168" t="s">
        <v>408</v>
      </c>
      <c r="E45" s="146" t="s">
        <v>409</v>
      </c>
      <c r="F45" s="146" t="s">
        <v>410</v>
      </c>
      <c r="G45" s="146" t="s">
        <v>411</v>
      </c>
      <c r="H45" s="146" t="s">
        <v>410</v>
      </c>
      <c r="I45" s="146" t="s">
        <v>1827</v>
      </c>
      <c r="J45" s="146" t="s">
        <v>1828</v>
      </c>
      <c r="K45" s="168" t="s">
        <v>270</v>
      </c>
      <c r="L45" s="148" t="s">
        <v>271</v>
      </c>
      <c r="M45" s="163">
        <v>1</v>
      </c>
      <c r="N45" s="150">
        <f>O45/M45</f>
        <v>952327</v>
      </c>
      <c r="O45" s="150">
        <f>369425+582902</f>
        <v>952327</v>
      </c>
      <c r="P45" s="171" t="s">
        <v>414</v>
      </c>
      <c r="Q45" s="168" t="s">
        <v>1801</v>
      </c>
      <c r="R45" s="148" t="s">
        <v>256</v>
      </c>
      <c r="S45" s="144">
        <v>30</v>
      </c>
      <c r="T45" s="151" t="s">
        <v>183</v>
      </c>
      <c r="U45" s="157">
        <v>38</v>
      </c>
    </row>
    <row r="46" spans="1:21" s="153" customFormat="1" ht="89.25" customHeight="1">
      <c r="A46" s="144">
        <v>1486</v>
      </c>
      <c r="B46" s="145" t="s">
        <v>76</v>
      </c>
      <c r="C46" s="146" t="s">
        <v>74</v>
      </c>
      <c r="D46" s="168" t="s">
        <v>408</v>
      </c>
      <c r="E46" s="146" t="s">
        <v>409</v>
      </c>
      <c r="F46" s="146" t="s">
        <v>410</v>
      </c>
      <c r="G46" s="146" t="s">
        <v>411</v>
      </c>
      <c r="H46" s="146" t="s">
        <v>410</v>
      </c>
      <c r="I46" s="146" t="s">
        <v>1827</v>
      </c>
      <c r="J46" s="146" t="s">
        <v>1828</v>
      </c>
      <c r="K46" s="168" t="s">
        <v>270</v>
      </c>
      <c r="L46" s="148" t="s">
        <v>271</v>
      </c>
      <c r="M46" s="163">
        <v>1</v>
      </c>
      <c r="N46" s="150">
        <f t="shared" si="0"/>
        <v>582903</v>
      </c>
      <c r="O46" s="150">
        <f>369425+213478</f>
        <v>582903</v>
      </c>
      <c r="P46" s="171" t="s">
        <v>414</v>
      </c>
      <c r="Q46" s="168" t="s">
        <v>1801</v>
      </c>
      <c r="R46" s="148" t="s">
        <v>257</v>
      </c>
      <c r="S46" s="144">
        <v>30</v>
      </c>
      <c r="T46" s="151" t="s">
        <v>185</v>
      </c>
      <c r="U46" s="157">
        <v>38</v>
      </c>
    </row>
    <row r="47" spans="1:21" s="153" customFormat="1" ht="89.25" customHeight="1">
      <c r="A47" s="165">
        <v>1487</v>
      </c>
      <c r="B47" s="145" t="s">
        <v>76</v>
      </c>
      <c r="C47" s="146" t="s">
        <v>74</v>
      </c>
      <c r="D47" s="168" t="s">
        <v>408</v>
      </c>
      <c r="E47" s="146" t="s">
        <v>409</v>
      </c>
      <c r="F47" s="146" t="s">
        <v>410</v>
      </c>
      <c r="G47" s="146" t="s">
        <v>411</v>
      </c>
      <c r="H47" s="146" t="s">
        <v>410</v>
      </c>
      <c r="I47" s="146" t="s">
        <v>1827</v>
      </c>
      <c r="J47" s="146" t="s">
        <v>1828</v>
      </c>
      <c r="K47" s="168" t="s">
        <v>270</v>
      </c>
      <c r="L47" s="148" t="s">
        <v>271</v>
      </c>
      <c r="M47" s="163">
        <v>1</v>
      </c>
      <c r="N47" s="150">
        <f>O47/M47</f>
        <v>952327</v>
      </c>
      <c r="O47" s="150">
        <f>369425+582902</f>
        <v>952327</v>
      </c>
      <c r="P47" s="171" t="s">
        <v>414</v>
      </c>
      <c r="Q47" s="168" t="s">
        <v>1801</v>
      </c>
      <c r="R47" s="148" t="s">
        <v>258</v>
      </c>
      <c r="S47" s="144">
        <v>30</v>
      </c>
      <c r="T47" s="151" t="s">
        <v>177</v>
      </c>
      <c r="U47" s="157">
        <v>38</v>
      </c>
    </row>
    <row r="48" spans="1:21" s="153" customFormat="1" ht="89.25" customHeight="1">
      <c r="A48" s="144">
        <v>1488</v>
      </c>
      <c r="B48" s="145" t="s">
        <v>76</v>
      </c>
      <c r="C48" s="146" t="s">
        <v>74</v>
      </c>
      <c r="D48" s="168" t="s">
        <v>408</v>
      </c>
      <c r="E48" s="146" t="s">
        <v>409</v>
      </c>
      <c r="F48" s="146" t="s">
        <v>410</v>
      </c>
      <c r="G48" s="146" t="s">
        <v>411</v>
      </c>
      <c r="H48" s="146" t="s">
        <v>410</v>
      </c>
      <c r="I48" s="180" t="s">
        <v>1827</v>
      </c>
      <c r="J48" s="180" t="s">
        <v>1828</v>
      </c>
      <c r="K48" s="168" t="s">
        <v>270</v>
      </c>
      <c r="L48" s="148" t="s">
        <v>271</v>
      </c>
      <c r="M48" s="163">
        <v>1</v>
      </c>
      <c r="N48" s="150">
        <f t="shared" si="0"/>
        <v>582903</v>
      </c>
      <c r="O48" s="150">
        <f>369425+213478</f>
        <v>582903</v>
      </c>
      <c r="P48" s="171" t="s">
        <v>414</v>
      </c>
      <c r="Q48" s="168" t="s">
        <v>1801</v>
      </c>
      <c r="R48" s="148" t="s">
        <v>259</v>
      </c>
      <c r="S48" s="144">
        <v>30</v>
      </c>
      <c r="T48" s="151" t="s">
        <v>184</v>
      </c>
      <c r="U48" s="157">
        <v>38</v>
      </c>
    </row>
    <row r="49" spans="1:21" s="153" customFormat="1" ht="89.25" customHeight="1">
      <c r="A49" s="165">
        <v>1489</v>
      </c>
      <c r="B49" s="145" t="s">
        <v>76</v>
      </c>
      <c r="C49" s="146" t="s">
        <v>74</v>
      </c>
      <c r="D49" s="168" t="s">
        <v>408</v>
      </c>
      <c r="E49" s="146" t="s">
        <v>409</v>
      </c>
      <c r="F49" s="146" t="s">
        <v>410</v>
      </c>
      <c r="G49" s="146" t="s">
        <v>411</v>
      </c>
      <c r="H49" s="146" t="s">
        <v>410</v>
      </c>
      <c r="I49" s="146" t="s">
        <v>1827</v>
      </c>
      <c r="J49" s="146" t="s">
        <v>1828</v>
      </c>
      <c r="K49" s="168" t="s">
        <v>270</v>
      </c>
      <c r="L49" s="148" t="s">
        <v>271</v>
      </c>
      <c r="M49" s="163">
        <v>1</v>
      </c>
      <c r="N49" s="150">
        <f t="shared" si="0"/>
        <v>582903</v>
      </c>
      <c r="O49" s="150">
        <f>369425+213478</f>
        <v>582903</v>
      </c>
      <c r="P49" s="171" t="s">
        <v>414</v>
      </c>
      <c r="Q49" s="168" t="s">
        <v>1801</v>
      </c>
      <c r="R49" s="148" t="s">
        <v>260</v>
      </c>
      <c r="S49" s="144">
        <v>30</v>
      </c>
      <c r="T49" s="151" t="s">
        <v>178</v>
      </c>
      <c r="U49" s="157">
        <v>38</v>
      </c>
    </row>
    <row r="50" spans="1:21" s="153" customFormat="1" ht="89.25" customHeight="1">
      <c r="A50" s="144">
        <v>1490</v>
      </c>
      <c r="B50" s="145" t="s">
        <v>76</v>
      </c>
      <c r="C50" s="146" t="s">
        <v>74</v>
      </c>
      <c r="D50" s="168" t="s">
        <v>408</v>
      </c>
      <c r="E50" s="146" t="s">
        <v>409</v>
      </c>
      <c r="F50" s="146" t="s">
        <v>410</v>
      </c>
      <c r="G50" s="146" t="s">
        <v>411</v>
      </c>
      <c r="H50" s="146" t="s">
        <v>410</v>
      </c>
      <c r="I50" s="146" t="s">
        <v>1827</v>
      </c>
      <c r="J50" s="146" t="s">
        <v>1828</v>
      </c>
      <c r="K50" s="168" t="s">
        <v>270</v>
      </c>
      <c r="L50" s="148" t="s">
        <v>271</v>
      </c>
      <c r="M50" s="163">
        <v>1</v>
      </c>
      <c r="N50" s="150">
        <f>O50/M50</f>
        <v>952327</v>
      </c>
      <c r="O50" s="150">
        <f>369425+582902</f>
        <v>952327</v>
      </c>
      <c r="P50" s="171" t="s">
        <v>414</v>
      </c>
      <c r="Q50" s="168" t="s">
        <v>1801</v>
      </c>
      <c r="R50" s="148" t="s">
        <v>261</v>
      </c>
      <c r="S50" s="144">
        <v>30</v>
      </c>
      <c r="T50" s="151" t="s">
        <v>98</v>
      </c>
      <c r="U50" s="157">
        <v>38</v>
      </c>
    </row>
    <row r="51" spans="1:21" s="153" customFormat="1" ht="89.25" customHeight="1">
      <c r="A51" s="165">
        <v>1491</v>
      </c>
      <c r="B51" s="145" t="s">
        <v>76</v>
      </c>
      <c r="C51" s="146" t="s">
        <v>74</v>
      </c>
      <c r="D51" s="168" t="s">
        <v>408</v>
      </c>
      <c r="E51" s="146" t="s">
        <v>409</v>
      </c>
      <c r="F51" s="146" t="s">
        <v>410</v>
      </c>
      <c r="G51" s="146" t="s">
        <v>411</v>
      </c>
      <c r="H51" s="146" t="s">
        <v>410</v>
      </c>
      <c r="I51" s="146" t="s">
        <v>1827</v>
      </c>
      <c r="J51" s="146" t="s">
        <v>1828</v>
      </c>
      <c r="K51" s="168" t="s">
        <v>270</v>
      </c>
      <c r="L51" s="148" t="s">
        <v>271</v>
      </c>
      <c r="M51" s="163">
        <v>1</v>
      </c>
      <c r="N51" s="150">
        <f t="shared" si="0"/>
        <v>582903</v>
      </c>
      <c r="O51" s="150">
        <f t="shared" ref="O51" si="2">369425+213478</f>
        <v>582903</v>
      </c>
      <c r="P51" s="171" t="s">
        <v>414</v>
      </c>
      <c r="Q51" s="168" t="s">
        <v>1801</v>
      </c>
      <c r="R51" s="148" t="s">
        <v>262</v>
      </c>
      <c r="S51" s="144">
        <v>30</v>
      </c>
      <c r="T51" s="151" t="s">
        <v>99</v>
      </c>
      <c r="U51" s="157">
        <v>38</v>
      </c>
    </row>
    <row r="52" spans="1:21" s="153" customFormat="1" ht="89.25" customHeight="1">
      <c r="A52" s="144">
        <v>1492</v>
      </c>
      <c r="B52" s="145" t="s">
        <v>76</v>
      </c>
      <c r="C52" s="146" t="s">
        <v>74</v>
      </c>
      <c r="D52" s="168" t="s">
        <v>408</v>
      </c>
      <c r="E52" s="146" t="s">
        <v>409</v>
      </c>
      <c r="F52" s="146" t="s">
        <v>410</v>
      </c>
      <c r="G52" s="146" t="s">
        <v>411</v>
      </c>
      <c r="H52" s="146" t="s">
        <v>410</v>
      </c>
      <c r="I52" s="146" t="s">
        <v>1827</v>
      </c>
      <c r="J52" s="146" t="s">
        <v>1828</v>
      </c>
      <c r="K52" s="168" t="s">
        <v>270</v>
      </c>
      <c r="L52" s="148" t="s">
        <v>271</v>
      </c>
      <c r="M52" s="163">
        <v>1</v>
      </c>
      <c r="N52" s="150">
        <f t="shared" si="0"/>
        <v>582902</v>
      </c>
      <c r="O52" s="150">
        <f>369425+213477</f>
        <v>582902</v>
      </c>
      <c r="P52" s="171" t="s">
        <v>414</v>
      </c>
      <c r="Q52" s="168" t="s">
        <v>1801</v>
      </c>
      <c r="R52" s="148" t="s">
        <v>263</v>
      </c>
      <c r="S52" s="144">
        <v>30</v>
      </c>
      <c r="T52" s="151" t="s">
        <v>770</v>
      </c>
      <c r="U52" s="157">
        <v>38</v>
      </c>
    </row>
    <row r="53" spans="1:21" s="153" customFormat="1" ht="89.25">
      <c r="A53" s="165">
        <v>1493</v>
      </c>
      <c r="B53" s="145" t="s">
        <v>76</v>
      </c>
      <c r="C53" s="146" t="s">
        <v>74</v>
      </c>
      <c r="D53" s="146" t="s">
        <v>408</v>
      </c>
      <c r="E53" s="147" t="s">
        <v>409</v>
      </c>
      <c r="F53" s="147" t="s">
        <v>410</v>
      </c>
      <c r="G53" s="147" t="s">
        <v>411</v>
      </c>
      <c r="H53" s="147" t="s">
        <v>410</v>
      </c>
      <c r="I53" s="147" t="s">
        <v>2166</v>
      </c>
      <c r="J53" s="170" t="s">
        <v>2165</v>
      </c>
      <c r="K53" s="147" t="s">
        <v>272</v>
      </c>
      <c r="L53" s="148" t="s">
        <v>271</v>
      </c>
      <c r="M53" s="149">
        <v>1</v>
      </c>
      <c r="N53" s="150">
        <f>O53/M53</f>
        <v>0</v>
      </c>
      <c r="O53" s="150">
        <f>6428571-6428571</f>
        <v>0</v>
      </c>
      <c r="P53" s="171" t="s">
        <v>283</v>
      </c>
      <c r="Q53" s="168" t="s">
        <v>1801</v>
      </c>
      <c r="R53" s="148">
        <v>751110000</v>
      </c>
      <c r="S53" s="144">
        <v>0</v>
      </c>
      <c r="T53" s="151" t="s">
        <v>163</v>
      </c>
      <c r="U53" s="172">
        <v>38</v>
      </c>
    </row>
    <row r="54" spans="1:21" s="153" customFormat="1" ht="89.25" customHeight="1">
      <c r="A54" s="144">
        <v>1562</v>
      </c>
      <c r="B54" s="145" t="s">
        <v>76</v>
      </c>
      <c r="C54" s="146" t="s">
        <v>74</v>
      </c>
      <c r="D54" s="146" t="s">
        <v>1790</v>
      </c>
      <c r="E54" s="154" t="s">
        <v>1791</v>
      </c>
      <c r="F54" s="154" t="s">
        <v>1792</v>
      </c>
      <c r="G54" s="154" t="s">
        <v>1793</v>
      </c>
      <c r="H54" s="154" t="s">
        <v>1794</v>
      </c>
      <c r="I54" s="146" t="s">
        <v>1796</v>
      </c>
      <c r="J54" s="146" t="s">
        <v>242</v>
      </c>
      <c r="K54" s="154" t="s">
        <v>270</v>
      </c>
      <c r="L54" s="148" t="s">
        <v>271</v>
      </c>
      <c r="M54" s="149">
        <v>1</v>
      </c>
      <c r="N54" s="150">
        <f>O54/M54</f>
        <v>0</v>
      </c>
      <c r="O54" s="150">
        <f>3482143-3482143</f>
        <v>0</v>
      </c>
      <c r="P54" s="144" t="s">
        <v>349</v>
      </c>
      <c r="Q54" s="181" t="s">
        <v>274</v>
      </c>
      <c r="R54" s="148" t="s">
        <v>247</v>
      </c>
      <c r="S54" s="144">
        <v>30</v>
      </c>
      <c r="T54" s="151" t="s">
        <v>175</v>
      </c>
      <c r="U54" s="157">
        <v>38</v>
      </c>
    </row>
    <row r="55" spans="1:21" s="153" customFormat="1" ht="89.25" customHeight="1">
      <c r="A55" s="165">
        <v>1563</v>
      </c>
      <c r="B55" s="145" t="s">
        <v>76</v>
      </c>
      <c r="C55" s="146" t="s">
        <v>74</v>
      </c>
      <c r="D55" s="146" t="s">
        <v>1790</v>
      </c>
      <c r="E55" s="154" t="s">
        <v>1791</v>
      </c>
      <c r="F55" s="154" t="s">
        <v>1792</v>
      </c>
      <c r="G55" s="154" t="s">
        <v>1793</v>
      </c>
      <c r="H55" s="154" t="s">
        <v>1794</v>
      </c>
      <c r="I55" s="146" t="s">
        <v>1796</v>
      </c>
      <c r="J55" s="146" t="s">
        <v>242</v>
      </c>
      <c r="K55" s="154" t="s">
        <v>270</v>
      </c>
      <c r="L55" s="148" t="s">
        <v>271</v>
      </c>
      <c r="M55" s="149">
        <v>1</v>
      </c>
      <c r="N55" s="150">
        <f t="shared" ref="N55:N60" si="3">O55/M55</f>
        <v>0</v>
      </c>
      <c r="O55" s="150">
        <f t="shared" ref="O55:O60" si="4">3482143-3482143</f>
        <v>0</v>
      </c>
      <c r="P55" s="144" t="s">
        <v>349</v>
      </c>
      <c r="Q55" s="181" t="s">
        <v>274</v>
      </c>
      <c r="R55" s="163" t="s">
        <v>1935</v>
      </c>
      <c r="S55" s="144">
        <v>30</v>
      </c>
      <c r="T55" s="151" t="s">
        <v>176</v>
      </c>
      <c r="U55" s="157">
        <v>38</v>
      </c>
    </row>
    <row r="56" spans="1:21" s="153" customFormat="1" ht="89.25" customHeight="1">
      <c r="A56" s="144">
        <v>1564</v>
      </c>
      <c r="B56" s="145" t="s">
        <v>76</v>
      </c>
      <c r="C56" s="146" t="s">
        <v>74</v>
      </c>
      <c r="D56" s="146" t="s">
        <v>1790</v>
      </c>
      <c r="E56" s="154" t="s">
        <v>1791</v>
      </c>
      <c r="F56" s="154" t="s">
        <v>1792</v>
      </c>
      <c r="G56" s="154" t="s">
        <v>1793</v>
      </c>
      <c r="H56" s="154" t="s">
        <v>1794</v>
      </c>
      <c r="I56" s="146" t="s">
        <v>1796</v>
      </c>
      <c r="J56" s="146" t="s">
        <v>242</v>
      </c>
      <c r="K56" s="154" t="s">
        <v>270</v>
      </c>
      <c r="L56" s="148" t="s">
        <v>271</v>
      </c>
      <c r="M56" s="149">
        <v>1</v>
      </c>
      <c r="N56" s="150">
        <f t="shared" si="3"/>
        <v>0</v>
      </c>
      <c r="O56" s="150">
        <f t="shared" si="4"/>
        <v>0</v>
      </c>
      <c r="P56" s="144" t="s">
        <v>349</v>
      </c>
      <c r="Q56" s="181" t="s">
        <v>274</v>
      </c>
      <c r="R56" s="148" t="s">
        <v>253</v>
      </c>
      <c r="S56" s="144">
        <v>30</v>
      </c>
      <c r="T56" s="151" t="s">
        <v>773</v>
      </c>
      <c r="U56" s="157">
        <v>38</v>
      </c>
    </row>
    <row r="57" spans="1:21" s="153" customFormat="1" ht="89.25" customHeight="1">
      <c r="A57" s="165">
        <v>1565</v>
      </c>
      <c r="B57" s="145" t="s">
        <v>76</v>
      </c>
      <c r="C57" s="146" t="s">
        <v>74</v>
      </c>
      <c r="D57" s="146" t="s">
        <v>1790</v>
      </c>
      <c r="E57" s="154" t="s">
        <v>1791</v>
      </c>
      <c r="F57" s="154" t="s">
        <v>1792</v>
      </c>
      <c r="G57" s="154" t="s">
        <v>1793</v>
      </c>
      <c r="H57" s="154" t="s">
        <v>1794</v>
      </c>
      <c r="I57" s="146" t="s">
        <v>1796</v>
      </c>
      <c r="J57" s="146" t="s">
        <v>242</v>
      </c>
      <c r="K57" s="154" t="s">
        <v>270</v>
      </c>
      <c r="L57" s="148" t="s">
        <v>271</v>
      </c>
      <c r="M57" s="149">
        <v>1</v>
      </c>
      <c r="N57" s="150">
        <f t="shared" si="3"/>
        <v>0</v>
      </c>
      <c r="O57" s="150">
        <f t="shared" si="4"/>
        <v>0</v>
      </c>
      <c r="P57" s="144" t="s">
        <v>349</v>
      </c>
      <c r="Q57" s="181" t="s">
        <v>274</v>
      </c>
      <c r="R57" s="148" t="s">
        <v>262</v>
      </c>
      <c r="S57" s="144">
        <v>30</v>
      </c>
      <c r="T57" s="151" t="s">
        <v>99</v>
      </c>
      <c r="U57" s="157">
        <v>38</v>
      </c>
    </row>
    <row r="58" spans="1:21" s="153" customFormat="1" ht="89.25" customHeight="1">
      <c r="A58" s="144">
        <v>1566</v>
      </c>
      <c r="B58" s="145" t="s">
        <v>76</v>
      </c>
      <c r="C58" s="146" t="s">
        <v>74</v>
      </c>
      <c r="D58" s="146" t="s">
        <v>1790</v>
      </c>
      <c r="E58" s="154" t="s">
        <v>1791</v>
      </c>
      <c r="F58" s="154" t="s">
        <v>1792</v>
      </c>
      <c r="G58" s="154" t="s">
        <v>1793</v>
      </c>
      <c r="H58" s="154" t="s">
        <v>1794</v>
      </c>
      <c r="I58" s="146" t="s">
        <v>1796</v>
      </c>
      <c r="J58" s="146" t="s">
        <v>242</v>
      </c>
      <c r="K58" s="154" t="s">
        <v>270</v>
      </c>
      <c r="L58" s="148" t="s">
        <v>271</v>
      </c>
      <c r="M58" s="149">
        <v>1</v>
      </c>
      <c r="N58" s="150">
        <f t="shared" si="3"/>
        <v>0</v>
      </c>
      <c r="O58" s="150">
        <f t="shared" si="4"/>
        <v>0</v>
      </c>
      <c r="P58" s="144" t="s">
        <v>349</v>
      </c>
      <c r="Q58" s="181" t="s">
        <v>274</v>
      </c>
      <c r="R58" s="148" t="s">
        <v>251</v>
      </c>
      <c r="S58" s="144">
        <v>30</v>
      </c>
      <c r="T58" s="151" t="s">
        <v>181</v>
      </c>
      <c r="U58" s="157">
        <v>38</v>
      </c>
    </row>
    <row r="59" spans="1:21" s="153" customFormat="1" ht="89.25" customHeight="1">
      <c r="A59" s="165">
        <v>1567</v>
      </c>
      <c r="B59" s="145" t="s">
        <v>76</v>
      </c>
      <c r="C59" s="146" t="s">
        <v>74</v>
      </c>
      <c r="D59" s="146" t="s">
        <v>1790</v>
      </c>
      <c r="E59" s="154" t="s">
        <v>1791</v>
      </c>
      <c r="F59" s="154" t="s">
        <v>1792</v>
      </c>
      <c r="G59" s="154" t="s">
        <v>1793</v>
      </c>
      <c r="H59" s="154" t="s">
        <v>1794</v>
      </c>
      <c r="I59" s="146" t="s">
        <v>1796</v>
      </c>
      <c r="J59" s="146" t="s">
        <v>242</v>
      </c>
      <c r="K59" s="154" t="s">
        <v>270</v>
      </c>
      <c r="L59" s="148" t="s">
        <v>271</v>
      </c>
      <c r="M59" s="149">
        <v>1</v>
      </c>
      <c r="N59" s="150">
        <f t="shared" si="3"/>
        <v>0</v>
      </c>
      <c r="O59" s="150">
        <f t="shared" si="4"/>
        <v>0</v>
      </c>
      <c r="P59" s="144" t="s">
        <v>349</v>
      </c>
      <c r="Q59" s="181" t="s">
        <v>274</v>
      </c>
      <c r="R59" s="148" t="s">
        <v>250</v>
      </c>
      <c r="S59" s="144">
        <v>30</v>
      </c>
      <c r="T59" s="151" t="s">
        <v>179</v>
      </c>
      <c r="U59" s="157">
        <v>38</v>
      </c>
    </row>
    <row r="60" spans="1:21" s="153" customFormat="1" ht="89.25" customHeight="1">
      <c r="A60" s="144">
        <v>1568</v>
      </c>
      <c r="B60" s="145" t="s">
        <v>76</v>
      </c>
      <c r="C60" s="146" t="s">
        <v>74</v>
      </c>
      <c r="D60" s="146" t="s">
        <v>1790</v>
      </c>
      <c r="E60" s="154" t="s">
        <v>1791</v>
      </c>
      <c r="F60" s="154" t="s">
        <v>1792</v>
      </c>
      <c r="G60" s="154" t="s">
        <v>1793</v>
      </c>
      <c r="H60" s="154" t="s">
        <v>1794</v>
      </c>
      <c r="I60" s="146" t="s">
        <v>1796</v>
      </c>
      <c r="J60" s="146" t="s">
        <v>242</v>
      </c>
      <c r="K60" s="154" t="s">
        <v>270</v>
      </c>
      <c r="L60" s="148" t="s">
        <v>271</v>
      </c>
      <c r="M60" s="149">
        <v>1</v>
      </c>
      <c r="N60" s="150">
        <f t="shared" si="3"/>
        <v>0</v>
      </c>
      <c r="O60" s="150">
        <f t="shared" si="4"/>
        <v>0</v>
      </c>
      <c r="P60" s="144" t="s">
        <v>349</v>
      </c>
      <c r="Q60" s="181" t="s">
        <v>274</v>
      </c>
      <c r="R60" s="148" t="s">
        <v>248</v>
      </c>
      <c r="S60" s="144">
        <v>30</v>
      </c>
      <c r="T60" s="151" t="s">
        <v>174</v>
      </c>
      <c r="U60" s="172">
        <v>38</v>
      </c>
    </row>
    <row r="61" spans="1:21" s="153" customFormat="1" ht="127.5" customHeight="1">
      <c r="A61" s="144">
        <v>1574</v>
      </c>
      <c r="B61" s="145" t="s">
        <v>76</v>
      </c>
      <c r="C61" s="146" t="s">
        <v>74</v>
      </c>
      <c r="D61" s="168" t="s">
        <v>408</v>
      </c>
      <c r="E61" s="146" t="s">
        <v>409</v>
      </c>
      <c r="F61" s="146" t="s">
        <v>410</v>
      </c>
      <c r="G61" s="146" t="s">
        <v>411</v>
      </c>
      <c r="H61" s="146" t="s">
        <v>410</v>
      </c>
      <c r="I61" s="146" t="s">
        <v>1820</v>
      </c>
      <c r="J61" s="170" t="s">
        <v>245</v>
      </c>
      <c r="K61" s="168" t="s">
        <v>270</v>
      </c>
      <c r="L61" s="148" t="s">
        <v>271</v>
      </c>
      <c r="M61" s="163">
        <v>1</v>
      </c>
      <c r="N61" s="150">
        <f>O61/M61</f>
        <v>0</v>
      </c>
      <c r="O61" s="150">
        <f>2901786-2901786</f>
        <v>0</v>
      </c>
      <c r="P61" s="171" t="s">
        <v>349</v>
      </c>
      <c r="Q61" s="168" t="s">
        <v>1822</v>
      </c>
      <c r="R61" s="148">
        <v>751110000</v>
      </c>
      <c r="S61" s="144">
        <v>30</v>
      </c>
      <c r="T61" s="151" t="s">
        <v>163</v>
      </c>
      <c r="U61" s="172">
        <v>38</v>
      </c>
    </row>
    <row r="62" spans="1:21" s="153" customFormat="1" ht="111" customHeight="1">
      <c r="A62" s="144">
        <v>1578</v>
      </c>
      <c r="B62" s="145" t="s">
        <v>76</v>
      </c>
      <c r="C62" s="144" t="s">
        <v>74</v>
      </c>
      <c r="D62" s="146" t="s">
        <v>330</v>
      </c>
      <c r="E62" s="154" t="s">
        <v>331</v>
      </c>
      <c r="F62" s="154" t="s">
        <v>332</v>
      </c>
      <c r="G62" s="154" t="s">
        <v>333</v>
      </c>
      <c r="H62" s="154" t="s">
        <v>334</v>
      </c>
      <c r="I62" s="154" t="s">
        <v>335</v>
      </c>
      <c r="J62" s="148" t="s">
        <v>231</v>
      </c>
      <c r="K62" s="154" t="s">
        <v>272</v>
      </c>
      <c r="L62" s="148" t="s">
        <v>271</v>
      </c>
      <c r="M62" s="149">
        <v>1</v>
      </c>
      <c r="N62" s="150">
        <f>O62/M62</f>
        <v>15149777</v>
      </c>
      <c r="O62" s="150">
        <f>17949777-2800000</f>
        <v>15149777</v>
      </c>
      <c r="P62" s="144" t="s">
        <v>296</v>
      </c>
      <c r="Q62" s="144" t="s">
        <v>336</v>
      </c>
      <c r="R62" s="148" t="s">
        <v>275</v>
      </c>
      <c r="S62" s="144">
        <v>0</v>
      </c>
      <c r="T62" s="151" t="s">
        <v>144</v>
      </c>
      <c r="U62" s="157">
        <v>41</v>
      </c>
    </row>
    <row r="63" spans="1:21" s="153" customFormat="1" ht="51">
      <c r="A63" s="165">
        <v>1583</v>
      </c>
      <c r="B63" s="145" t="s">
        <v>76</v>
      </c>
      <c r="C63" s="144" t="s">
        <v>74</v>
      </c>
      <c r="D63" s="146" t="s">
        <v>350</v>
      </c>
      <c r="E63" s="154" t="s">
        <v>351</v>
      </c>
      <c r="F63" s="154" t="s">
        <v>352</v>
      </c>
      <c r="G63" s="154" t="s">
        <v>353</v>
      </c>
      <c r="H63" s="154" t="s">
        <v>354</v>
      </c>
      <c r="I63" s="154" t="s">
        <v>355</v>
      </c>
      <c r="J63" s="148" t="s">
        <v>233</v>
      </c>
      <c r="K63" s="154" t="s">
        <v>270</v>
      </c>
      <c r="L63" s="148" t="s">
        <v>271</v>
      </c>
      <c r="M63" s="149">
        <v>1</v>
      </c>
      <c r="N63" s="150">
        <f>O63/M63</f>
        <v>3747460</v>
      </c>
      <c r="O63" s="150">
        <f>1512980+735500+1498980</f>
        <v>3747460</v>
      </c>
      <c r="P63" s="144" t="s">
        <v>349</v>
      </c>
      <c r="Q63" s="144" t="s">
        <v>336</v>
      </c>
      <c r="R63" s="148" t="s">
        <v>275</v>
      </c>
      <c r="S63" s="144">
        <v>0</v>
      </c>
      <c r="T63" s="151" t="s">
        <v>144</v>
      </c>
      <c r="U63" s="157">
        <v>42</v>
      </c>
    </row>
    <row r="64" spans="1:21" s="153" customFormat="1" ht="51">
      <c r="A64" s="144">
        <v>1584</v>
      </c>
      <c r="B64" s="145" t="s">
        <v>76</v>
      </c>
      <c r="C64" s="144" t="s">
        <v>74</v>
      </c>
      <c r="D64" s="146" t="s">
        <v>350</v>
      </c>
      <c r="E64" s="154" t="s">
        <v>351</v>
      </c>
      <c r="F64" s="154" t="s">
        <v>352</v>
      </c>
      <c r="G64" s="154" t="s">
        <v>353</v>
      </c>
      <c r="H64" s="154" t="s">
        <v>354</v>
      </c>
      <c r="I64" s="154" t="s">
        <v>355</v>
      </c>
      <c r="J64" s="148" t="s">
        <v>233</v>
      </c>
      <c r="K64" s="154" t="s">
        <v>272</v>
      </c>
      <c r="L64" s="148" t="s">
        <v>271</v>
      </c>
      <c r="M64" s="149">
        <v>1</v>
      </c>
      <c r="N64" s="150">
        <f>O64/M64</f>
        <v>5330420</v>
      </c>
      <c r="O64" s="150">
        <f>7564900-735500-1498980</f>
        <v>5330420</v>
      </c>
      <c r="P64" s="144" t="s">
        <v>349</v>
      </c>
      <c r="Q64" s="144" t="s">
        <v>274</v>
      </c>
      <c r="R64" s="148" t="s">
        <v>275</v>
      </c>
      <c r="S64" s="144">
        <v>0</v>
      </c>
      <c r="T64" s="151" t="s">
        <v>144</v>
      </c>
      <c r="U64" s="157">
        <v>42</v>
      </c>
    </row>
    <row r="65" spans="1:21" s="153" customFormat="1" ht="83.25" customHeight="1">
      <c r="A65" s="165">
        <v>1595</v>
      </c>
      <c r="B65" s="145" t="s">
        <v>76</v>
      </c>
      <c r="C65" s="144" t="s">
        <v>74</v>
      </c>
      <c r="D65" s="146" t="s">
        <v>398</v>
      </c>
      <c r="E65" s="154" t="s">
        <v>399</v>
      </c>
      <c r="F65" s="154" t="s">
        <v>400</v>
      </c>
      <c r="G65" s="154" t="s">
        <v>401</v>
      </c>
      <c r="H65" s="154" t="s">
        <v>402</v>
      </c>
      <c r="I65" s="196" t="s">
        <v>403</v>
      </c>
      <c r="J65" s="197" t="s">
        <v>172</v>
      </c>
      <c r="K65" s="154" t="s">
        <v>281</v>
      </c>
      <c r="L65" s="148" t="s">
        <v>271</v>
      </c>
      <c r="M65" s="149">
        <v>1</v>
      </c>
      <c r="N65" s="150">
        <v>4269300</v>
      </c>
      <c r="O65" s="150">
        <v>4269300</v>
      </c>
      <c r="P65" s="144" t="s">
        <v>283</v>
      </c>
      <c r="Q65" s="144" t="s">
        <v>274</v>
      </c>
      <c r="R65" s="155" t="s">
        <v>275</v>
      </c>
      <c r="S65" s="144">
        <v>0</v>
      </c>
      <c r="T65" s="156" t="s">
        <v>144</v>
      </c>
      <c r="U65" s="157">
        <v>45</v>
      </c>
    </row>
    <row r="66" spans="1:21" s="179" customFormat="1" ht="153" outlineLevel="1">
      <c r="A66" s="144">
        <v>1632</v>
      </c>
      <c r="B66" s="190" t="s">
        <v>76</v>
      </c>
      <c r="C66" s="191" t="s">
        <v>74</v>
      </c>
      <c r="D66" s="144" t="s">
        <v>2104</v>
      </c>
      <c r="E66" s="146" t="s">
        <v>2105</v>
      </c>
      <c r="F66" s="146" t="s">
        <v>2106</v>
      </c>
      <c r="G66" s="146" t="s">
        <v>2107</v>
      </c>
      <c r="H66" s="146" t="s">
        <v>2108</v>
      </c>
      <c r="I66" s="146" t="s">
        <v>2109</v>
      </c>
      <c r="J66" s="146" t="s">
        <v>2110</v>
      </c>
      <c r="K66" s="144" t="s">
        <v>270</v>
      </c>
      <c r="L66" s="148" t="s">
        <v>271</v>
      </c>
      <c r="M66" s="177">
        <v>1</v>
      </c>
      <c r="N66" s="150">
        <f t="shared" ref="N66" si="5">O66/M66</f>
        <v>858140</v>
      </c>
      <c r="O66" s="178">
        <v>858140</v>
      </c>
      <c r="P66" s="144" t="s">
        <v>328</v>
      </c>
      <c r="Q66" s="144" t="s">
        <v>274</v>
      </c>
      <c r="R66" s="148" t="s">
        <v>249</v>
      </c>
      <c r="S66" s="144">
        <v>30</v>
      </c>
      <c r="T66" s="159" t="s">
        <v>180</v>
      </c>
    </row>
    <row r="67" spans="1:21" s="179" customFormat="1" ht="153" outlineLevel="1">
      <c r="A67" s="144">
        <v>1648</v>
      </c>
      <c r="B67" s="190" t="s">
        <v>76</v>
      </c>
      <c r="C67" s="191" t="s">
        <v>74</v>
      </c>
      <c r="D67" s="144" t="s">
        <v>2104</v>
      </c>
      <c r="E67" s="146" t="s">
        <v>2105</v>
      </c>
      <c r="F67" s="146" t="s">
        <v>2106</v>
      </c>
      <c r="G67" s="146" t="s">
        <v>2107</v>
      </c>
      <c r="H67" s="146" t="s">
        <v>2108</v>
      </c>
      <c r="I67" s="146" t="s">
        <v>2134</v>
      </c>
      <c r="J67" s="146" t="s">
        <v>2133</v>
      </c>
      <c r="K67" s="144" t="s">
        <v>270</v>
      </c>
      <c r="L67" s="148" t="s">
        <v>271</v>
      </c>
      <c r="M67" s="177">
        <v>1</v>
      </c>
      <c r="N67" s="150">
        <f t="shared" ref="N67" si="6">O67/M67</f>
        <v>1800000</v>
      </c>
      <c r="O67" s="178">
        <v>1800000</v>
      </c>
      <c r="P67" s="144" t="s">
        <v>283</v>
      </c>
      <c r="Q67" s="144" t="s">
        <v>274</v>
      </c>
      <c r="R67" s="158">
        <v>751110000</v>
      </c>
      <c r="S67" s="144">
        <v>0</v>
      </c>
      <c r="T67" s="159" t="s">
        <v>2118</v>
      </c>
    </row>
    <row r="68" spans="1:21" s="186" customFormat="1" ht="57.75" customHeight="1">
      <c r="A68" s="144">
        <v>1676</v>
      </c>
      <c r="B68" s="145" t="s">
        <v>76</v>
      </c>
      <c r="C68" s="144" t="s">
        <v>292</v>
      </c>
      <c r="D68" s="144" t="s">
        <v>2256</v>
      </c>
      <c r="E68" s="144" t="s">
        <v>2250</v>
      </c>
      <c r="F68" s="154" t="s">
        <v>2251</v>
      </c>
      <c r="G68" s="144" t="s">
        <v>2253</v>
      </c>
      <c r="H68" s="154" t="s">
        <v>2252</v>
      </c>
      <c r="I68" s="144" t="s">
        <v>2255</v>
      </c>
      <c r="J68" s="154" t="s">
        <v>2254</v>
      </c>
      <c r="K68" s="154" t="s">
        <v>270</v>
      </c>
      <c r="L68" s="148" t="s">
        <v>292</v>
      </c>
      <c r="M68" s="149">
        <v>1</v>
      </c>
      <c r="N68" s="150">
        <f t="shared" ref="N68:N74" si="7">O68/M68</f>
        <v>0</v>
      </c>
      <c r="O68" s="185">
        <f>100000-100000</f>
        <v>0</v>
      </c>
      <c r="P68" s="144" t="s">
        <v>426</v>
      </c>
      <c r="Q68" s="164" t="s">
        <v>799</v>
      </c>
      <c r="R68" s="148" t="s">
        <v>248</v>
      </c>
      <c r="S68" s="144">
        <v>0</v>
      </c>
      <c r="T68" s="159" t="s">
        <v>108</v>
      </c>
    </row>
    <row r="69" spans="1:21" s="186" customFormat="1" ht="63.75">
      <c r="A69" s="165">
        <v>1679</v>
      </c>
      <c r="B69" s="145" t="s">
        <v>76</v>
      </c>
      <c r="C69" s="144" t="s">
        <v>292</v>
      </c>
      <c r="D69" s="144" t="s">
        <v>2256</v>
      </c>
      <c r="E69" s="144" t="s">
        <v>2250</v>
      </c>
      <c r="F69" s="154" t="s">
        <v>2251</v>
      </c>
      <c r="G69" s="144" t="s">
        <v>2253</v>
      </c>
      <c r="H69" s="154" t="s">
        <v>2252</v>
      </c>
      <c r="I69" s="144" t="s">
        <v>2255</v>
      </c>
      <c r="J69" s="154" t="s">
        <v>2254</v>
      </c>
      <c r="K69" s="154" t="s">
        <v>270</v>
      </c>
      <c r="L69" s="148" t="s">
        <v>292</v>
      </c>
      <c r="M69" s="149">
        <v>1</v>
      </c>
      <c r="N69" s="150">
        <f t="shared" si="7"/>
        <v>0</v>
      </c>
      <c r="O69" s="185">
        <f>100000-100000</f>
        <v>0</v>
      </c>
      <c r="P69" s="144" t="s">
        <v>426</v>
      </c>
      <c r="Q69" s="164" t="s">
        <v>799</v>
      </c>
      <c r="R69" s="148" t="s">
        <v>261</v>
      </c>
      <c r="S69" s="144">
        <v>0</v>
      </c>
      <c r="T69" s="159" t="s">
        <v>108</v>
      </c>
    </row>
    <row r="70" spans="1:21" s="186" customFormat="1" ht="63.75">
      <c r="A70" s="165">
        <v>1681</v>
      </c>
      <c r="B70" s="145" t="s">
        <v>76</v>
      </c>
      <c r="C70" s="144" t="s">
        <v>292</v>
      </c>
      <c r="D70" s="144" t="s">
        <v>2256</v>
      </c>
      <c r="E70" s="144" t="s">
        <v>2250</v>
      </c>
      <c r="F70" s="154" t="s">
        <v>2251</v>
      </c>
      <c r="G70" s="144" t="s">
        <v>2253</v>
      </c>
      <c r="H70" s="154" t="s">
        <v>2252</v>
      </c>
      <c r="I70" s="144" t="s">
        <v>2255</v>
      </c>
      <c r="J70" s="154" t="s">
        <v>2254</v>
      </c>
      <c r="K70" s="154" t="s">
        <v>270</v>
      </c>
      <c r="L70" s="148" t="s">
        <v>292</v>
      </c>
      <c r="M70" s="149">
        <v>1</v>
      </c>
      <c r="N70" s="150">
        <f t="shared" si="7"/>
        <v>0</v>
      </c>
      <c r="O70" s="185">
        <f>100000-100000</f>
        <v>0</v>
      </c>
      <c r="P70" s="144" t="s">
        <v>426</v>
      </c>
      <c r="Q70" s="164" t="s">
        <v>799</v>
      </c>
      <c r="R70" s="148" t="s">
        <v>250</v>
      </c>
      <c r="S70" s="144">
        <v>0</v>
      </c>
      <c r="T70" s="159" t="s">
        <v>108</v>
      </c>
    </row>
    <row r="71" spans="1:21" s="186" customFormat="1" ht="63.75">
      <c r="A71" s="144">
        <v>1682</v>
      </c>
      <c r="B71" s="145" t="s">
        <v>76</v>
      </c>
      <c r="C71" s="144" t="s">
        <v>292</v>
      </c>
      <c r="D71" s="144" t="s">
        <v>2256</v>
      </c>
      <c r="E71" s="144" t="s">
        <v>2250</v>
      </c>
      <c r="F71" s="154" t="s">
        <v>2251</v>
      </c>
      <c r="G71" s="144" t="s">
        <v>2253</v>
      </c>
      <c r="H71" s="154" t="s">
        <v>2252</v>
      </c>
      <c r="I71" s="144" t="s">
        <v>2255</v>
      </c>
      <c r="J71" s="154" t="s">
        <v>2254</v>
      </c>
      <c r="K71" s="154" t="s">
        <v>270</v>
      </c>
      <c r="L71" s="148" t="s">
        <v>292</v>
      </c>
      <c r="M71" s="149">
        <v>1</v>
      </c>
      <c r="N71" s="150">
        <f t="shared" si="7"/>
        <v>0</v>
      </c>
      <c r="O71" s="185">
        <f>100000-100000</f>
        <v>0</v>
      </c>
      <c r="P71" s="144" t="s">
        <v>426</v>
      </c>
      <c r="Q71" s="164" t="s">
        <v>799</v>
      </c>
      <c r="R71" s="148" t="s">
        <v>257</v>
      </c>
      <c r="S71" s="144">
        <v>0</v>
      </c>
      <c r="T71" s="159" t="s">
        <v>108</v>
      </c>
    </row>
    <row r="72" spans="1:21" s="153" customFormat="1" ht="89.25">
      <c r="A72" s="144">
        <v>1684</v>
      </c>
      <c r="B72" s="145" t="s">
        <v>76</v>
      </c>
      <c r="C72" s="144" t="s">
        <v>74</v>
      </c>
      <c r="D72" s="144" t="s">
        <v>447</v>
      </c>
      <c r="E72" s="154" t="s">
        <v>452</v>
      </c>
      <c r="F72" s="154" t="s">
        <v>448</v>
      </c>
      <c r="G72" s="154" t="s">
        <v>449</v>
      </c>
      <c r="H72" s="154" t="s">
        <v>450</v>
      </c>
      <c r="I72" s="154" t="s">
        <v>2266</v>
      </c>
      <c r="J72" s="146" t="s">
        <v>2257</v>
      </c>
      <c r="K72" s="154" t="s">
        <v>270</v>
      </c>
      <c r="L72" s="148" t="s">
        <v>271</v>
      </c>
      <c r="M72" s="149">
        <v>1</v>
      </c>
      <c r="N72" s="150">
        <f t="shared" si="7"/>
        <v>1276786</v>
      </c>
      <c r="O72" s="150">
        <v>1276786</v>
      </c>
      <c r="P72" s="144" t="s">
        <v>349</v>
      </c>
      <c r="Q72" s="144" t="s">
        <v>2262</v>
      </c>
      <c r="R72" s="148" t="s">
        <v>275</v>
      </c>
      <c r="S72" s="149">
        <v>70</v>
      </c>
      <c r="T72" s="159" t="s">
        <v>128</v>
      </c>
      <c r="U72" s="152"/>
    </row>
    <row r="73" spans="1:21" s="153" customFormat="1" ht="89.25">
      <c r="A73" s="144">
        <v>1686</v>
      </c>
      <c r="B73" s="145" t="s">
        <v>76</v>
      </c>
      <c r="C73" s="144" t="s">
        <v>74</v>
      </c>
      <c r="D73" s="144" t="s">
        <v>447</v>
      </c>
      <c r="E73" s="154" t="s">
        <v>452</v>
      </c>
      <c r="F73" s="154" t="s">
        <v>448</v>
      </c>
      <c r="G73" s="154" t="s">
        <v>449</v>
      </c>
      <c r="H73" s="154" t="s">
        <v>450</v>
      </c>
      <c r="I73" s="154" t="s">
        <v>2268</v>
      </c>
      <c r="J73" s="146" t="s">
        <v>2259</v>
      </c>
      <c r="K73" s="154" t="s">
        <v>270</v>
      </c>
      <c r="L73" s="148" t="s">
        <v>271</v>
      </c>
      <c r="M73" s="149">
        <v>1</v>
      </c>
      <c r="N73" s="150">
        <f t="shared" si="7"/>
        <v>538000</v>
      </c>
      <c r="O73" s="150">
        <v>538000</v>
      </c>
      <c r="P73" s="144" t="s">
        <v>349</v>
      </c>
      <c r="Q73" s="144" t="s">
        <v>2262</v>
      </c>
      <c r="R73" s="148" t="s">
        <v>275</v>
      </c>
      <c r="S73" s="149">
        <v>70</v>
      </c>
      <c r="T73" s="159" t="s">
        <v>128</v>
      </c>
      <c r="U73" s="152"/>
    </row>
    <row r="74" spans="1:21" s="153" customFormat="1" ht="89.25">
      <c r="A74" s="144">
        <v>1688</v>
      </c>
      <c r="B74" s="145" t="s">
        <v>76</v>
      </c>
      <c r="C74" s="144" t="s">
        <v>74</v>
      </c>
      <c r="D74" s="144" t="s">
        <v>447</v>
      </c>
      <c r="E74" s="154" t="s">
        <v>452</v>
      </c>
      <c r="F74" s="154" t="s">
        <v>448</v>
      </c>
      <c r="G74" s="154" t="s">
        <v>449</v>
      </c>
      <c r="H74" s="154" t="s">
        <v>450</v>
      </c>
      <c r="I74" s="154" t="s">
        <v>2270</v>
      </c>
      <c r="J74" s="146" t="s">
        <v>2261</v>
      </c>
      <c r="K74" s="154" t="s">
        <v>270</v>
      </c>
      <c r="L74" s="148" t="s">
        <v>271</v>
      </c>
      <c r="M74" s="149">
        <v>1</v>
      </c>
      <c r="N74" s="150">
        <f t="shared" si="7"/>
        <v>372500</v>
      </c>
      <c r="O74" s="150">
        <v>372500</v>
      </c>
      <c r="P74" s="144" t="s">
        <v>349</v>
      </c>
      <c r="Q74" s="144" t="s">
        <v>2262</v>
      </c>
      <c r="R74" s="148" t="s">
        <v>275</v>
      </c>
      <c r="S74" s="149">
        <v>70</v>
      </c>
      <c r="T74" s="159" t="s">
        <v>128</v>
      </c>
      <c r="U74" s="152"/>
    </row>
    <row r="75" spans="1:21" s="167" customFormat="1" ht="51" customHeight="1">
      <c r="A75" s="144">
        <v>1741</v>
      </c>
      <c r="B75" s="145" t="s">
        <v>76</v>
      </c>
      <c r="C75" s="144" t="s">
        <v>77</v>
      </c>
      <c r="D75" s="148" t="s">
        <v>2372</v>
      </c>
      <c r="E75" s="154" t="s">
        <v>2373</v>
      </c>
      <c r="F75" s="154" t="s">
        <v>2374</v>
      </c>
      <c r="G75" s="154" t="s">
        <v>2375</v>
      </c>
      <c r="H75" s="154" t="s">
        <v>2376</v>
      </c>
      <c r="I75" s="154" t="s">
        <v>2377</v>
      </c>
      <c r="J75" s="146" t="s">
        <v>2378</v>
      </c>
      <c r="K75" s="154" t="s">
        <v>270</v>
      </c>
      <c r="L75" s="146" t="s">
        <v>593</v>
      </c>
      <c r="M75" s="163">
        <v>1</v>
      </c>
      <c r="N75" s="150">
        <f t="shared" ref="N75" si="8">O75/M75</f>
        <v>989850</v>
      </c>
      <c r="O75" s="150">
        <f>403560+586290</f>
        <v>989850</v>
      </c>
      <c r="P75" s="144" t="s">
        <v>283</v>
      </c>
      <c r="Q75" s="144" t="s">
        <v>2379</v>
      </c>
      <c r="R75" s="148" t="s">
        <v>275</v>
      </c>
      <c r="S75" s="149">
        <v>100</v>
      </c>
      <c r="T75" s="151" t="s">
        <v>142</v>
      </c>
    </row>
    <row r="76" spans="1:21" s="179" customFormat="1" ht="68.25" customHeight="1">
      <c r="A76" s="144">
        <v>1764</v>
      </c>
      <c r="B76" s="145" t="s">
        <v>76</v>
      </c>
      <c r="C76" s="144" t="s">
        <v>292</v>
      </c>
      <c r="D76" s="144" t="s">
        <v>1292</v>
      </c>
      <c r="E76" s="144" t="s">
        <v>2431</v>
      </c>
      <c r="F76" s="144" t="s">
        <v>2430</v>
      </c>
      <c r="G76" s="144" t="s">
        <v>2432</v>
      </c>
      <c r="H76" s="146" t="s">
        <v>2429</v>
      </c>
      <c r="I76" s="144" t="s">
        <v>2432</v>
      </c>
      <c r="J76" s="146" t="s">
        <v>2429</v>
      </c>
      <c r="K76" s="154" t="s">
        <v>270</v>
      </c>
      <c r="L76" s="176" t="s">
        <v>292</v>
      </c>
      <c r="M76" s="177">
        <v>1</v>
      </c>
      <c r="N76" s="178">
        <f t="shared" ref="N76:N97" si="9">O76/M76</f>
        <v>1080241</v>
      </c>
      <c r="O76" s="178">
        <v>1080241</v>
      </c>
      <c r="P76" s="144" t="s">
        <v>349</v>
      </c>
      <c r="Q76" s="144" t="s">
        <v>561</v>
      </c>
      <c r="R76" s="148" t="s">
        <v>248</v>
      </c>
      <c r="S76" s="144">
        <v>30</v>
      </c>
      <c r="T76" s="151" t="s">
        <v>174</v>
      </c>
    </row>
    <row r="77" spans="1:21" s="153" customFormat="1" ht="158.25" customHeight="1">
      <c r="A77" s="144">
        <v>1765</v>
      </c>
      <c r="B77" s="145" t="s">
        <v>76</v>
      </c>
      <c r="C77" s="146" t="s">
        <v>74</v>
      </c>
      <c r="D77" s="146" t="s">
        <v>1790</v>
      </c>
      <c r="E77" s="154" t="s">
        <v>1791</v>
      </c>
      <c r="F77" s="154" t="s">
        <v>1792</v>
      </c>
      <c r="G77" s="154" t="s">
        <v>1793</v>
      </c>
      <c r="H77" s="154" t="s">
        <v>1794</v>
      </c>
      <c r="I77" s="146" t="s">
        <v>2434</v>
      </c>
      <c r="J77" s="146" t="s">
        <v>2433</v>
      </c>
      <c r="K77" s="154" t="s">
        <v>272</v>
      </c>
      <c r="L77" s="148" t="s">
        <v>271</v>
      </c>
      <c r="M77" s="149">
        <v>1</v>
      </c>
      <c r="N77" s="150">
        <f t="shared" si="9"/>
        <v>24375001</v>
      </c>
      <c r="O77" s="150">
        <v>24375001</v>
      </c>
      <c r="P77" s="144" t="s">
        <v>349</v>
      </c>
      <c r="Q77" s="181" t="s">
        <v>1801</v>
      </c>
      <c r="R77" s="148" t="s">
        <v>2435</v>
      </c>
      <c r="S77" s="144">
        <v>0</v>
      </c>
      <c r="T77" s="151" t="s">
        <v>163</v>
      </c>
      <c r="U77" s="172">
        <v>38</v>
      </c>
    </row>
    <row r="78" spans="1:21" s="153" customFormat="1" ht="76.5" customHeight="1">
      <c r="A78" s="144">
        <v>1766</v>
      </c>
      <c r="B78" s="145" t="s">
        <v>76</v>
      </c>
      <c r="C78" s="144" t="s">
        <v>74</v>
      </c>
      <c r="D78" s="144" t="s">
        <v>447</v>
      </c>
      <c r="E78" s="154" t="s">
        <v>452</v>
      </c>
      <c r="F78" s="154" t="s">
        <v>448</v>
      </c>
      <c r="G78" s="154" t="s">
        <v>449</v>
      </c>
      <c r="H78" s="154" t="s">
        <v>450</v>
      </c>
      <c r="I78" s="154" t="s">
        <v>2529</v>
      </c>
      <c r="J78" s="146" t="s">
        <v>2436</v>
      </c>
      <c r="K78" s="154" t="s">
        <v>270</v>
      </c>
      <c r="L78" s="148" t="s">
        <v>271</v>
      </c>
      <c r="M78" s="149">
        <v>1</v>
      </c>
      <c r="N78" s="150">
        <f t="shared" si="9"/>
        <v>10710000</v>
      </c>
      <c r="O78" s="150">
        <v>10710000</v>
      </c>
      <c r="P78" s="144" t="s">
        <v>349</v>
      </c>
      <c r="Q78" s="144" t="s">
        <v>451</v>
      </c>
      <c r="R78" s="148" t="s">
        <v>275</v>
      </c>
      <c r="S78" s="149">
        <v>100</v>
      </c>
      <c r="T78" s="151" t="s">
        <v>128</v>
      </c>
      <c r="U78" s="152">
        <v>6</v>
      </c>
    </row>
    <row r="79" spans="1:21" s="153" customFormat="1" ht="76.5" customHeight="1">
      <c r="A79" s="144">
        <v>1767</v>
      </c>
      <c r="B79" s="145" t="s">
        <v>76</v>
      </c>
      <c r="C79" s="144" t="s">
        <v>74</v>
      </c>
      <c r="D79" s="144" t="s">
        <v>447</v>
      </c>
      <c r="E79" s="154" t="s">
        <v>452</v>
      </c>
      <c r="F79" s="154" t="s">
        <v>448</v>
      </c>
      <c r="G79" s="154" t="s">
        <v>449</v>
      </c>
      <c r="H79" s="154" t="s">
        <v>450</v>
      </c>
      <c r="I79" s="146" t="s">
        <v>2526</v>
      </c>
      <c r="J79" s="146" t="s">
        <v>2437</v>
      </c>
      <c r="K79" s="154" t="s">
        <v>270</v>
      </c>
      <c r="L79" s="148" t="s">
        <v>271</v>
      </c>
      <c r="M79" s="149">
        <v>1</v>
      </c>
      <c r="N79" s="150">
        <f t="shared" si="9"/>
        <v>1268572</v>
      </c>
      <c r="O79" s="150">
        <v>1268572</v>
      </c>
      <c r="P79" s="144" t="s">
        <v>283</v>
      </c>
      <c r="Q79" s="144" t="s">
        <v>2262</v>
      </c>
      <c r="R79" s="148" t="s">
        <v>275</v>
      </c>
      <c r="S79" s="149">
        <v>70</v>
      </c>
      <c r="T79" s="151" t="s">
        <v>128</v>
      </c>
      <c r="U79" s="152">
        <v>6</v>
      </c>
    </row>
    <row r="80" spans="1:21" s="153" customFormat="1" ht="76.5" customHeight="1">
      <c r="A80" s="144">
        <v>1768</v>
      </c>
      <c r="B80" s="145" t="s">
        <v>76</v>
      </c>
      <c r="C80" s="144" t="s">
        <v>74</v>
      </c>
      <c r="D80" s="144" t="s">
        <v>447</v>
      </c>
      <c r="E80" s="154" t="s">
        <v>452</v>
      </c>
      <c r="F80" s="154" t="s">
        <v>448</v>
      </c>
      <c r="G80" s="154" t="s">
        <v>449</v>
      </c>
      <c r="H80" s="154" t="s">
        <v>450</v>
      </c>
      <c r="I80" s="146" t="s">
        <v>2527</v>
      </c>
      <c r="J80" s="146" t="s">
        <v>2438</v>
      </c>
      <c r="K80" s="154" t="s">
        <v>270</v>
      </c>
      <c r="L80" s="148" t="s">
        <v>271</v>
      </c>
      <c r="M80" s="149">
        <v>1</v>
      </c>
      <c r="N80" s="150">
        <f t="shared" si="9"/>
        <v>273500</v>
      </c>
      <c r="O80" s="150">
        <v>273500</v>
      </c>
      <c r="P80" s="144" t="s">
        <v>328</v>
      </c>
      <c r="Q80" s="144" t="s">
        <v>2439</v>
      </c>
      <c r="R80" s="148" t="s">
        <v>275</v>
      </c>
      <c r="S80" s="149">
        <v>100</v>
      </c>
      <c r="T80" s="151" t="s">
        <v>128</v>
      </c>
      <c r="U80" s="152">
        <v>6</v>
      </c>
    </row>
    <row r="81" spans="1:16339" s="153" customFormat="1" ht="76.5" customHeight="1">
      <c r="A81" s="144">
        <v>1769</v>
      </c>
      <c r="B81" s="145" t="s">
        <v>76</v>
      </c>
      <c r="C81" s="144" t="s">
        <v>74</v>
      </c>
      <c r="D81" s="144" t="s">
        <v>447</v>
      </c>
      <c r="E81" s="154" t="s">
        <v>452</v>
      </c>
      <c r="F81" s="154" t="s">
        <v>448</v>
      </c>
      <c r="G81" s="154" t="s">
        <v>449</v>
      </c>
      <c r="H81" s="154" t="s">
        <v>450</v>
      </c>
      <c r="I81" s="146" t="s">
        <v>2530</v>
      </c>
      <c r="J81" s="146" t="s">
        <v>2440</v>
      </c>
      <c r="K81" s="154" t="s">
        <v>270</v>
      </c>
      <c r="L81" s="148" t="s">
        <v>271</v>
      </c>
      <c r="M81" s="149">
        <v>1</v>
      </c>
      <c r="N81" s="150">
        <f t="shared" si="9"/>
        <v>405900</v>
      </c>
      <c r="O81" s="150">
        <v>405900</v>
      </c>
      <c r="P81" s="144" t="s">
        <v>328</v>
      </c>
      <c r="Q81" s="144" t="s">
        <v>2439</v>
      </c>
      <c r="R81" s="148" t="s">
        <v>275</v>
      </c>
      <c r="S81" s="149">
        <v>100</v>
      </c>
      <c r="T81" s="151" t="s">
        <v>128</v>
      </c>
      <c r="U81" s="152">
        <v>6</v>
      </c>
    </row>
    <row r="82" spans="1:16339" s="160" customFormat="1" ht="76.5">
      <c r="A82" s="144">
        <v>1770</v>
      </c>
      <c r="B82" s="144" t="s">
        <v>76</v>
      </c>
      <c r="C82" s="144" t="s">
        <v>74</v>
      </c>
      <c r="D82" s="144" t="s">
        <v>2441</v>
      </c>
      <c r="E82" s="144" t="s">
        <v>2442</v>
      </c>
      <c r="F82" s="144" t="s">
        <v>2443</v>
      </c>
      <c r="G82" s="144" t="s">
        <v>2444</v>
      </c>
      <c r="H82" s="144" t="s">
        <v>2445</v>
      </c>
      <c r="I82" s="144" t="s">
        <v>2528</v>
      </c>
      <c r="J82" s="144" t="s">
        <v>2446</v>
      </c>
      <c r="K82" s="144" t="s">
        <v>270</v>
      </c>
      <c r="L82" s="144" t="s">
        <v>271</v>
      </c>
      <c r="M82" s="144">
        <v>1</v>
      </c>
      <c r="N82" s="178">
        <f t="shared" si="9"/>
        <v>478055</v>
      </c>
      <c r="O82" s="182">
        <v>478055</v>
      </c>
      <c r="P82" s="144" t="s">
        <v>349</v>
      </c>
      <c r="Q82" s="144" t="s">
        <v>349</v>
      </c>
      <c r="R82" s="158">
        <v>751110000</v>
      </c>
      <c r="S82" s="183">
        <v>100</v>
      </c>
      <c r="T82" s="159" t="s">
        <v>128</v>
      </c>
    </row>
    <row r="83" spans="1:16339" s="186" customFormat="1" ht="63.75">
      <c r="A83" s="144">
        <v>1771</v>
      </c>
      <c r="B83" s="145" t="s">
        <v>76</v>
      </c>
      <c r="C83" s="144" t="s">
        <v>292</v>
      </c>
      <c r="D83" s="144" t="s">
        <v>2256</v>
      </c>
      <c r="E83" s="144" t="s">
        <v>2250</v>
      </c>
      <c r="F83" s="154" t="s">
        <v>2251</v>
      </c>
      <c r="G83" s="144" t="s">
        <v>2253</v>
      </c>
      <c r="H83" s="154" t="s">
        <v>2252</v>
      </c>
      <c r="I83" s="144" t="s">
        <v>2255</v>
      </c>
      <c r="J83" s="154" t="s">
        <v>2254</v>
      </c>
      <c r="K83" s="154" t="s">
        <v>270</v>
      </c>
      <c r="L83" s="148" t="s">
        <v>292</v>
      </c>
      <c r="M83" s="149">
        <v>1</v>
      </c>
      <c r="N83" s="150">
        <f t="shared" si="9"/>
        <v>100000</v>
      </c>
      <c r="O83" s="185">
        <f>100000</f>
        <v>100000</v>
      </c>
      <c r="P83" s="144" t="s">
        <v>349</v>
      </c>
      <c r="Q83" s="164" t="s">
        <v>799</v>
      </c>
      <c r="R83" s="158">
        <v>751110000</v>
      </c>
      <c r="S83" s="144">
        <v>0</v>
      </c>
      <c r="T83" s="159" t="s">
        <v>108</v>
      </c>
    </row>
    <row r="84" spans="1:16339" s="159" customFormat="1" ht="63.75">
      <c r="A84" s="144">
        <v>1772</v>
      </c>
      <c r="B84" s="190" t="s">
        <v>76</v>
      </c>
      <c r="C84" s="192" t="s">
        <v>77</v>
      </c>
      <c r="D84" s="144" t="s">
        <v>2447</v>
      </c>
      <c r="E84" s="147" t="s">
        <v>2448</v>
      </c>
      <c r="F84" s="147" t="s">
        <v>2449</v>
      </c>
      <c r="G84" s="147" t="s">
        <v>2450</v>
      </c>
      <c r="H84" s="147" t="s">
        <v>2451</v>
      </c>
      <c r="I84" s="147" t="s">
        <v>2514</v>
      </c>
      <c r="J84" s="147" t="s">
        <v>2452</v>
      </c>
      <c r="K84" s="147" t="s">
        <v>272</v>
      </c>
      <c r="L84" s="146" t="s">
        <v>310</v>
      </c>
      <c r="M84" s="149">
        <v>428</v>
      </c>
      <c r="N84" s="193">
        <f t="shared" si="9"/>
        <v>13165</v>
      </c>
      <c r="O84" s="185">
        <v>5634620</v>
      </c>
      <c r="P84" s="144" t="s">
        <v>349</v>
      </c>
      <c r="Q84" s="164" t="s">
        <v>778</v>
      </c>
      <c r="R84" s="158">
        <v>751110000</v>
      </c>
      <c r="S84" s="149">
        <v>0</v>
      </c>
      <c r="T84" s="159" t="s">
        <v>108</v>
      </c>
    </row>
    <row r="85" spans="1:16339" s="159" customFormat="1" ht="63.75">
      <c r="A85" s="144">
        <v>1773</v>
      </c>
      <c r="B85" s="190" t="s">
        <v>76</v>
      </c>
      <c r="C85" s="192" t="s">
        <v>77</v>
      </c>
      <c r="D85" s="144" t="s">
        <v>2453</v>
      </c>
      <c r="E85" s="147" t="s">
        <v>2448</v>
      </c>
      <c r="F85" s="147" t="s">
        <v>2449</v>
      </c>
      <c r="G85" s="147" t="s">
        <v>2450</v>
      </c>
      <c r="H85" s="147" t="s">
        <v>2451</v>
      </c>
      <c r="I85" s="147" t="s">
        <v>2515</v>
      </c>
      <c r="J85" s="147" t="s">
        <v>2454</v>
      </c>
      <c r="K85" s="147" t="s">
        <v>272</v>
      </c>
      <c r="L85" s="146" t="s">
        <v>310</v>
      </c>
      <c r="M85" s="149">
        <v>12</v>
      </c>
      <c r="N85" s="193">
        <f t="shared" si="9"/>
        <v>15625</v>
      </c>
      <c r="O85" s="185">
        <v>187500</v>
      </c>
      <c r="P85" s="144" t="s">
        <v>349</v>
      </c>
      <c r="Q85" s="164" t="s">
        <v>778</v>
      </c>
      <c r="R85" s="158">
        <v>751110000</v>
      </c>
      <c r="S85" s="149">
        <v>0</v>
      </c>
      <c r="T85" s="159" t="s">
        <v>108</v>
      </c>
    </row>
    <row r="86" spans="1:16339" s="159" customFormat="1" ht="63.75">
      <c r="A86" s="144">
        <v>1774</v>
      </c>
      <c r="B86" s="190" t="s">
        <v>76</v>
      </c>
      <c r="C86" s="192" t="s">
        <v>77</v>
      </c>
      <c r="D86" s="144" t="s">
        <v>2456</v>
      </c>
      <c r="E86" s="147" t="s">
        <v>2448</v>
      </c>
      <c r="F86" s="147" t="s">
        <v>2449</v>
      </c>
      <c r="G86" s="147" t="s">
        <v>2457</v>
      </c>
      <c r="H86" s="147" t="s">
        <v>2455</v>
      </c>
      <c r="I86" s="147" t="s">
        <v>2516</v>
      </c>
      <c r="J86" s="147" t="s">
        <v>2458</v>
      </c>
      <c r="K86" s="147" t="s">
        <v>272</v>
      </c>
      <c r="L86" s="146" t="s">
        <v>310</v>
      </c>
      <c r="M86" s="149">
        <v>36</v>
      </c>
      <c r="N86" s="193">
        <f t="shared" si="9"/>
        <v>10715</v>
      </c>
      <c r="O86" s="185">
        <v>385740</v>
      </c>
      <c r="P86" s="144" t="s">
        <v>349</v>
      </c>
      <c r="Q86" s="164" t="s">
        <v>778</v>
      </c>
      <c r="R86" s="158">
        <v>751110000</v>
      </c>
      <c r="S86" s="149">
        <v>0</v>
      </c>
      <c r="T86" s="159" t="s">
        <v>108</v>
      </c>
    </row>
    <row r="87" spans="1:16339" s="159" customFormat="1" ht="63.75">
      <c r="A87" s="144">
        <v>1775</v>
      </c>
      <c r="B87" s="190" t="s">
        <v>76</v>
      </c>
      <c r="C87" s="192" t="s">
        <v>77</v>
      </c>
      <c r="D87" s="144" t="s">
        <v>2459</v>
      </c>
      <c r="E87" s="147" t="s">
        <v>2460</v>
      </c>
      <c r="F87" s="147" t="s">
        <v>2460</v>
      </c>
      <c r="G87" s="147" t="s">
        <v>2517</v>
      </c>
      <c r="H87" s="147" t="s">
        <v>2518</v>
      </c>
      <c r="I87" s="147" t="s">
        <v>2519</v>
      </c>
      <c r="J87" s="147" t="s">
        <v>2461</v>
      </c>
      <c r="K87" s="147" t="s">
        <v>272</v>
      </c>
      <c r="L87" s="146" t="s">
        <v>310</v>
      </c>
      <c r="M87" s="149">
        <v>198</v>
      </c>
      <c r="N87" s="193">
        <f t="shared" si="9"/>
        <v>8482</v>
      </c>
      <c r="O87" s="185">
        <v>1679436</v>
      </c>
      <c r="P87" s="144" t="s">
        <v>349</v>
      </c>
      <c r="Q87" s="164" t="s">
        <v>778</v>
      </c>
      <c r="R87" s="158">
        <v>751110000</v>
      </c>
      <c r="S87" s="149">
        <v>0</v>
      </c>
      <c r="T87" s="159" t="s">
        <v>108</v>
      </c>
    </row>
    <row r="88" spans="1:16339" s="166" customFormat="1" ht="114.75" customHeight="1">
      <c r="A88" s="144">
        <v>1776</v>
      </c>
      <c r="B88" s="145" t="s">
        <v>76</v>
      </c>
      <c r="C88" s="144" t="s">
        <v>74</v>
      </c>
      <c r="D88" s="144" t="s">
        <v>2462</v>
      </c>
      <c r="E88" s="147" t="s">
        <v>2463</v>
      </c>
      <c r="F88" s="147" t="s">
        <v>2464</v>
      </c>
      <c r="G88" s="147" t="s">
        <v>2465</v>
      </c>
      <c r="H88" s="147" t="s">
        <v>2466</v>
      </c>
      <c r="I88" s="147" t="s">
        <v>2465</v>
      </c>
      <c r="J88" s="147" t="s">
        <v>2466</v>
      </c>
      <c r="K88" s="147" t="s">
        <v>270</v>
      </c>
      <c r="L88" s="148" t="s">
        <v>271</v>
      </c>
      <c r="M88" s="163">
        <v>1</v>
      </c>
      <c r="N88" s="150">
        <f t="shared" si="9"/>
        <v>1306803</v>
      </c>
      <c r="O88" s="150">
        <v>1306803</v>
      </c>
      <c r="P88" s="144" t="s">
        <v>283</v>
      </c>
      <c r="Q88" s="145" t="s">
        <v>2072</v>
      </c>
      <c r="R88" s="148" t="s">
        <v>275</v>
      </c>
      <c r="S88" s="149">
        <v>100</v>
      </c>
      <c r="T88" s="166" t="s">
        <v>108</v>
      </c>
    </row>
    <row r="89" spans="1:16339" s="159" customFormat="1" ht="63.75">
      <c r="A89" s="144">
        <v>1777</v>
      </c>
      <c r="B89" s="145" t="s">
        <v>76</v>
      </c>
      <c r="C89" s="144" t="s">
        <v>292</v>
      </c>
      <c r="D89" s="144" t="s">
        <v>2467</v>
      </c>
      <c r="E89" s="144" t="s">
        <v>2468</v>
      </c>
      <c r="F89" s="144" t="s">
        <v>2469</v>
      </c>
      <c r="G89" s="144" t="s">
        <v>2470</v>
      </c>
      <c r="H89" s="146" t="s">
        <v>2471</v>
      </c>
      <c r="I89" s="144" t="s">
        <v>2473</v>
      </c>
      <c r="J89" s="146" t="s">
        <v>2472</v>
      </c>
      <c r="K89" s="147" t="s">
        <v>270</v>
      </c>
      <c r="L89" s="144" t="s">
        <v>292</v>
      </c>
      <c r="M89" s="163">
        <v>1</v>
      </c>
      <c r="N89" s="150">
        <f t="shared" si="9"/>
        <v>3571420</v>
      </c>
      <c r="O89" s="150">
        <v>3571420</v>
      </c>
      <c r="P89" s="144" t="s">
        <v>414</v>
      </c>
      <c r="Q89" s="164" t="s">
        <v>778</v>
      </c>
      <c r="R89" s="148" t="s">
        <v>251</v>
      </c>
      <c r="S89" s="149">
        <v>30</v>
      </c>
      <c r="T89" s="159" t="s">
        <v>181</v>
      </c>
    </row>
    <row r="90" spans="1:16339" s="194" customFormat="1" ht="127.5" customHeight="1">
      <c r="A90" s="144">
        <v>1778</v>
      </c>
      <c r="B90" s="145" t="s">
        <v>76</v>
      </c>
      <c r="C90" s="146" t="s">
        <v>74</v>
      </c>
      <c r="D90" s="148" t="s">
        <v>2474</v>
      </c>
      <c r="E90" s="147" t="s">
        <v>2475</v>
      </c>
      <c r="F90" s="147" t="s">
        <v>2476</v>
      </c>
      <c r="G90" s="147" t="s">
        <v>2477</v>
      </c>
      <c r="H90" s="147" t="s">
        <v>2478</v>
      </c>
      <c r="I90" s="147" t="s">
        <v>2520</v>
      </c>
      <c r="J90" s="147" t="s">
        <v>2479</v>
      </c>
      <c r="K90" s="147" t="s">
        <v>272</v>
      </c>
      <c r="L90" s="148" t="s">
        <v>271</v>
      </c>
      <c r="M90" s="163">
        <v>1</v>
      </c>
      <c r="N90" s="150">
        <f t="shared" si="9"/>
        <v>13839285</v>
      </c>
      <c r="O90" s="150">
        <v>13839285</v>
      </c>
      <c r="P90" s="176" t="s">
        <v>349</v>
      </c>
      <c r="Q90" s="144" t="s">
        <v>274</v>
      </c>
      <c r="R90" s="148" t="s">
        <v>275</v>
      </c>
      <c r="S90" s="144">
        <v>0</v>
      </c>
      <c r="T90" s="159" t="s">
        <v>2118</v>
      </c>
    </row>
    <row r="91" spans="1:16339" s="195" customFormat="1" ht="102" customHeight="1">
      <c r="A91" s="144">
        <v>1779</v>
      </c>
      <c r="B91" s="145" t="s">
        <v>76</v>
      </c>
      <c r="C91" s="146" t="s">
        <v>74</v>
      </c>
      <c r="D91" s="148" t="s">
        <v>2480</v>
      </c>
      <c r="E91" s="147" t="s">
        <v>2484</v>
      </c>
      <c r="F91" s="147" t="s">
        <v>2481</v>
      </c>
      <c r="G91" s="147" t="s">
        <v>2484</v>
      </c>
      <c r="H91" s="147" t="s">
        <v>2481</v>
      </c>
      <c r="I91" s="147" t="s">
        <v>2482</v>
      </c>
      <c r="J91" s="147" t="s">
        <v>2483</v>
      </c>
      <c r="K91" s="147" t="s">
        <v>272</v>
      </c>
      <c r="L91" s="148" t="s">
        <v>271</v>
      </c>
      <c r="M91" s="163">
        <v>1</v>
      </c>
      <c r="N91" s="150">
        <f t="shared" si="9"/>
        <v>49107000</v>
      </c>
      <c r="O91" s="150">
        <v>49107000</v>
      </c>
      <c r="P91" s="176" t="s">
        <v>349</v>
      </c>
      <c r="Q91" s="145" t="s">
        <v>274</v>
      </c>
      <c r="R91" s="148" t="s">
        <v>275</v>
      </c>
      <c r="S91" s="144">
        <v>0</v>
      </c>
      <c r="T91" s="159" t="s">
        <v>2485</v>
      </c>
    </row>
    <row r="92" spans="1:16339" s="159" customFormat="1" ht="102">
      <c r="A92" s="144">
        <v>1780</v>
      </c>
      <c r="B92" s="145" t="s">
        <v>76</v>
      </c>
      <c r="C92" s="144" t="s">
        <v>74</v>
      </c>
      <c r="D92" s="173" t="s">
        <v>2486</v>
      </c>
      <c r="E92" s="154" t="s">
        <v>2488</v>
      </c>
      <c r="F92" s="154" t="s">
        <v>2487</v>
      </c>
      <c r="G92" s="154" t="s">
        <v>2488</v>
      </c>
      <c r="H92" s="154" t="s">
        <v>2487</v>
      </c>
      <c r="I92" s="154" t="s">
        <v>2489</v>
      </c>
      <c r="J92" s="154" t="s">
        <v>2525</v>
      </c>
      <c r="K92" s="154" t="s">
        <v>270</v>
      </c>
      <c r="L92" s="148" t="s">
        <v>271</v>
      </c>
      <c r="M92" s="149">
        <v>1</v>
      </c>
      <c r="N92" s="150">
        <f t="shared" si="9"/>
        <v>3575000</v>
      </c>
      <c r="O92" s="185">
        <v>3575000</v>
      </c>
      <c r="P92" s="144" t="s">
        <v>349</v>
      </c>
      <c r="Q92" s="144" t="s">
        <v>1814</v>
      </c>
      <c r="R92" s="148" t="s">
        <v>275</v>
      </c>
      <c r="S92" s="149">
        <v>0</v>
      </c>
      <c r="T92" s="159" t="s">
        <v>2485</v>
      </c>
    </row>
    <row r="93" spans="1:16339" s="153" customFormat="1" ht="76.5" customHeight="1">
      <c r="A93" s="144">
        <v>1781</v>
      </c>
      <c r="B93" s="145" t="s">
        <v>76</v>
      </c>
      <c r="C93" s="146" t="s">
        <v>74</v>
      </c>
      <c r="D93" s="173" t="s">
        <v>383</v>
      </c>
      <c r="E93" s="154" t="s">
        <v>384</v>
      </c>
      <c r="F93" s="154" t="s">
        <v>385</v>
      </c>
      <c r="G93" s="154" t="s">
        <v>384</v>
      </c>
      <c r="H93" s="154" t="s">
        <v>385</v>
      </c>
      <c r="I93" s="196" t="s">
        <v>2490</v>
      </c>
      <c r="J93" s="148" t="s">
        <v>2491</v>
      </c>
      <c r="K93" s="154" t="s">
        <v>270</v>
      </c>
      <c r="L93" s="148" t="s">
        <v>271</v>
      </c>
      <c r="M93" s="149">
        <v>1</v>
      </c>
      <c r="N93" s="150">
        <f t="shared" si="9"/>
        <v>1790000</v>
      </c>
      <c r="O93" s="150">
        <v>1790000</v>
      </c>
      <c r="P93" s="144" t="s">
        <v>349</v>
      </c>
      <c r="Q93" s="144" t="s">
        <v>274</v>
      </c>
      <c r="R93" s="148" t="s">
        <v>275</v>
      </c>
      <c r="S93" s="149">
        <v>0</v>
      </c>
      <c r="T93" s="159" t="s">
        <v>2485</v>
      </c>
      <c r="U93" s="152"/>
    </row>
    <row r="94" spans="1:16339" s="159" customFormat="1" ht="76.5">
      <c r="A94" s="144">
        <v>1782</v>
      </c>
      <c r="B94" s="145" t="s">
        <v>76</v>
      </c>
      <c r="C94" s="144" t="s">
        <v>74</v>
      </c>
      <c r="D94" s="173" t="s">
        <v>2492</v>
      </c>
      <c r="E94" s="154" t="s">
        <v>2495</v>
      </c>
      <c r="F94" s="154" t="s">
        <v>2493</v>
      </c>
      <c r="G94" s="154" t="s">
        <v>2496</v>
      </c>
      <c r="H94" s="154" t="s">
        <v>2494</v>
      </c>
      <c r="I94" s="154" t="s">
        <v>2497</v>
      </c>
      <c r="J94" s="154" t="s">
        <v>2498</v>
      </c>
      <c r="K94" s="154" t="s">
        <v>270</v>
      </c>
      <c r="L94" s="148" t="s">
        <v>271</v>
      </c>
      <c r="M94" s="149">
        <v>1</v>
      </c>
      <c r="N94" s="150">
        <f t="shared" si="9"/>
        <v>2860000</v>
      </c>
      <c r="O94" s="185">
        <v>2860000</v>
      </c>
      <c r="P94" s="144" t="s">
        <v>349</v>
      </c>
      <c r="Q94" s="144" t="s">
        <v>1814</v>
      </c>
      <c r="R94" s="148" t="s">
        <v>275</v>
      </c>
      <c r="S94" s="149">
        <v>0</v>
      </c>
      <c r="T94" s="159" t="s">
        <v>2485</v>
      </c>
    </row>
    <row r="95" spans="1:16339" s="159" customFormat="1" ht="141" customHeight="1">
      <c r="A95" s="144">
        <v>1783</v>
      </c>
      <c r="B95" s="145" t="s">
        <v>76</v>
      </c>
      <c r="C95" s="144" t="s">
        <v>74</v>
      </c>
      <c r="D95" s="148" t="s">
        <v>2502</v>
      </c>
      <c r="E95" s="147" t="s">
        <v>2499</v>
      </c>
      <c r="F95" s="147" t="s">
        <v>2500</v>
      </c>
      <c r="G95" s="147" t="s">
        <v>2504</v>
      </c>
      <c r="H95" s="147" t="s">
        <v>2503</v>
      </c>
      <c r="I95" s="154" t="s">
        <v>2505</v>
      </c>
      <c r="J95" s="154" t="s">
        <v>2501</v>
      </c>
      <c r="K95" s="154" t="s">
        <v>270</v>
      </c>
      <c r="L95" s="148" t="s">
        <v>271</v>
      </c>
      <c r="M95" s="149">
        <v>1</v>
      </c>
      <c r="N95" s="150">
        <f t="shared" si="9"/>
        <v>1520000</v>
      </c>
      <c r="O95" s="185">
        <v>1520000</v>
      </c>
      <c r="P95" s="144" t="s">
        <v>349</v>
      </c>
      <c r="Q95" s="144" t="s">
        <v>1814</v>
      </c>
      <c r="R95" s="148" t="s">
        <v>275</v>
      </c>
      <c r="S95" s="149">
        <v>30</v>
      </c>
      <c r="T95" s="159" t="s">
        <v>2485</v>
      </c>
    </row>
    <row r="96" spans="1:16339" s="166" customFormat="1" ht="167.25" customHeight="1">
      <c r="A96" s="144">
        <v>1784</v>
      </c>
      <c r="B96" s="145" t="s">
        <v>76</v>
      </c>
      <c r="C96" s="144" t="s">
        <v>74</v>
      </c>
      <c r="D96" s="146" t="s">
        <v>2506</v>
      </c>
      <c r="E96" s="147" t="s">
        <v>2507</v>
      </c>
      <c r="F96" s="147" t="s">
        <v>2508</v>
      </c>
      <c r="G96" s="147" t="s">
        <v>2509</v>
      </c>
      <c r="H96" s="147" t="s">
        <v>2510</v>
      </c>
      <c r="I96" s="147" t="s">
        <v>2521</v>
      </c>
      <c r="J96" s="147" t="s">
        <v>487</v>
      </c>
      <c r="K96" s="147" t="s">
        <v>281</v>
      </c>
      <c r="L96" s="148" t="s">
        <v>271</v>
      </c>
      <c r="M96" s="163">
        <v>1</v>
      </c>
      <c r="N96" s="150">
        <f t="shared" si="9"/>
        <v>7575000</v>
      </c>
      <c r="O96" s="150">
        <v>7575000</v>
      </c>
      <c r="P96" s="144" t="s">
        <v>349</v>
      </c>
      <c r="Q96" s="144" t="s">
        <v>274</v>
      </c>
      <c r="R96" s="148" t="s">
        <v>275</v>
      </c>
      <c r="S96" s="144">
        <v>0</v>
      </c>
      <c r="T96" s="159" t="s">
        <v>129</v>
      </c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167"/>
      <c r="DH96" s="167"/>
      <c r="DI96" s="167"/>
      <c r="DJ96" s="167"/>
      <c r="DK96" s="167"/>
      <c r="DL96" s="167"/>
      <c r="DM96" s="167"/>
      <c r="DN96" s="167"/>
      <c r="DO96" s="167"/>
      <c r="DP96" s="167"/>
      <c r="DQ96" s="167"/>
      <c r="DR96" s="167"/>
      <c r="DS96" s="167"/>
      <c r="DT96" s="167"/>
      <c r="DU96" s="167"/>
      <c r="DV96" s="167"/>
      <c r="DW96" s="167"/>
      <c r="DX96" s="167"/>
      <c r="DY96" s="167"/>
      <c r="DZ96" s="167"/>
      <c r="EA96" s="167"/>
      <c r="EB96" s="167"/>
      <c r="EC96" s="167"/>
      <c r="ED96" s="167"/>
      <c r="EE96" s="167"/>
      <c r="EF96" s="167"/>
      <c r="EG96" s="167"/>
      <c r="EH96" s="167"/>
      <c r="EI96" s="167"/>
      <c r="EJ96" s="167"/>
      <c r="EK96" s="167"/>
      <c r="EL96" s="167"/>
      <c r="EM96" s="167"/>
      <c r="EN96" s="167"/>
      <c r="EO96" s="167"/>
      <c r="EP96" s="167"/>
      <c r="EQ96" s="167"/>
      <c r="ER96" s="167"/>
      <c r="ES96" s="167"/>
      <c r="ET96" s="167"/>
      <c r="EU96" s="167"/>
      <c r="EV96" s="167"/>
      <c r="EW96" s="167"/>
      <c r="EX96" s="167"/>
      <c r="EY96" s="167"/>
      <c r="EZ96" s="167"/>
      <c r="FA96" s="167"/>
      <c r="FB96" s="167"/>
      <c r="FC96" s="167"/>
      <c r="FD96" s="167"/>
      <c r="FE96" s="167"/>
      <c r="FF96" s="167"/>
      <c r="FG96" s="167"/>
      <c r="FH96" s="167"/>
      <c r="FI96" s="167"/>
      <c r="FJ96" s="167"/>
      <c r="FK96" s="167"/>
      <c r="FL96" s="167"/>
      <c r="FM96" s="167"/>
      <c r="FN96" s="167"/>
      <c r="FO96" s="167"/>
      <c r="FP96" s="167"/>
      <c r="FQ96" s="167"/>
      <c r="FR96" s="167"/>
      <c r="FS96" s="167"/>
      <c r="FT96" s="167"/>
      <c r="FU96" s="167"/>
      <c r="FV96" s="167"/>
      <c r="FW96" s="167"/>
      <c r="FX96" s="167"/>
      <c r="FY96" s="167"/>
      <c r="FZ96" s="167"/>
      <c r="GA96" s="167"/>
      <c r="GB96" s="167"/>
      <c r="GC96" s="167"/>
      <c r="GD96" s="167"/>
      <c r="GE96" s="167"/>
      <c r="GF96" s="167"/>
      <c r="GG96" s="167"/>
      <c r="GH96" s="167"/>
      <c r="GI96" s="167"/>
      <c r="GJ96" s="167"/>
      <c r="GK96" s="167"/>
      <c r="GL96" s="167"/>
      <c r="GM96" s="167"/>
      <c r="GN96" s="167"/>
      <c r="GO96" s="167"/>
      <c r="GP96" s="167"/>
      <c r="GQ96" s="167"/>
      <c r="GR96" s="167"/>
      <c r="GS96" s="167"/>
      <c r="GT96" s="167"/>
      <c r="GU96" s="167"/>
      <c r="GV96" s="167"/>
      <c r="GW96" s="167"/>
      <c r="GX96" s="167"/>
      <c r="GY96" s="167"/>
      <c r="GZ96" s="167"/>
      <c r="HA96" s="167"/>
      <c r="HB96" s="167"/>
      <c r="HC96" s="167"/>
      <c r="HD96" s="167"/>
      <c r="HE96" s="167"/>
      <c r="HF96" s="167"/>
      <c r="HG96" s="167"/>
      <c r="HH96" s="167"/>
      <c r="HI96" s="167"/>
      <c r="HJ96" s="167"/>
      <c r="HK96" s="167"/>
      <c r="HL96" s="167"/>
      <c r="HM96" s="167"/>
      <c r="HN96" s="167"/>
      <c r="HO96" s="167"/>
      <c r="HP96" s="167"/>
      <c r="HQ96" s="167"/>
      <c r="HR96" s="167"/>
      <c r="HS96" s="167"/>
      <c r="HT96" s="167"/>
      <c r="HU96" s="167"/>
      <c r="HV96" s="167"/>
      <c r="HW96" s="167"/>
      <c r="HX96" s="167"/>
      <c r="HY96" s="167"/>
      <c r="HZ96" s="167"/>
      <c r="IA96" s="167"/>
      <c r="IB96" s="167"/>
      <c r="IC96" s="167"/>
      <c r="ID96" s="167"/>
      <c r="IE96" s="167"/>
      <c r="IF96" s="167"/>
      <c r="IG96" s="167"/>
      <c r="IH96" s="167"/>
      <c r="II96" s="167"/>
      <c r="IJ96" s="167"/>
      <c r="IK96" s="167"/>
      <c r="IL96" s="167"/>
      <c r="IM96" s="167"/>
      <c r="IN96" s="167"/>
      <c r="IO96" s="167"/>
      <c r="IP96" s="167"/>
      <c r="IQ96" s="167"/>
      <c r="IR96" s="167"/>
      <c r="IS96" s="167"/>
      <c r="IT96" s="167"/>
      <c r="IU96" s="167"/>
      <c r="IV96" s="167"/>
      <c r="IW96" s="167"/>
      <c r="IX96" s="167"/>
      <c r="IY96" s="167"/>
      <c r="IZ96" s="167"/>
      <c r="JA96" s="167"/>
      <c r="JB96" s="167"/>
      <c r="JC96" s="167"/>
      <c r="JD96" s="167"/>
      <c r="JE96" s="167"/>
      <c r="JF96" s="167"/>
      <c r="JG96" s="167"/>
      <c r="JH96" s="167"/>
      <c r="JI96" s="167"/>
      <c r="JJ96" s="167"/>
      <c r="JK96" s="167"/>
      <c r="JL96" s="167"/>
      <c r="JM96" s="167"/>
      <c r="JN96" s="167"/>
      <c r="JO96" s="167"/>
      <c r="JP96" s="167"/>
      <c r="JQ96" s="167"/>
      <c r="JR96" s="167"/>
      <c r="JS96" s="167"/>
      <c r="JT96" s="167"/>
      <c r="JU96" s="167"/>
      <c r="JV96" s="167"/>
      <c r="JW96" s="167"/>
      <c r="JX96" s="167"/>
      <c r="JY96" s="167"/>
      <c r="JZ96" s="167"/>
      <c r="KA96" s="167"/>
      <c r="KB96" s="167"/>
      <c r="KC96" s="167"/>
      <c r="KD96" s="167"/>
      <c r="KE96" s="167"/>
      <c r="KF96" s="167"/>
      <c r="KG96" s="167"/>
      <c r="KH96" s="167"/>
      <c r="KI96" s="167"/>
      <c r="KJ96" s="167"/>
      <c r="KK96" s="167"/>
      <c r="KL96" s="167"/>
      <c r="KM96" s="167"/>
      <c r="KN96" s="167"/>
      <c r="KO96" s="167"/>
      <c r="KP96" s="167"/>
      <c r="KQ96" s="167"/>
      <c r="KR96" s="167"/>
      <c r="KS96" s="167"/>
      <c r="KT96" s="167"/>
      <c r="KU96" s="167"/>
      <c r="KV96" s="167"/>
      <c r="KW96" s="167"/>
      <c r="KX96" s="167"/>
      <c r="KY96" s="167"/>
      <c r="KZ96" s="167"/>
      <c r="LA96" s="167"/>
      <c r="LB96" s="167"/>
      <c r="LC96" s="167"/>
      <c r="LD96" s="167"/>
      <c r="LE96" s="167"/>
      <c r="LF96" s="167"/>
      <c r="LG96" s="167"/>
      <c r="LH96" s="167"/>
      <c r="LI96" s="167"/>
      <c r="LJ96" s="167"/>
      <c r="LK96" s="167"/>
      <c r="LL96" s="167"/>
      <c r="LM96" s="167"/>
      <c r="LN96" s="167"/>
      <c r="LO96" s="167"/>
      <c r="LP96" s="167"/>
      <c r="LQ96" s="167"/>
      <c r="LR96" s="167"/>
      <c r="LS96" s="167"/>
      <c r="LT96" s="167"/>
      <c r="LU96" s="167"/>
      <c r="LV96" s="167"/>
      <c r="LW96" s="167"/>
      <c r="LX96" s="167"/>
      <c r="LY96" s="167"/>
      <c r="LZ96" s="167"/>
      <c r="MA96" s="167"/>
      <c r="MB96" s="167"/>
      <c r="MC96" s="167"/>
      <c r="MD96" s="167"/>
      <c r="ME96" s="167"/>
      <c r="MF96" s="167"/>
      <c r="MG96" s="167"/>
      <c r="MH96" s="167"/>
      <c r="MI96" s="167"/>
      <c r="MJ96" s="167"/>
      <c r="MK96" s="167"/>
      <c r="ML96" s="167"/>
      <c r="MM96" s="167"/>
      <c r="MN96" s="167"/>
      <c r="MO96" s="167"/>
      <c r="MP96" s="167"/>
      <c r="MQ96" s="167"/>
      <c r="MR96" s="167"/>
      <c r="MS96" s="167"/>
      <c r="MT96" s="167"/>
      <c r="MU96" s="167"/>
      <c r="MV96" s="167"/>
      <c r="MW96" s="167"/>
      <c r="MX96" s="167"/>
      <c r="MY96" s="167"/>
      <c r="MZ96" s="167"/>
      <c r="NA96" s="167"/>
      <c r="NB96" s="167"/>
      <c r="NC96" s="167"/>
      <c r="ND96" s="167"/>
      <c r="NE96" s="167"/>
      <c r="NF96" s="167"/>
      <c r="NG96" s="167"/>
      <c r="NH96" s="167"/>
      <c r="NI96" s="167"/>
      <c r="NJ96" s="167"/>
      <c r="NK96" s="167"/>
      <c r="NL96" s="167"/>
      <c r="NM96" s="167"/>
      <c r="NN96" s="167"/>
      <c r="NO96" s="167"/>
      <c r="NP96" s="167"/>
      <c r="NQ96" s="167"/>
      <c r="NR96" s="167"/>
      <c r="NS96" s="167"/>
      <c r="NT96" s="167"/>
      <c r="NU96" s="167"/>
      <c r="NV96" s="167"/>
      <c r="NW96" s="167"/>
      <c r="NX96" s="167"/>
      <c r="NY96" s="167"/>
      <c r="NZ96" s="167"/>
      <c r="OA96" s="167"/>
      <c r="OB96" s="167"/>
      <c r="OC96" s="167"/>
      <c r="OD96" s="167"/>
      <c r="OE96" s="167"/>
      <c r="OF96" s="167"/>
      <c r="OG96" s="167"/>
      <c r="OH96" s="167"/>
      <c r="OI96" s="167"/>
      <c r="OJ96" s="167"/>
      <c r="OK96" s="167"/>
      <c r="OL96" s="167"/>
      <c r="OM96" s="167"/>
      <c r="ON96" s="167"/>
      <c r="OO96" s="167"/>
      <c r="OP96" s="167"/>
      <c r="OQ96" s="167"/>
      <c r="OR96" s="167"/>
      <c r="OS96" s="167"/>
      <c r="OT96" s="167"/>
      <c r="OU96" s="167"/>
      <c r="OV96" s="167"/>
      <c r="OW96" s="167"/>
      <c r="OX96" s="167"/>
      <c r="OY96" s="167"/>
      <c r="OZ96" s="167"/>
      <c r="PA96" s="167"/>
      <c r="PB96" s="167"/>
      <c r="PC96" s="167"/>
      <c r="PD96" s="167"/>
      <c r="PE96" s="167"/>
      <c r="PF96" s="167"/>
      <c r="PG96" s="167"/>
      <c r="PH96" s="167"/>
      <c r="PI96" s="167"/>
      <c r="PJ96" s="167"/>
      <c r="PK96" s="167"/>
      <c r="PL96" s="167"/>
      <c r="PM96" s="167"/>
      <c r="PN96" s="167"/>
      <c r="PO96" s="167"/>
      <c r="PP96" s="167"/>
      <c r="PQ96" s="167"/>
      <c r="PR96" s="167"/>
      <c r="PS96" s="167"/>
      <c r="PT96" s="167"/>
      <c r="PU96" s="167"/>
      <c r="PV96" s="167"/>
      <c r="PW96" s="167"/>
      <c r="PX96" s="167"/>
      <c r="PY96" s="167"/>
      <c r="PZ96" s="167"/>
      <c r="QA96" s="167"/>
      <c r="QB96" s="167"/>
      <c r="QC96" s="167"/>
      <c r="QD96" s="167"/>
      <c r="QE96" s="167"/>
      <c r="QF96" s="167"/>
      <c r="QG96" s="167"/>
      <c r="QH96" s="167"/>
      <c r="QI96" s="167"/>
      <c r="QJ96" s="167"/>
      <c r="QK96" s="167"/>
      <c r="QL96" s="167"/>
      <c r="QM96" s="167"/>
      <c r="QN96" s="167"/>
      <c r="QO96" s="167"/>
      <c r="QP96" s="167"/>
      <c r="QQ96" s="167"/>
      <c r="QR96" s="167"/>
      <c r="QS96" s="167"/>
      <c r="QT96" s="167"/>
      <c r="QU96" s="167"/>
      <c r="QV96" s="167"/>
      <c r="QW96" s="167"/>
      <c r="QX96" s="167"/>
      <c r="QY96" s="167"/>
      <c r="QZ96" s="167"/>
      <c r="RA96" s="167"/>
      <c r="RB96" s="167"/>
      <c r="RC96" s="167"/>
      <c r="RD96" s="167"/>
      <c r="RE96" s="167"/>
      <c r="RF96" s="167"/>
      <c r="RG96" s="167"/>
      <c r="RH96" s="167"/>
      <c r="RI96" s="167"/>
      <c r="RJ96" s="167"/>
      <c r="RK96" s="167"/>
      <c r="RL96" s="167"/>
      <c r="RM96" s="167"/>
      <c r="RN96" s="167"/>
      <c r="RO96" s="167"/>
      <c r="RP96" s="167"/>
      <c r="RQ96" s="167"/>
      <c r="RR96" s="167"/>
      <c r="RS96" s="167"/>
      <c r="RT96" s="167"/>
      <c r="RU96" s="167"/>
      <c r="RV96" s="167"/>
      <c r="RW96" s="167"/>
      <c r="RX96" s="167"/>
      <c r="RY96" s="167"/>
      <c r="RZ96" s="167"/>
      <c r="SA96" s="167"/>
      <c r="SB96" s="167"/>
      <c r="SC96" s="167"/>
      <c r="SD96" s="167"/>
      <c r="SE96" s="167"/>
      <c r="SF96" s="167"/>
      <c r="SG96" s="167"/>
      <c r="SH96" s="167"/>
      <c r="SI96" s="167"/>
      <c r="SJ96" s="167"/>
      <c r="SK96" s="167"/>
      <c r="SL96" s="167"/>
      <c r="SM96" s="167"/>
      <c r="SN96" s="167"/>
      <c r="SO96" s="167"/>
      <c r="SP96" s="167"/>
      <c r="SQ96" s="167"/>
      <c r="SR96" s="167"/>
      <c r="SS96" s="167"/>
      <c r="ST96" s="167"/>
      <c r="SU96" s="167"/>
      <c r="SV96" s="167"/>
      <c r="SW96" s="167"/>
      <c r="SX96" s="167"/>
      <c r="SY96" s="167"/>
      <c r="SZ96" s="167"/>
      <c r="TA96" s="167"/>
      <c r="TB96" s="167"/>
      <c r="TC96" s="167"/>
      <c r="TD96" s="167"/>
      <c r="TE96" s="167"/>
      <c r="TF96" s="167"/>
      <c r="TG96" s="167"/>
      <c r="TH96" s="167"/>
      <c r="TI96" s="167"/>
      <c r="TJ96" s="167"/>
      <c r="TK96" s="167"/>
      <c r="TL96" s="167"/>
      <c r="TM96" s="167"/>
      <c r="TN96" s="167"/>
      <c r="TO96" s="167"/>
      <c r="TP96" s="167"/>
      <c r="TQ96" s="167"/>
      <c r="TR96" s="167"/>
      <c r="TS96" s="167"/>
      <c r="TT96" s="167"/>
      <c r="TU96" s="167"/>
      <c r="TV96" s="167"/>
      <c r="TW96" s="167"/>
      <c r="TX96" s="167"/>
      <c r="TY96" s="167"/>
      <c r="TZ96" s="167"/>
      <c r="UA96" s="167"/>
      <c r="UB96" s="167"/>
      <c r="UC96" s="167"/>
      <c r="UD96" s="167"/>
      <c r="UE96" s="167"/>
      <c r="UF96" s="167"/>
      <c r="UG96" s="167"/>
      <c r="UH96" s="167"/>
      <c r="UI96" s="167"/>
      <c r="UJ96" s="167"/>
      <c r="UK96" s="167"/>
      <c r="UL96" s="167"/>
      <c r="UM96" s="167"/>
      <c r="UN96" s="167"/>
      <c r="UO96" s="167"/>
      <c r="UP96" s="167"/>
      <c r="UQ96" s="167"/>
      <c r="UR96" s="167"/>
      <c r="US96" s="167"/>
      <c r="UT96" s="167"/>
      <c r="UU96" s="167"/>
      <c r="UV96" s="167"/>
      <c r="UW96" s="167"/>
      <c r="UX96" s="167"/>
      <c r="UY96" s="167"/>
      <c r="UZ96" s="167"/>
      <c r="VA96" s="167"/>
      <c r="VB96" s="167"/>
      <c r="VC96" s="167"/>
      <c r="VD96" s="167"/>
      <c r="VE96" s="167"/>
      <c r="VF96" s="167"/>
      <c r="VG96" s="167"/>
      <c r="VH96" s="167"/>
      <c r="VI96" s="167"/>
      <c r="VJ96" s="167"/>
      <c r="VK96" s="167"/>
      <c r="VL96" s="167"/>
      <c r="VM96" s="167"/>
      <c r="VN96" s="167"/>
      <c r="VO96" s="167"/>
      <c r="VP96" s="167"/>
      <c r="VQ96" s="167"/>
      <c r="VR96" s="167"/>
      <c r="VS96" s="167"/>
      <c r="VT96" s="167"/>
      <c r="VU96" s="167"/>
      <c r="VV96" s="167"/>
      <c r="VW96" s="167"/>
      <c r="VX96" s="167"/>
      <c r="VY96" s="167"/>
      <c r="VZ96" s="167"/>
      <c r="WA96" s="167"/>
      <c r="WB96" s="167"/>
      <c r="WC96" s="167"/>
      <c r="WD96" s="167"/>
      <c r="WE96" s="167"/>
      <c r="WF96" s="167"/>
      <c r="WG96" s="167"/>
      <c r="WH96" s="167"/>
      <c r="WI96" s="167"/>
      <c r="WJ96" s="167"/>
      <c r="WK96" s="167"/>
      <c r="WL96" s="167"/>
      <c r="WM96" s="167"/>
      <c r="WN96" s="167"/>
      <c r="WO96" s="167"/>
      <c r="WP96" s="167"/>
      <c r="WQ96" s="167"/>
      <c r="WR96" s="167"/>
      <c r="WS96" s="167"/>
      <c r="WT96" s="167"/>
      <c r="WU96" s="167"/>
      <c r="WV96" s="167"/>
      <c r="WW96" s="167"/>
      <c r="WX96" s="167"/>
      <c r="WY96" s="167"/>
      <c r="WZ96" s="167"/>
      <c r="XA96" s="167"/>
      <c r="XB96" s="167"/>
      <c r="XC96" s="167"/>
      <c r="XD96" s="167"/>
      <c r="XE96" s="167"/>
      <c r="XF96" s="167"/>
      <c r="XG96" s="167"/>
      <c r="XH96" s="167"/>
      <c r="XI96" s="167"/>
      <c r="XJ96" s="167"/>
      <c r="XK96" s="167"/>
      <c r="XL96" s="167"/>
      <c r="XM96" s="167"/>
      <c r="XN96" s="167"/>
      <c r="XO96" s="167"/>
      <c r="XP96" s="167"/>
      <c r="XQ96" s="167"/>
      <c r="XR96" s="167"/>
      <c r="XS96" s="167"/>
      <c r="XT96" s="167"/>
      <c r="XU96" s="167"/>
      <c r="XV96" s="167"/>
      <c r="XW96" s="167"/>
      <c r="XX96" s="167"/>
      <c r="XY96" s="167"/>
      <c r="XZ96" s="167"/>
      <c r="YA96" s="167"/>
      <c r="YB96" s="167"/>
      <c r="YC96" s="167"/>
      <c r="YD96" s="167"/>
      <c r="YE96" s="167"/>
      <c r="YF96" s="167"/>
      <c r="YG96" s="167"/>
      <c r="YH96" s="167"/>
      <c r="YI96" s="167"/>
      <c r="YJ96" s="167"/>
      <c r="YK96" s="167"/>
      <c r="YL96" s="167"/>
      <c r="YM96" s="167"/>
      <c r="YN96" s="167"/>
      <c r="YO96" s="167"/>
      <c r="YP96" s="167"/>
      <c r="YQ96" s="167"/>
      <c r="YR96" s="167"/>
      <c r="YS96" s="167"/>
      <c r="YT96" s="167"/>
      <c r="YU96" s="167"/>
      <c r="YV96" s="167"/>
      <c r="YW96" s="167"/>
      <c r="YX96" s="167"/>
      <c r="YY96" s="167"/>
      <c r="YZ96" s="167"/>
      <c r="ZA96" s="167"/>
      <c r="ZB96" s="167"/>
      <c r="ZC96" s="167"/>
      <c r="ZD96" s="167"/>
      <c r="ZE96" s="167"/>
      <c r="ZF96" s="167"/>
      <c r="ZG96" s="167"/>
      <c r="ZH96" s="167"/>
      <c r="ZI96" s="167"/>
      <c r="ZJ96" s="167"/>
      <c r="ZK96" s="167"/>
      <c r="ZL96" s="167"/>
      <c r="ZM96" s="167"/>
      <c r="ZN96" s="167"/>
      <c r="ZO96" s="167"/>
      <c r="ZP96" s="167"/>
      <c r="ZQ96" s="167"/>
      <c r="ZR96" s="167"/>
      <c r="ZS96" s="167"/>
      <c r="ZT96" s="167"/>
      <c r="ZU96" s="167"/>
      <c r="ZV96" s="167"/>
      <c r="ZW96" s="167"/>
      <c r="ZX96" s="167"/>
      <c r="ZY96" s="167"/>
      <c r="ZZ96" s="167"/>
      <c r="AAA96" s="167"/>
      <c r="AAB96" s="167"/>
      <c r="AAC96" s="167"/>
      <c r="AAD96" s="167"/>
      <c r="AAE96" s="167"/>
      <c r="AAF96" s="167"/>
      <c r="AAG96" s="167"/>
      <c r="AAH96" s="167"/>
      <c r="AAI96" s="167"/>
      <c r="AAJ96" s="167"/>
      <c r="AAK96" s="167"/>
      <c r="AAL96" s="167"/>
      <c r="AAM96" s="167"/>
      <c r="AAN96" s="167"/>
      <c r="AAO96" s="167"/>
      <c r="AAP96" s="167"/>
      <c r="AAQ96" s="167"/>
      <c r="AAR96" s="167"/>
      <c r="AAS96" s="167"/>
      <c r="AAT96" s="167"/>
      <c r="AAU96" s="167"/>
      <c r="AAV96" s="167"/>
      <c r="AAW96" s="167"/>
      <c r="AAX96" s="167"/>
      <c r="AAY96" s="167"/>
      <c r="AAZ96" s="167"/>
      <c r="ABA96" s="167"/>
      <c r="ABB96" s="167"/>
      <c r="ABC96" s="167"/>
      <c r="ABD96" s="167"/>
      <c r="ABE96" s="167"/>
      <c r="ABF96" s="167"/>
      <c r="ABG96" s="167"/>
      <c r="ABH96" s="167"/>
      <c r="ABI96" s="167"/>
      <c r="ABJ96" s="167"/>
      <c r="ABK96" s="167"/>
      <c r="ABL96" s="167"/>
      <c r="ABM96" s="167"/>
      <c r="ABN96" s="167"/>
      <c r="ABO96" s="167"/>
      <c r="ABP96" s="167"/>
      <c r="ABQ96" s="167"/>
      <c r="ABR96" s="167"/>
      <c r="ABS96" s="167"/>
      <c r="ABT96" s="167"/>
      <c r="ABU96" s="167"/>
      <c r="ABV96" s="167"/>
      <c r="ABW96" s="167"/>
      <c r="ABX96" s="167"/>
      <c r="ABY96" s="167"/>
      <c r="ABZ96" s="167"/>
      <c r="ACA96" s="167"/>
      <c r="ACB96" s="167"/>
      <c r="ACC96" s="167"/>
      <c r="ACD96" s="167"/>
      <c r="ACE96" s="167"/>
      <c r="ACF96" s="167"/>
      <c r="ACG96" s="167"/>
      <c r="ACH96" s="167"/>
      <c r="ACI96" s="167"/>
      <c r="ACJ96" s="167"/>
      <c r="ACK96" s="167"/>
      <c r="ACL96" s="167"/>
      <c r="ACM96" s="167"/>
      <c r="ACN96" s="167"/>
      <c r="ACO96" s="167"/>
      <c r="ACP96" s="167"/>
      <c r="ACQ96" s="167"/>
      <c r="ACR96" s="167"/>
      <c r="ACS96" s="167"/>
      <c r="ACT96" s="167"/>
      <c r="ACU96" s="167"/>
      <c r="ACV96" s="167"/>
      <c r="ACW96" s="167"/>
      <c r="ACX96" s="167"/>
      <c r="ACY96" s="167"/>
      <c r="ACZ96" s="167"/>
      <c r="ADA96" s="167"/>
      <c r="ADB96" s="167"/>
      <c r="ADC96" s="167"/>
      <c r="ADD96" s="167"/>
      <c r="ADE96" s="167"/>
      <c r="ADF96" s="167"/>
      <c r="ADG96" s="167"/>
      <c r="ADH96" s="167"/>
      <c r="ADI96" s="167"/>
      <c r="ADJ96" s="167"/>
      <c r="ADK96" s="167"/>
      <c r="ADL96" s="167"/>
      <c r="ADM96" s="167"/>
      <c r="ADN96" s="167"/>
      <c r="ADO96" s="167"/>
      <c r="ADP96" s="167"/>
      <c r="ADQ96" s="167"/>
      <c r="ADR96" s="167"/>
      <c r="ADS96" s="167"/>
      <c r="ADT96" s="167"/>
      <c r="ADU96" s="167"/>
      <c r="ADV96" s="167"/>
      <c r="ADW96" s="167"/>
      <c r="ADX96" s="167"/>
      <c r="ADY96" s="167"/>
      <c r="ADZ96" s="167"/>
      <c r="AEA96" s="167"/>
      <c r="AEB96" s="167"/>
      <c r="AEC96" s="167"/>
      <c r="AED96" s="167"/>
      <c r="AEE96" s="167"/>
      <c r="AEF96" s="167"/>
      <c r="AEG96" s="167"/>
      <c r="AEH96" s="167"/>
      <c r="AEI96" s="167"/>
      <c r="AEJ96" s="167"/>
      <c r="AEK96" s="167"/>
      <c r="AEL96" s="167"/>
      <c r="AEM96" s="167"/>
      <c r="AEN96" s="167"/>
      <c r="AEO96" s="167"/>
      <c r="AEP96" s="167"/>
      <c r="AEQ96" s="167"/>
      <c r="AER96" s="167"/>
      <c r="AES96" s="167"/>
      <c r="AET96" s="167"/>
      <c r="AEU96" s="167"/>
      <c r="AEV96" s="167"/>
      <c r="AEW96" s="167"/>
      <c r="AEX96" s="167"/>
      <c r="AEY96" s="167"/>
      <c r="AEZ96" s="167"/>
      <c r="AFA96" s="167"/>
      <c r="AFB96" s="167"/>
      <c r="AFC96" s="167"/>
      <c r="AFD96" s="167"/>
      <c r="AFE96" s="167"/>
      <c r="AFF96" s="167"/>
      <c r="AFG96" s="167"/>
      <c r="AFH96" s="167"/>
      <c r="AFI96" s="167"/>
      <c r="AFJ96" s="167"/>
      <c r="AFK96" s="167"/>
      <c r="AFL96" s="167"/>
      <c r="AFM96" s="167"/>
      <c r="AFN96" s="167"/>
      <c r="AFO96" s="167"/>
      <c r="AFP96" s="167"/>
      <c r="AFQ96" s="167"/>
      <c r="AFR96" s="167"/>
      <c r="AFS96" s="167"/>
      <c r="AFT96" s="167"/>
      <c r="AFU96" s="167"/>
      <c r="AFV96" s="167"/>
      <c r="AFW96" s="167"/>
      <c r="AFX96" s="167"/>
      <c r="AFY96" s="167"/>
      <c r="AFZ96" s="167"/>
      <c r="AGA96" s="167"/>
      <c r="AGB96" s="167"/>
      <c r="AGC96" s="167"/>
      <c r="AGD96" s="167"/>
      <c r="AGE96" s="167"/>
      <c r="AGF96" s="167"/>
      <c r="AGG96" s="167"/>
      <c r="AGH96" s="167"/>
      <c r="AGI96" s="167"/>
      <c r="AGJ96" s="167"/>
      <c r="AGK96" s="167"/>
      <c r="AGL96" s="167"/>
      <c r="AGM96" s="167"/>
      <c r="AGN96" s="167"/>
      <c r="AGO96" s="167"/>
      <c r="AGP96" s="167"/>
      <c r="AGQ96" s="167"/>
      <c r="AGR96" s="167"/>
      <c r="AGS96" s="167"/>
      <c r="AGT96" s="167"/>
      <c r="AGU96" s="167"/>
      <c r="AGV96" s="167"/>
      <c r="AGW96" s="167"/>
      <c r="AGX96" s="167"/>
      <c r="AGY96" s="167"/>
      <c r="AGZ96" s="167"/>
      <c r="AHA96" s="167"/>
      <c r="AHB96" s="167"/>
      <c r="AHC96" s="167"/>
      <c r="AHD96" s="167"/>
      <c r="AHE96" s="167"/>
      <c r="AHF96" s="167"/>
      <c r="AHG96" s="167"/>
      <c r="AHH96" s="167"/>
      <c r="AHI96" s="167"/>
      <c r="AHJ96" s="167"/>
      <c r="AHK96" s="167"/>
      <c r="AHL96" s="167"/>
      <c r="AHM96" s="167"/>
      <c r="AHN96" s="167"/>
      <c r="AHO96" s="167"/>
      <c r="AHP96" s="167"/>
      <c r="AHQ96" s="167"/>
      <c r="AHR96" s="167"/>
      <c r="AHS96" s="167"/>
      <c r="AHT96" s="167"/>
      <c r="AHU96" s="167"/>
      <c r="AHV96" s="167"/>
      <c r="AHW96" s="167"/>
      <c r="AHX96" s="167"/>
      <c r="AHY96" s="167"/>
      <c r="AHZ96" s="167"/>
      <c r="AIA96" s="167"/>
      <c r="AIB96" s="167"/>
      <c r="AIC96" s="167"/>
      <c r="AID96" s="167"/>
      <c r="AIE96" s="167"/>
      <c r="AIF96" s="167"/>
      <c r="AIG96" s="167"/>
      <c r="AIH96" s="167"/>
      <c r="AII96" s="167"/>
      <c r="AIJ96" s="167"/>
      <c r="AIK96" s="167"/>
      <c r="AIL96" s="167"/>
      <c r="AIM96" s="167"/>
      <c r="AIN96" s="167"/>
      <c r="AIO96" s="167"/>
      <c r="AIP96" s="167"/>
      <c r="AIQ96" s="167"/>
      <c r="AIR96" s="167"/>
      <c r="AIS96" s="167"/>
      <c r="AIT96" s="167"/>
      <c r="AIU96" s="167"/>
      <c r="AIV96" s="167"/>
      <c r="AIW96" s="167"/>
      <c r="AIX96" s="167"/>
      <c r="AIY96" s="167"/>
      <c r="AIZ96" s="167"/>
      <c r="AJA96" s="167"/>
      <c r="AJB96" s="167"/>
      <c r="AJC96" s="167"/>
      <c r="AJD96" s="167"/>
      <c r="AJE96" s="167"/>
      <c r="AJF96" s="167"/>
      <c r="AJG96" s="167"/>
      <c r="AJH96" s="167"/>
      <c r="AJI96" s="167"/>
      <c r="AJJ96" s="167"/>
      <c r="AJK96" s="167"/>
      <c r="AJL96" s="167"/>
      <c r="AJM96" s="167"/>
      <c r="AJN96" s="167"/>
      <c r="AJO96" s="167"/>
      <c r="AJP96" s="167"/>
      <c r="AJQ96" s="167"/>
      <c r="AJR96" s="167"/>
      <c r="AJS96" s="167"/>
      <c r="AJT96" s="167"/>
      <c r="AJU96" s="167"/>
      <c r="AJV96" s="167"/>
      <c r="AJW96" s="167"/>
      <c r="AJX96" s="167"/>
      <c r="AJY96" s="167"/>
      <c r="AJZ96" s="167"/>
      <c r="AKA96" s="167"/>
      <c r="AKB96" s="167"/>
      <c r="AKC96" s="167"/>
      <c r="AKD96" s="167"/>
      <c r="AKE96" s="167"/>
      <c r="AKF96" s="167"/>
      <c r="AKG96" s="167"/>
      <c r="AKH96" s="167"/>
      <c r="AKI96" s="167"/>
      <c r="AKJ96" s="167"/>
      <c r="AKK96" s="167"/>
      <c r="AKL96" s="167"/>
      <c r="AKM96" s="167"/>
      <c r="AKN96" s="167"/>
      <c r="AKO96" s="167"/>
      <c r="AKP96" s="167"/>
      <c r="AKQ96" s="167"/>
      <c r="AKR96" s="167"/>
      <c r="AKS96" s="167"/>
      <c r="AKT96" s="167"/>
      <c r="AKU96" s="167"/>
      <c r="AKV96" s="167"/>
      <c r="AKW96" s="167"/>
      <c r="AKX96" s="167"/>
      <c r="AKY96" s="167"/>
      <c r="AKZ96" s="167"/>
      <c r="ALA96" s="167"/>
      <c r="ALB96" s="167"/>
      <c r="ALC96" s="167"/>
      <c r="ALD96" s="167"/>
      <c r="ALE96" s="167"/>
      <c r="ALF96" s="167"/>
      <c r="ALG96" s="167"/>
      <c r="ALH96" s="167"/>
      <c r="ALI96" s="167"/>
      <c r="ALJ96" s="167"/>
      <c r="ALK96" s="167"/>
      <c r="ALL96" s="167"/>
      <c r="ALM96" s="167"/>
      <c r="ALN96" s="167"/>
      <c r="ALO96" s="167"/>
      <c r="ALP96" s="167"/>
      <c r="ALQ96" s="167"/>
      <c r="ALR96" s="167"/>
      <c r="ALS96" s="167"/>
      <c r="ALT96" s="167"/>
      <c r="ALU96" s="167"/>
      <c r="ALV96" s="167"/>
      <c r="ALW96" s="167"/>
      <c r="ALX96" s="167"/>
      <c r="ALY96" s="167"/>
      <c r="ALZ96" s="167"/>
      <c r="AMA96" s="167"/>
      <c r="AMB96" s="167"/>
      <c r="AMC96" s="167"/>
      <c r="AMD96" s="167"/>
      <c r="AME96" s="167"/>
      <c r="AMF96" s="167"/>
      <c r="AMG96" s="167"/>
      <c r="AMH96" s="167"/>
      <c r="AMI96" s="167"/>
      <c r="AMJ96" s="167"/>
      <c r="AMK96" s="167"/>
      <c r="AML96" s="167"/>
      <c r="AMM96" s="167"/>
      <c r="AMN96" s="167"/>
      <c r="AMO96" s="167"/>
      <c r="AMP96" s="167"/>
      <c r="AMQ96" s="167"/>
      <c r="AMR96" s="167"/>
      <c r="AMS96" s="167"/>
      <c r="AMT96" s="167"/>
      <c r="AMU96" s="167"/>
      <c r="AMV96" s="167"/>
      <c r="AMW96" s="167"/>
      <c r="AMX96" s="167"/>
      <c r="AMY96" s="167"/>
      <c r="AMZ96" s="167"/>
      <c r="ANA96" s="167"/>
      <c r="ANB96" s="167"/>
      <c r="ANC96" s="167"/>
      <c r="AND96" s="167"/>
      <c r="ANE96" s="167"/>
      <c r="ANF96" s="167"/>
      <c r="ANG96" s="167"/>
      <c r="ANH96" s="167"/>
      <c r="ANI96" s="167"/>
      <c r="ANJ96" s="167"/>
      <c r="ANK96" s="167"/>
      <c r="ANL96" s="167"/>
      <c r="ANM96" s="167"/>
      <c r="ANN96" s="167"/>
      <c r="ANO96" s="167"/>
      <c r="ANP96" s="167"/>
      <c r="ANQ96" s="167"/>
      <c r="ANR96" s="167"/>
      <c r="ANS96" s="167"/>
      <c r="ANT96" s="167"/>
      <c r="ANU96" s="167"/>
      <c r="ANV96" s="167"/>
      <c r="ANW96" s="167"/>
      <c r="ANX96" s="167"/>
      <c r="ANY96" s="167"/>
      <c r="ANZ96" s="167"/>
      <c r="AOA96" s="167"/>
      <c r="AOB96" s="167"/>
      <c r="AOC96" s="167"/>
      <c r="AOD96" s="167"/>
      <c r="AOE96" s="167"/>
      <c r="AOF96" s="167"/>
      <c r="AOG96" s="167"/>
      <c r="AOH96" s="167"/>
      <c r="AOI96" s="167"/>
      <c r="AOJ96" s="167"/>
      <c r="AOK96" s="167"/>
      <c r="AOL96" s="167"/>
      <c r="AOM96" s="167"/>
      <c r="AON96" s="167"/>
      <c r="AOO96" s="167"/>
      <c r="AOP96" s="167"/>
      <c r="AOQ96" s="167"/>
      <c r="AOR96" s="167"/>
      <c r="AOS96" s="167"/>
      <c r="AOT96" s="167"/>
      <c r="AOU96" s="167"/>
      <c r="AOV96" s="167"/>
      <c r="AOW96" s="167"/>
      <c r="AOX96" s="167"/>
      <c r="AOY96" s="167"/>
      <c r="AOZ96" s="167"/>
      <c r="APA96" s="167"/>
      <c r="APB96" s="167"/>
      <c r="APC96" s="167"/>
      <c r="APD96" s="167"/>
      <c r="APE96" s="167"/>
      <c r="APF96" s="167"/>
      <c r="APG96" s="167"/>
      <c r="APH96" s="167"/>
      <c r="API96" s="167"/>
      <c r="APJ96" s="167"/>
      <c r="APK96" s="167"/>
      <c r="APL96" s="167"/>
      <c r="APM96" s="167"/>
      <c r="APN96" s="167"/>
      <c r="APO96" s="167"/>
      <c r="APP96" s="167"/>
      <c r="APQ96" s="167"/>
      <c r="APR96" s="167"/>
      <c r="APS96" s="167"/>
      <c r="APT96" s="167"/>
      <c r="APU96" s="167"/>
      <c r="APV96" s="167"/>
      <c r="APW96" s="167"/>
      <c r="APX96" s="167"/>
      <c r="APY96" s="167"/>
      <c r="APZ96" s="167"/>
      <c r="AQA96" s="167"/>
      <c r="AQB96" s="167"/>
      <c r="AQC96" s="167"/>
      <c r="AQD96" s="167"/>
      <c r="AQE96" s="167"/>
      <c r="AQF96" s="167"/>
      <c r="AQG96" s="167"/>
      <c r="AQH96" s="167"/>
      <c r="AQI96" s="167"/>
      <c r="AQJ96" s="167"/>
      <c r="AQK96" s="167"/>
      <c r="AQL96" s="167"/>
      <c r="AQM96" s="167"/>
      <c r="AQN96" s="167"/>
      <c r="AQO96" s="167"/>
      <c r="AQP96" s="167"/>
      <c r="AQQ96" s="167"/>
      <c r="AQR96" s="167"/>
      <c r="AQS96" s="167"/>
      <c r="AQT96" s="167"/>
      <c r="AQU96" s="167"/>
      <c r="AQV96" s="167"/>
      <c r="AQW96" s="167"/>
      <c r="AQX96" s="167"/>
      <c r="AQY96" s="167"/>
      <c r="AQZ96" s="167"/>
      <c r="ARA96" s="167"/>
      <c r="ARB96" s="167"/>
      <c r="ARC96" s="167"/>
      <c r="ARD96" s="167"/>
      <c r="ARE96" s="167"/>
      <c r="ARF96" s="167"/>
      <c r="ARG96" s="167"/>
      <c r="ARH96" s="167"/>
      <c r="ARI96" s="167"/>
      <c r="ARJ96" s="167"/>
      <c r="ARK96" s="167"/>
      <c r="ARL96" s="167"/>
      <c r="ARM96" s="167"/>
      <c r="ARN96" s="167"/>
      <c r="ARO96" s="167"/>
      <c r="ARP96" s="167"/>
      <c r="ARQ96" s="167"/>
      <c r="ARR96" s="167"/>
      <c r="ARS96" s="167"/>
      <c r="ART96" s="167"/>
      <c r="ARU96" s="167"/>
      <c r="ARV96" s="167"/>
      <c r="ARW96" s="167"/>
      <c r="ARX96" s="167"/>
      <c r="ARY96" s="167"/>
      <c r="ARZ96" s="167"/>
      <c r="ASA96" s="167"/>
      <c r="ASB96" s="167"/>
      <c r="ASC96" s="167"/>
      <c r="ASD96" s="167"/>
      <c r="ASE96" s="167"/>
      <c r="ASF96" s="167"/>
      <c r="ASG96" s="167"/>
      <c r="ASH96" s="167"/>
      <c r="ASI96" s="167"/>
      <c r="ASJ96" s="167"/>
      <c r="ASK96" s="167"/>
      <c r="ASL96" s="167"/>
      <c r="ASM96" s="167"/>
      <c r="ASN96" s="167"/>
      <c r="ASO96" s="167"/>
      <c r="ASP96" s="167"/>
      <c r="ASQ96" s="167"/>
      <c r="ASR96" s="167"/>
      <c r="ASS96" s="167"/>
      <c r="AST96" s="167"/>
      <c r="ASU96" s="167"/>
      <c r="ASV96" s="167"/>
      <c r="ASW96" s="167"/>
      <c r="ASX96" s="167"/>
      <c r="ASY96" s="167"/>
      <c r="ASZ96" s="167"/>
      <c r="ATA96" s="167"/>
      <c r="ATB96" s="167"/>
      <c r="ATC96" s="167"/>
      <c r="ATD96" s="167"/>
      <c r="ATE96" s="167"/>
      <c r="ATF96" s="167"/>
      <c r="ATG96" s="167"/>
      <c r="ATH96" s="167"/>
      <c r="ATI96" s="167"/>
      <c r="ATJ96" s="167"/>
      <c r="ATK96" s="167"/>
      <c r="ATL96" s="167"/>
      <c r="ATM96" s="167"/>
      <c r="ATN96" s="167"/>
      <c r="ATO96" s="167"/>
      <c r="ATP96" s="167"/>
      <c r="ATQ96" s="167"/>
      <c r="ATR96" s="167"/>
      <c r="ATS96" s="167"/>
      <c r="ATT96" s="167"/>
      <c r="ATU96" s="167"/>
      <c r="ATV96" s="167"/>
      <c r="ATW96" s="167"/>
      <c r="ATX96" s="167"/>
      <c r="ATY96" s="167"/>
      <c r="ATZ96" s="167"/>
      <c r="AUA96" s="167"/>
      <c r="AUB96" s="167"/>
      <c r="AUC96" s="167"/>
      <c r="AUD96" s="167"/>
      <c r="AUE96" s="167"/>
      <c r="AUF96" s="167"/>
      <c r="AUG96" s="167"/>
      <c r="AUH96" s="167"/>
      <c r="AUI96" s="167"/>
      <c r="AUJ96" s="167"/>
      <c r="AUK96" s="167"/>
      <c r="AUL96" s="167"/>
      <c r="AUM96" s="167"/>
      <c r="AUN96" s="167"/>
      <c r="AUO96" s="167"/>
      <c r="AUP96" s="167"/>
      <c r="AUQ96" s="167"/>
      <c r="AUR96" s="167"/>
      <c r="AUS96" s="167"/>
      <c r="AUT96" s="167"/>
      <c r="AUU96" s="167"/>
      <c r="AUV96" s="167"/>
      <c r="AUW96" s="167"/>
      <c r="AUX96" s="167"/>
      <c r="AUY96" s="167"/>
      <c r="AUZ96" s="167"/>
      <c r="AVA96" s="167"/>
      <c r="AVB96" s="167"/>
      <c r="AVC96" s="167"/>
      <c r="AVD96" s="167"/>
      <c r="AVE96" s="167"/>
      <c r="AVF96" s="167"/>
      <c r="AVG96" s="167"/>
      <c r="AVH96" s="167"/>
      <c r="AVI96" s="167"/>
      <c r="AVJ96" s="167"/>
      <c r="AVK96" s="167"/>
      <c r="AVL96" s="167"/>
      <c r="AVM96" s="167"/>
      <c r="AVN96" s="167"/>
      <c r="AVO96" s="167"/>
      <c r="AVP96" s="167"/>
      <c r="AVQ96" s="167"/>
      <c r="AVR96" s="167"/>
      <c r="AVS96" s="167"/>
      <c r="AVT96" s="167"/>
      <c r="AVU96" s="167"/>
      <c r="AVV96" s="167"/>
      <c r="AVW96" s="167"/>
      <c r="AVX96" s="167"/>
      <c r="AVY96" s="167"/>
      <c r="AVZ96" s="167"/>
      <c r="AWA96" s="167"/>
      <c r="AWB96" s="167"/>
      <c r="AWC96" s="167"/>
      <c r="AWD96" s="167"/>
      <c r="AWE96" s="167"/>
      <c r="AWF96" s="167"/>
      <c r="AWG96" s="167"/>
      <c r="AWH96" s="167"/>
      <c r="AWI96" s="167"/>
      <c r="AWJ96" s="167"/>
      <c r="AWK96" s="167"/>
      <c r="AWL96" s="167"/>
      <c r="AWM96" s="167"/>
      <c r="AWN96" s="167"/>
      <c r="AWO96" s="167"/>
      <c r="AWP96" s="167"/>
      <c r="AWQ96" s="167"/>
      <c r="AWR96" s="167"/>
      <c r="AWS96" s="167"/>
      <c r="AWT96" s="167"/>
      <c r="AWU96" s="167"/>
      <c r="AWV96" s="167"/>
      <c r="AWW96" s="167"/>
      <c r="AWX96" s="167"/>
      <c r="AWY96" s="167"/>
      <c r="AWZ96" s="167"/>
      <c r="AXA96" s="167"/>
      <c r="AXB96" s="167"/>
      <c r="AXC96" s="167"/>
      <c r="AXD96" s="167"/>
      <c r="AXE96" s="167"/>
      <c r="AXF96" s="167"/>
      <c r="AXG96" s="167"/>
      <c r="AXH96" s="167"/>
      <c r="AXI96" s="167"/>
      <c r="AXJ96" s="167"/>
      <c r="AXK96" s="167"/>
      <c r="AXL96" s="167"/>
      <c r="AXM96" s="167"/>
      <c r="AXN96" s="167"/>
      <c r="AXO96" s="167"/>
      <c r="AXP96" s="167"/>
      <c r="AXQ96" s="167"/>
      <c r="AXR96" s="167"/>
      <c r="AXS96" s="167"/>
      <c r="AXT96" s="167"/>
      <c r="AXU96" s="167"/>
      <c r="AXV96" s="167"/>
      <c r="AXW96" s="167"/>
      <c r="AXX96" s="167"/>
      <c r="AXY96" s="167"/>
      <c r="AXZ96" s="167"/>
      <c r="AYA96" s="167"/>
      <c r="AYB96" s="167"/>
      <c r="AYC96" s="167"/>
      <c r="AYD96" s="167"/>
      <c r="AYE96" s="167"/>
      <c r="AYF96" s="167"/>
      <c r="AYG96" s="167"/>
      <c r="AYH96" s="167"/>
      <c r="AYI96" s="167"/>
      <c r="AYJ96" s="167"/>
      <c r="AYK96" s="167"/>
      <c r="AYL96" s="167"/>
      <c r="AYM96" s="167"/>
      <c r="AYN96" s="167"/>
      <c r="AYO96" s="167"/>
      <c r="AYP96" s="167"/>
      <c r="AYQ96" s="167"/>
      <c r="AYR96" s="167"/>
      <c r="AYS96" s="167"/>
      <c r="AYT96" s="167"/>
      <c r="AYU96" s="167"/>
      <c r="AYV96" s="167"/>
      <c r="AYW96" s="167"/>
      <c r="AYX96" s="167"/>
      <c r="AYY96" s="167"/>
      <c r="AYZ96" s="167"/>
      <c r="AZA96" s="167"/>
      <c r="AZB96" s="167"/>
      <c r="AZC96" s="167"/>
      <c r="AZD96" s="167"/>
      <c r="AZE96" s="167"/>
      <c r="AZF96" s="167"/>
      <c r="AZG96" s="167"/>
      <c r="AZH96" s="167"/>
      <c r="AZI96" s="167"/>
      <c r="AZJ96" s="167"/>
      <c r="AZK96" s="167"/>
      <c r="AZL96" s="167"/>
      <c r="AZM96" s="167"/>
      <c r="AZN96" s="167"/>
      <c r="AZO96" s="167"/>
      <c r="AZP96" s="167"/>
      <c r="AZQ96" s="167"/>
      <c r="AZR96" s="167"/>
      <c r="AZS96" s="167"/>
      <c r="AZT96" s="167"/>
      <c r="AZU96" s="167"/>
      <c r="AZV96" s="167"/>
      <c r="AZW96" s="167"/>
      <c r="AZX96" s="167"/>
      <c r="AZY96" s="167"/>
      <c r="AZZ96" s="167"/>
      <c r="BAA96" s="167"/>
      <c r="BAB96" s="167"/>
      <c r="BAC96" s="167"/>
      <c r="BAD96" s="167"/>
      <c r="BAE96" s="167"/>
      <c r="BAF96" s="167"/>
      <c r="BAG96" s="167"/>
      <c r="BAH96" s="167"/>
      <c r="BAI96" s="167"/>
      <c r="BAJ96" s="167"/>
      <c r="BAK96" s="167"/>
      <c r="BAL96" s="167"/>
      <c r="BAM96" s="167"/>
      <c r="BAN96" s="167"/>
      <c r="BAO96" s="167"/>
      <c r="BAP96" s="167"/>
      <c r="BAQ96" s="167"/>
      <c r="BAR96" s="167"/>
      <c r="BAS96" s="167"/>
      <c r="BAT96" s="167"/>
      <c r="BAU96" s="167"/>
      <c r="BAV96" s="167"/>
      <c r="BAW96" s="167"/>
      <c r="BAX96" s="167"/>
      <c r="BAY96" s="167"/>
      <c r="BAZ96" s="167"/>
      <c r="BBA96" s="167"/>
      <c r="BBB96" s="167"/>
      <c r="BBC96" s="167"/>
      <c r="BBD96" s="167"/>
      <c r="BBE96" s="167"/>
      <c r="BBF96" s="167"/>
      <c r="BBG96" s="167"/>
      <c r="BBH96" s="167"/>
      <c r="BBI96" s="167"/>
      <c r="BBJ96" s="167"/>
      <c r="BBK96" s="167"/>
      <c r="BBL96" s="167"/>
      <c r="BBM96" s="167"/>
      <c r="BBN96" s="167"/>
      <c r="BBO96" s="167"/>
      <c r="BBP96" s="167"/>
      <c r="BBQ96" s="167"/>
      <c r="BBR96" s="167"/>
      <c r="BBS96" s="167"/>
      <c r="BBT96" s="167"/>
      <c r="BBU96" s="167"/>
      <c r="BBV96" s="167"/>
      <c r="BBW96" s="167"/>
      <c r="BBX96" s="167"/>
      <c r="BBY96" s="167"/>
      <c r="BBZ96" s="167"/>
      <c r="BCA96" s="167"/>
      <c r="BCB96" s="167"/>
      <c r="BCC96" s="167"/>
      <c r="BCD96" s="167"/>
      <c r="BCE96" s="167"/>
      <c r="BCF96" s="167"/>
      <c r="BCG96" s="167"/>
      <c r="BCH96" s="167"/>
      <c r="BCI96" s="167"/>
      <c r="BCJ96" s="167"/>
      <c r="BCK96" s="167"/>
      <c r="BCL96" s="167"/>
      <c r="BCM96" s="167"/>
      <c r="BCN96" s="167"/>
      <c r="BCO96" s="167"/>
      <c r="BCP96" s="167"/>
      <c r="BCQ96" s="167"/>
      <c r="BCR96" s="167"/>
      <c r="BCS96" s="167"/>
      <c r="BCT96" s="167"/>
      <c r="BCU96" s="167"/>
      <c r="BCV96" s="167"/>
      <c r="BCW96" s="167"/>
      <c r="BCX96" s="167"/>
      <c r="BCY96" s="167"/>
      <c r="BCZ96" s="167"/>
      <c r="BDA96" s="167"/>
      <c r="BDB96" s="167"/>
      <c r="BDC96" s="167"/>
      <c r="BDD96" s="167"/>
      <c r="BDE96" s="167"/>
      <c r="BDF96" s="167"/>
      <c r="BDG96" s="167"/>
      <c r="BDH96" s="167"/>
      <c r="BDI96" s="167"/>
      <c r="BDJ96" s="167"/>
      <c r="BDK96" s="167"/>
      <c r="BDL96" s="167"/>
      <c r="BDM96" s="167"/>
      <c r="BDN96" s="167"/>
      <c r="BDO96" s="167"/>
      <c r="BDP96" s="167"/>
      <c r="BDQ96" s="167"/>
      <c r="BDR96" s="167"/>
      <c r="BDS96" s="167"/>
      <c r="BDT96" s="167"/>
      <c r="BDU96" s="167"/>
      <c r="BDV96" s="167"/>
      <c r="BDW96" s="167"/>
      <c r="BDX96" s="167"/>
      <c r="BDY96" s="167"/>
      <c r="BDZ96" s="167"/>
      <c r="BEA96" s="167"/>
      <c r="BEB96" s="167"/>
      <c r="BEC96" s="167"/>
      <c r="BED96" s="167"/>
      <c r="BEE96" s="167"/>
      <c r="BEF96" s="167"/>
      <c r="BEG96" s="167"/>
      <c r="BEH96" s="167"/>
      <c r="BEI96" s="167"/>
      <c r="BEJ96" s="167"/>
      <c r="BEK96" s="167"/>
      <c r="BEL96" s="167"/>
      <c r="BEM96" s="167"/>
      <c r="BEN96" s="167"/>
      <c r="BEO96" s="167"/>
      <c r="BEP96" s="167"/>
      <c r="BEQ96" s="167"/>
      <c r="BER96" s="167"/>
      <c r="BES96" s="167"/>
      <c r="BET96" s="167"/>
      <c r="BEU96" s="167"/>
      <c r="BEV96" s="167"/>
      <c r="BEW96" s="167"/>
      <c r="BEX96" s="167"/>
      <c r="BEY96" s="167"/>
      <c r="BEZ96" s="167"/>
      <c r="BFA96" s="167"/>
      <c r="BFB96" s="167"/>
      <c r="BFC96" s="167"/>
      <c r="BFD96" s="167"/>
      <c r="BFE96" s="167"/>
      <c r="BFF96" s="167"/>
      <c r="BFG96" s="167"/>
      <c r="BFH96" s="167"/>
      <c r="BFI96" s="167"/>
      <c r="BFJ96" s="167"/>
      <c r="BFK96" s="167"/>
      <c r="BFL96" s="167"/>
      <c r="BFM96" s="167"/>
      <c r="BFN96" s="167"/>
      <c r="BFO96" s="167"/>
      <c r="BFP96" s="167"/>
      <c r="BFQ96" s="167"/>
      <c r="BFR96" s="167"/>
      <c r="BFS96" s="167"/>
      <c r="BFT96" s="167"/>
      <c r="BFU96" s="167"/>
      <c r="BFV96" s="167"/>
      <c r="BFW96" s="167"/>
      <c r="BFX96" s="167"/>
      <c r="BFY96" s="167"/>
      <c r="BFZ96" s="167"/>
      <c r="BGA96" s="167"/>
      <c r="BGB96" s="167"/>
      <c r="BGC96" s="167"/>
      <c r="BGD96" s="167"/>
      <c r="BGE96" s="167"/>
      <c r="BGF96" s="167"/>
      <c r="BGG96" s="167"/>
      <c r="BGH96" s="167"/>
      <c r="BGI96" s="167"/>
      <c r="BGJ96" s="167"/>
      <c r="BGK96" s="167"/>
      <c r="BGL96" s="167"/>
      <c r="BGM96" s="167"/>
      <c r="BGN96" s="167"/>
      <c r="BGO96" s="167"/>
      <c r="BGP96" s="167"/>
      <c r="BGQ96" s="167"/>
      <c r="BGR96" s="167"/>
      <c r="BGS96" s="167"/>
      <c r="BGT96" s="167"/>
      <c r="BGU96" s="167"/>
      <c r="BGV96" s="167"/>
      <c r="BGW96" s="167"/>
      <c r="BGX96" s="167"/>
      <c r="BGY96" s="167"/>
      <c r="BGZ96" s="167"/>
      <c r="BHA96" s="167"/>
      <c r="BHB96" s="167"/>
      <c r="BHC96" s="167"/>
      <c r="BHD96" s="167"/>
      <c r="BHE96" s="167"/>
      <c r="BHF96" s="167"/>
      <c r="BHG96" s="167"/>
      <c r="BHH96" s="167"/>
      <c r="BHI96" s="167"/>
      <c r="BHJ96" s="167"/>
      <c r="BHK96" s="167"/>
      <c r="BHL96" s="167"/>
      <c r="BHM96" s="167"/>
      <c r="BHN96" s="167"/>
      <c r="BHO96" s="167"/>
      <c r="BHP96" s="167"/>
      <c r="BHQ96" s="167"/>
      <c r="BHR96" s="167"/>
      <c r="BHS96" s="167"/>
      <c r="BHT96" s="167"/>
      <c r="BHU96" s="167"/>
      <c r="BHV96" s="167"/>
      <c r="BHW96" s="167"/>
      <c r="BHX96" s="167"/>
      <c r="BHY96" s="167"/>
      <c r="BHZ96" s="167"/>
      <c r="BIA96" s="167"/>
      <c r="BIB96" s="167"/>
      <c r="BIC96" s="167"/>
      <c r="BID96" s="167"/>
      <c r="BIE96" s="167"/>
      <c r="BIF96" s="167"/>
      <c r="BIG96" s="167"/>
      <c r="BIH96" s="167"/>
      <c r="BII96" s="167"/>
      <c r="BIJ96" s="167"/>
      <c r="BIK96" s="167"/>
      <c r="BIL96" s="167"/>
      <c r="BIM96" s="167"/>
      <c r="BIN96" s="167"/>
      <c r="BIO96" s="167"/>
      <c r="BIP96" s="167"/>
      <c r="BIQ96" s="167"/>
      <c r="BIR96" s="167"/>
      <c r="BIS96" s="167"/>
      <c r="BIT96" s="167"/>
      <c r="BIU96" s="167"/>
      <c r="BIV96" s="167"/>
      <c r="BIW96" s="167"/>
      <c r="BIX96" s="167"/>
      <c r="BIY96" s="167"/>
      <c r="BIZ96" s="167"/>
      <c r="BJA96" s="167"/>
      <c r="BJB96" s="167"/>
      <c r="BJC96" s="167"/>
      <c r="BJD96" s="167"/>
      <c r="BJE96" s="167"/>
      <c r="BJF96" s="167"/>
      <c r="BJG96" s="167"/>
      <c r="BJH96" s="167"/>
      <c r="BJI96" s="167"/>
      <c r="BJJ96" s="167"/>
      <c r="BJK96" s="167"/>
      <c r="BJL96" s="167"/>
      <c r="BJM96" s="167"/>
      <c r="BJN96" s="167"/>
      <c r="BJO96" s="167"/>
      <c r="BJP96" s="167"/>
      <c r="BJQ96" s="167"/>
      <c r="BJR96" s="167"/>
      <c r="BJS96" s="167"/>
      <c r="BJT96" s="167"/>
      <c r="BJU96" s="167"/>
      <c r="BJV96" s="167"/>
      <c r="BJW96" s="167"/>
      <c r="BJX96" s="167"/>
      <c r="BJY96" s="167"/>
      <c r="BJZ96" s="167"/>
      <c r="BKA96" s="167"/>
      <c r="BKB96" s="167"/>
      <c r="BKC96" s="167"/>
      <c r="BKD96" s="167"/>
      <c r="BKE96" s="167"/>
      <c r="BKF96" s="167"/>
      <c r="BKG96" s="167"/>
      <c r="BKH96" s="167"/>
      <c r="BKI96" s="167"/>
      <c r="BKJ96" s="167"/>
      <c r="BKK96" s="167"/>
      <c r="BKL96" s="167"/>
      <c r="BKM96" s="167"/>
      <c r="BKN96" s="167"/>
      <c r="BKO96" s="167"/>
      <c r="BKP96" s="167"/>
      <c r="BKQ96" s="167"/>
      <c r="BKR96" s="167"/>
      <c r="BKS96" s="167"/>
      <c r="BKT96" s="167"/>
      <c r="BKU96" s="167"/>
      <c r="BKV96" s="167"/>
      <c r="BKW96" s="167"/>
      <c r="BKX96" s="167"/>
      <c r="BKY96" s="167"/>
      <c r="BKZ96" s="167"/>
      <c r="BLA96" s="167"/>
      <c r="BLB96" s="167"/>
      <c r="BLC96" s="167"/>
      <c r="BLD96" s="167"/>
      <c r="BLE96" s="167"/>
      <c r="BLF96" s="167"/>
      <c r="BLG96" s="167"/>
      <c r="BLH96" s="167"/>
      <c r="BLI96" s="167"/>
      <c r="BLJ96" s="167"/>
      <c r="BLK96" s="167"/>
      <c r="BLL96" s="167"/>
      <c r="BLM96" s="167"/>
      <c r="BLN96" s="167"/>
      <c r="BLO96" s="167"/>
      <c r="BLP96" s="167"/>
      <c r="BLQ96" s="167"/>
      <c r="BLR96" s="167"/>
      <c r="BLS96" s="167"/>
      <c r="BLT96" s="167"/>
      <c r="BLU96" s="167"/>
      <c r="BLV96" s="167"/>
      <c r="BLW96" s="167"/>
      <c r="BLX96" s="167"/>
      <c r="BLY96" s="167"/>
      <c r="BLZ96" s="167"/>
      <c r="BMA96" s="167"/>
      <c r="BMB96" s="167"/>
      <c r="BMC96" s="167"/>
      <c r="BMD96" s="167"/>
      <c r="BME96" s="167"/>
      <c r="BMF96" s="167"/>
      <c r="BMG96" s="167"/>
      <c r="BMH96" s="167"/>
      <c r="BMI96" s="167"/>
      <c r="BMJ96" s="167"/>
      <c r="BMK96" s="167"/>
      <c r="BML96" s="167"/>
      <c r="BMM96" s="167"/>
      <c r="BMN96" s="167"/>
      <c r="BMO96" s="167"/>
      <c r="BMP96" s="167"/>
      <c r="BMQ96" s="167"/>
      <c r="BMR96" s="167"/>
      <c r="BMS96" s="167"/>
      <c r="BMT96" s="167"/>
      <c r="BMU96" s="167"/>
      <c r="BMV96" s="167"/>
      <c r="BMW96" s="167"/>
      <c r="BMX96" s="167"/>
      <c r="BMY96" s="167"/>
      <c r="BMZ96" s="167"/>
      <c r="BNA96" s="167"/>
      <c r="BNB96" s="167"/>
      <c r="BNC96" s="167"/>
      <c r="BND96" s="167"/>
      <c r="BNE96" s="167"/>
      <c r="BNF96" s="167"/>
      <c r="BNG96" s="167"/>
      <c r="BNH96" s="167"/>
      <c r="BNI96" s="167"/>
      <c r="BNJ96" s="167"/>
      <c r="BNK96" s="167"/>
      <c r="BNL96" s="167"/>
      <c r="BNM96" s="167"/>
      <c r="BNN96" s="167"/>
      <c r="BNO96" s="167"/>
      <c r="BNP96" s="167"/>
      <c r="BNQ96" s="167"/>
      <c r="BNR96" s="167"/>
      <c r="BNS96" s="167"/>
      <c r="BNT96" s="167"/>
      <c r="BNU96" s="167"/>
      <c r="BNV96" s="167"/>
      <c r="BNW96" s="167"/>
      <c r="BNX96" s="167"/>
      <c r="BNY96" s="167"/>
      <c r="BNZ96" s="167"/>
      <c r="BOA96" s="167"/>
      <c r="BOB96" s="167"/>
      <c r="BOC96" s="167"/>
      <c r="BOD96" s="167"/>
      <c r="BOE96" s="167"/>
      <c r="BOF96" s="167"/>
      <c r="BOG96" s="167"/>
      <c r="BOH96" s="167"/>
      <c r="BOI96" s="167"/>
      <c r="BOJ96" s="167"/>
      <c r="BOK96" s="167"/>
      <c r="BOL96" s="167"/>
      <c r="BOM96" s="167"/>
      <c r="BON96" s="167"/>
      <c r="BOO96" s="167"/>
      <c r="BOP96" s="167"/>
      <c r="BOQ96" s="167"/>
      <c r="BOR96" s="167"/>
      <c r="BOS96" s="167"/>
      <c r="BOT96" s="167"/>
      <c r="BOU96" s="167"/>
      <c r="BOV96" s="167"/>
      <c r="BOW96" s="167"/>
      <c r="BOX96" s="167"/>
      <c r="BOY96" s="167"/>
      <c r="BOZ96" s="167"/>
      <c r="BPA96" s="167"/>
      <c r="BPB96" s="167"/>
      <c r="BPC96" s="167"/>
      <c r="BPD96" s="167"/>
      <c r="BPE96" s="167"/>
      <c r="BPF96" s="167"/>
      <c r="BPG96" s="167"/>
      <c r="BPH96" s="167"/>
      <c r="BPI96" s="167"/>
      <c r="BPJ96" s="167"/>
      <c r="BPK96" s="167"/>
      <c r="BPL96" s="167"/>
      <c r="BPM96" s="167"/>
      <c r="BPN96" s="167"/>
      <c r="BPO96" s="167"/>
      <c r="BPP96" s="167"/>
      <c r="BPQ96" s="167"/>
      <c r="BPR96" s="167"/>
      <c r="BPS96" s="167"/>
      <c r="BPT96" s="167"/>
      <c r="BPU96" s="167"/>
      <c r="BPV96" s="167"/>
      <c r="BPW96" s="167"/>
      <c r="BPX96" s="167"/>
      <c r="BPY96" s="167"/>
      <c r="BPZ96" s="167"/>
      <c r="BQA96" s="167"/>
      <c r="BQB96" s="167"/>
      <c r="BQC96" s="167"/>
      <c r="BQD96" s="167"/>
      <c r="BQE96" s="167"/>
      <c r="BQF96" s="167"/>
      <c r="BQG96" s="167"/>
      <c r="BQH96" s="167"/>
      <c r="BQI96" s="167"/>
      <c r="BQJ96" s="167"/>
      <c r="BQK96" s="167"/>
      <c r="BQL96" s="167"/>
      <c r="BQM96" s="167"/>
      <c r="BQN96" s="167"/>
      <c r="BQO96" s="167"/>
      <c r="BQP96" s="167"/>
      <c r="BQQ96" s="167"/>
      <c r="BQR96" s="167"/>
      <c r="BQS96" s="167"/>
      <c r="BQT96" s="167"/>
      <c r="BQU96" s="167"/>
      <c r="BQV96" s="167"/>
      <c r="BQW96" s="167"/>
      <c r="BQX96" s="167"/>
      <c r="BQY96" s="167"/>
      <c r="BQZ96" s="167"/>
      <c r="BRA96" s="167"/>
      <c r="BRB96" s="167"/>
      <c r="BRC96" s="167"/>
      <c r="BRD96" s="167"/>
      <c r="BRE96" s="167"/>
      <c r="BRF96" s="167"/>
      <c r="BRG96" s="167"/>
      <c r="BRH96" s="167"/>
      <c r="BRI96" s="167"/>
      <c r="BRJ96" s="167"/>
      <c r="BRK96" s="167"/>
      <c r="BRL96" s="167"/>
      <c r="BRM96" s="167"/>
      <c r="BRN96" s="167"/>
      <c r="BRO96" s="167"/>
      <c r="BRP96" s="167"/>
      <c r="BRQ96" s="167"/>
      <c r="BRR96" s="167"/>
      <c r="BRS96" s="167"/>
      <c r="BRT96" s="167"/>
      <c r="BRU96" s="167"/>
      <c r="BRV96" s="167"/>
      <c r="BRW96" s="167"/>
      <c r="BRX96" s="167"/>
      <c r="BRY96" s="167"/>
      <c r="BRZ96" s="167"/>
      <c r="BSA96" s="167"/>
      <c r="BSB96" s="167"/>
      <c r="BSC96" s="167"/>
      <c r="BSD96" s="167"/>
      <c r="BSE96" s="167"/>
      <c r="BSF96" s="167"/>
      <c r="BSG96" s="167"/>
      <c r="BSH96" s="167"/>
      <c r="BSI96" s="167"/>
      <c r="BSJ96" s="167"/>
      <c r="BSK96" s="167"/>
      <c r="BSL96" s="167"/>
      <c r="BSM96" s="167"/>
      <c r="BSN96" s="167"/>
      <c r="BSO96" s="167"/>
      <c r="BSP96" s="167"/>
      <c r="BSQ96" s="167"/>
      <c r="BSR96" s="167"/>
      <c r="BSS96" s="167"/>
      <c r="BST96" s="167"/>
      <c r="BSU96" s="167"/>
      <c r="BSV96" s="167"/>
      <c r="BSW96" s="167"/>
      <c r="BSX96" s="167"/>
      <c r="BSY96" s="167"/>
      <c r="BSZ96" s="167"/>
      <c r="BTA96" s="167"/>
      <c r="BTB96" s="167"/>
      <c r="BTC96" s="167"/>
      <c r="BTD96" s="167"/>
      <c r="BTE96" s="167"/>
      <c r="BTF96" s="167"/>
      <c r="BTG96" s="167"/>
      <c r="BTH96" s="167"/>
      <c r="BTI96" s="167"/>
      <c r="BTJ96" s="167"/>
      <c r="BTK96" s="167"/>
      <c r="BTL96" s="167"/>
      <c r="BTM96" s="167"/>
      <c r="BTN96" s="167"/>
      <c r="BTO96" s="167"/>
      <c r="BTP96" s="167"/>
      <c r="BTQ96" s="167"/>
      <c r="BTR96" s="167"/>
      <c r="BTS96" s="167"/>
      <c r="BTT96" s="167"/>
      <c r="BTU96" s="167"/>
      <c r="BTV96" s="167"/>
      <c r="BTW96" s="167"/>
      <c r="BTX96" s="167"/>
      <c r="BTY96" s="167"/>
      <c r="BTZ96" s="167"/>
      <c r="BUA96" s="167"/>
      <c r="BUB96" s="167"/>
      <c r="BUC96" s="167"/>
      <c r="BUD96" s="167"/>
      <c r="BUE96" s="167"/>
      <c r="BUF96" s="167"/>
      <c r="BUG96" s="167"/>
      <c r="BUH96" s="167"/>
      <c r="BUI96" s="167"/>
      <c r="BUJ96" s="167"/>
      <c r="BUK96" s="167"/>
      <c r="BUL96" s="167"/>
      <c r="BUM96" s="167"/>
      <c r="BUN96" s="167"/>
      <c r="BUO96" s="167"/>
      <c r="BUP96" s="167"/>
      <c r="BUQ96" s="167"/>
      <c r="BUR96" s="167"/>
      <c r="BUS96" s="167"/>
      <c r="BUT96" s="167"/>
      <c r="BUU96" s="167"/>
      <c r="BUV96" s="167"/>
      <c r="BUW96" s="167"/>
      <c r="BUX96" s="167"/>
      <c r="BUY96" s="167"/>
      <c r="BUZ96" s="167"/>
      <c r="BVA96" s="167"/>
      <c r="BVB96" s="167"/>
      <c r="BVC96" s="167"/>
      <c r="BVD96" s="167"/>
      <c r="BVE96" s="167"/>
      <c r="BVF96" s="167"/>
      <c r="BVG96" s="167"/>
      <c r="BVH96" s="167"/>
      <c r="BVI96" s="167"/>
      <c r="BVJ96" s="167"/>
      <c r="BVK96" s="167"/>
      <c r="BVL96" s="167"/>
      <c r="BVM96" s="167"/>
      <c r="BVN96" s="167"/>
      <c r="BVO96" s="167"/>
      <c r="BVP96" s="167"/>
      <c r="BVQ96" s="167"/>
      <c r="BVR96" s="167"/>
      <c r="BVS96" s="167"/>
      <c r="BVT96" s="167"/>
      <c r="BVU96" s="167"/>
      <c r="BVV96" s="167"/>
      <c r="BVW96" s="167"/>
      <c r="BVX96" s="167"/>
      <c r="BVY96" s="167"/>
      <c r="BVZ96" s="167"/>
      <c r="BWA96" s="167"/>
      <c r="BWB96" s="167"/>
      <c r="BWC96" s="167"/>
      <c r="BWD96" s="167"/>
      <c r="BWE96" s="167"/>
      <c r="BWF96" s="167"/>
      <c r="BWG96" s="167"/>
      <c r="BWH96" s="167"/>
      <c r="BWI96" s="167"/>
      <c r="BWJ96" s="167"/>
      <c r="BWK96" s="167"/>
      <c r="BWL96" s="167"/>
      <c r="BWM96" s="167"/>
      <c r="BWN96" s="167"/>
      <c r="BWO96" s="167"/>
      <c r="BWP96" s="167"/>
      <c r="BWQ96" s="167"/>
      <c r="BWR96" s="167"/>
      <c r="BWS96" s="167"/>
      <c r="BWT96" s="167"/>
      <c r="BWU96" s="167"/>
      <c r="BWV96" s="167"/>
      <c r="BWW96" s="167"/>
      <c r="BWX96" s="167"/>
      <c r="BWY96" s="167"/>
      <c r="BWZ96" s="167"/>
      <c r="BXA96" s="167"/>
      <c r="BXB96" s="167"/>
      <c r="BXC96" s="167"/>
      <c r="BXD96" s="167"/>
      <c r="BXE96" s="167"/>
      <c r="BXF96" s="167"/>
      <c r="BXG96" s="167"/>
      <c r="BXH96" s="167"/>
      <c r="BXI96" s="167"/>
      <c r="BXJ96" s="167"/>
      <c r="BXK96" s="167"/>
      <c r="BXL96" s="167"/>
      <c r="BXM96" s="167"/>
      <c r="BXN96" s="167"/>
      <c r="BXO96" s="167"/>
      <c r="BXP96" s="167"/>
      <c r="BXQ96" s="167"/>
      <c r="BXR96" s="167"/>
      <c r="BXS96" s="167"/>
      <c r="BXT96" s="167"/>
      <c r="BXU96" s="167"/>
      <c r="BXV96" s="167"/>
      <c r="BXW96" s="167"/>
      <c r="BXX96" s="167"/>
      <c r="BXY96" s="167"/>
      <c r="BXZ96" s="167"/>
      <c r="BYA96" s="167"/>
      <c r="BYB96" s="167"/>
      <c r="BYC96" s="167"/>
      <c r="BYD96" s="167"/>
      <c r="BYE96" s="167"/>
      <c r="BYF96" s="167"/>
      <c r="BYG96" s="167"/>
      <c r="BYH96" s="167"/>
      <c r="BYI96" s="167"/>
      <c r="BYJ96" s="167"/>
      <c r="BYK96" s="167"/>
      <c r="BYL96" s="167"/>
      <c r="BYM96" s="167"/>
      <c r="BYN96" s="167"/>
      <c r="BYO96" s="167"/>
      <c r="BYP96" s="167"/>
      <c r="BYQ96" s="167"/>
      <c r="BYR96" s="167"/>
      <c r="BYS96" s="167"/>
      <c r="BYT96" s="167"/>
      <c r="BYU96" s="167"/>
      <c r="BYV96" s="167"/>
      <c r="BYW96" s="167"/>
      <c r="BYX96" s="167"/>
      <c r="BYY96" s="167"/>
      <c r="BYZ96" s="167"/>
      <c r="BZA96" s="167"/>
      <c r="BZB96" s="167"/>
      <c r="BZC96" s="167"/>
      <c r="BZD96" s="167"/>
      <c r="BZE96" s="167"/>
      <c r="BZF96" s="167"/>
      <c r="BZG96" s="167"/>
      <c r="BZH96" s="167"/>
      <c r="BZI96" s="167"/>
      <c r="BZJ96" s="167"/>
      <c r="BZK96" s="167"/>
      <c r="BZL96" s="167"/>
      <c r="BZM96" s="167"/>
      <c r="BZN96" s="167"/>
      <c r="BZO96" s="167"/>
      <c r="BZP96" s="167"/>
      <c r="BZQ96" s="167"/>
      <c r="BZR96" s="167"/>
      <c r="BZS96" s="167"/>
      <c r="BZT96" s="167"/>
      <c r="BZU96" s="167"/>
      <c r="BZV96" s="167"/>
      <c r="BZW96" s="167"/>
      <c r="BZX96" s="167"/>
      <c r="BZY96" s="167"/>
      <c r="BZZ96" s="167"/>
      <c r="CAA96" s="167"/>
      <c r="CAB96" s="167"/>
      <c r="CAC96" s="167"/>
      <c r="CAD96" s="167"/>
      <c r="CAE96" s="167"/>
      <c r="CAF96" s="167"/>
      <c r="CAG96" s="167"/>
      <c r="CAH96" s="167"/>
      <c r="CAI96" s="167"/>
      <c r="CAJ96" s="167"/>
      <c r="CAK96" s="167"/>
      <c r="CAL96" s="167"/>
      <c r="CAM96" s="167"/>
      <c r="CAN96" s="167"/>
      <c r="CAO96" s="167"/>
      <c r="CAP96" s="167"/>
      <c r="CAQ96" s="167"/>
      <c r="CAR96" s="167"/>
      <c r="CAS96" s="167"/>
      <c r="CAT96" s="167"/>
      <c r="CAU96" s="167"/>
      <c r="CAV96" s="167"/>
      <c r="CAW96" s="167"/>
      <c r="CAX96" s="167"/>
      <c r="CAY96" s="167"/>
      <c r="CAZ96" s="167"/>
      <c r="CBA96" s="167"/>
      <c r="CBB96" s="167"/>
      <c r="CBC96" s="167"/>
      <c r="CBD96" s="167"/>
      <c r="CBE96" s="167"/>
      <c r="CBF96" s="167"/>
      <c r="CBG96" s="167"/>
      <c r="CBH96" s="167"/>
      <c r="CBI96" s="167"/>
      <c r="CBJ96" s="167"/>
      <c r="CBK96" s="167"/>
      <c r="CBL96" s="167"/>
      <c r="CBM96" s="167"/>
      <c r="CBN96" s="167"/>
      <c r="CBO96" s="167"/>
      <c r="CBP96" s="167"/>
      <c r="CBQ96" s="167"/>
      <c r="CBR96" s="167"/>
      <c r="CBS96" s="167"/>
      <c r="CBT96" s="167"/>
      <c r="CBU96" s="167"/>
      <c r="CBV96" s="167"/>
      <c r="CBW96" s="167"/>
      <c r="CBX96" s="167"/>
      <c r="CBY96" s="167"/>
      <c r="CBZ96" s="167"/>
      <c r="CCA96" s="167"/>
      <c r="CCB96" s="167"/>
      <c r="CCC96" s="167"/>
      <c r="CCD96" s="167"/>
      <c r="CCE96" s="167"/>
      <c r="CCF96" s="167"/>
      <c r="CCG96" s="167"/>
      <c r="CCH96" s="167"/>
      <c r="CCI96" s="167"/>
      <c r="CCJ96" s="167"/>
      <c r="CCK96" s="167"/>
      <c r="CCL96" s="167"/>
      <c r="CCM96" s="167"/>
      <c r="CCN96" s="167"/>
      <c r="CCO96" s="167"/>
      <c r="CCP96" s="167"/>
      <c r="CCQ96" s="167"/>
      <c r="CCR96" s="167"/>
      <c r="CCS96" s="167"/>
      <c r="CCT96" s="167"/>
      <c r="CCU96" s="167"/>
      <c r="CCV96" s="167"/>
      <c r="CCW96" s="167"/>
      <c r="CCX96" s="167"/>
      <c r="CCY96" s="167"/>
      <c r="CCZ96" s="167"/>
      <c r="CDA96" s="167"/>
      <c r="CDB96" s="167"/>
      <c r="CDC96" s="167"/>
      <c r="CDD96" s="167"/>
      <c r="CDE96" s="167"/>
      <c r="CDF96" s="167"/>
      <c r="CDG96" s="167"/>
      <c r="CDH96" s="167"/>
      <c r="CDI96" s="167"/>
      <c r="CDJ96" s="167"/>
      <c r="CDK96" s="167"/>
      <c r="CDL96" s="167"/>
      <c r="CDM96" s="167"/>
      <c r="CDN96" s="167"/>
      <c r="CDO96" s="167"/>
      <c r="CDP96" s="167"/>
      <c r="CDQ96" s="167"/>
      <c r="CDR96" s="167"/>
      <c r="CDS96" s="167"/>
      <c r="CDT96" s="167"/>
      <c r="CDU96" s="167"/>
      <c r="CDV96" s="167"/>
      <c r="CDW96" s="167"/>
      <c r="CDX96" s="167"/>
      <c r="CDY96" s="167"/>
      <c r="CDZ96" s="167"/>
      <c r="CEA96" s="167"/>
      <c r="CEB96" s="167"/>
      <c r="CEC96" s="167"/>
      <c r="CED96" s="167"/>
      <c r="CEE96" s="167"/>
      <c r="CEF96" s="167"/>
      <c r="CEG96" s="167"/>
      <c r="CEH96" s="167"/>
      <c r="CEI96" s="167"/>
      <c r="CEJ96" s="167"/>
      <c r="CEK96" s="167"/>
      <c r="CEL96" s="167"/>
      <c r="CEM96" s="167"/>
      <c r="CEN96" s="167"/>
      <c r="CEO96" s="167"/>
      <c r="CEP96" s="167"/>
      <c r="CEQ96" s="167"/>
      <c r="CER96" s="167"/>
      <c r="CES96" s="167"/>
      <c r="CET96" s="167"/>
      <c r="CEU96" s="167"/>
      <c r="CEV96" s="167"/>
      <c r="CEW96" s="167"/>
      <c r="CEX96" s="167"/>
      <c r="CEY96" s="167"/>
      <c r="CEZ96" s="167"/>
      <c r="CFA96" s="167"/>
      <c r="CFB96" s="167"/>
      <c r="CFC96" s="167"/>
      <c r="CFD96" s="167"/>
      <c r="CFE96" s="167"/>
      <c r="CFF96" s="167"/>
      <c r="CFG96" s="167"/>
      <c r="CFH96" s="167"/>
      <c r="CFI96" s="167"/>
      <c r="CFJ96" s="167"/>
      <c r="CFK96" s="167"/>
      <c r="CFL96" s="167"/>
      <c r="CFM96" s="167"/>
      <c r="CFN96" s="167"/>
      <c r="CFO96" s="167"/>
      <c r="CFP96" s="167"/>
      <c r="CFQ96" s="167"/>
      <c r="CFR96" s="167"/>
      <c r="CFS96" s="167"/>
      <c r="CFT96" s="167"/>
      <c r="CFU96" s="167"/>
      <c r="CFV96" s="167"/>
      <c r="CFW96" s="167"/>
      <c r="CFX96" s="167"/>
      <c r="CFY96" s="167"/>
      <c r="CFZ96" s="167"/>
      <c r="CGA96" s="167"/>
      <c r="CGB96" s="167"/>
      <c r="CGC96" s="167"/>
      <c r="CGD96" s="167"/>
      <c r="CGE96" s="167"/>
      <c r="CGF96" s="167"/>
      <c r="CGG96" s="167"/>
      <c r="CGH96" s="167"/>
      <c r="CGI96" s="167"/>
      <c r="CGJ96" s="167"/>
      <c r="CGK96" s="167"/>
      <c r="CGL96" s="167"/>
      <c r="CGM96" s="167"/>
      <c r="CGN96" s="167"/>
      <c r="CGO96" s="167"/>
      <c r="CGP96" s="167"/>
      <c r="CGQ96" s="167"/>
      <c r="CGR96" s="167"/>
      <c r="CGS96" s="167"/>
      <c r="CGT96" s="167"/>
      <c r="CGU96" s="167"/>
      <c r="CGV96" s="167"/>
      <c r="CGW96" s="167"/>
      <c r="CGX96" s="167"/>
      <c r="CGY96" s="167"/>
      <c r="CGZ96" s="167"/>
      <c r="CHA96" s="167"/>
      <c r="CHB96" s="167"/>
      <c r="CHC96" s="167"/>
      <c r="CHD96" s="167"/>
      <c r="CHE96" s="167"/>
      <c r="CHF96" s="167"/>
      <c r="CHG96" s="167"/>
      <c r="CHH96" s="167"/>
      <c r="CHI96" s="167"/>
      <c r="CHJ96" s="167"/>
      <c r="CHK96" s="167"/>
      <c r="CHL96" s="167"/>
      <c r="CHM96" s="167"/>
      <c r="CHN96" s="167"/>
      <c r="CHO96" s="167"/>
      <c r="CHP96" s="167"/>
      <c r="CHQ96" s="167"/>
      <c r="CHR96" s="167"/>
      <c r="CHS96" s="167"/>
      <c r="CHT96" s="167"/>
      <c r="CHU96" s="167"/>
      <c r="CHV96" s="167"/>
      <c r="CHW96" s="167"/>
      <c r="CHX96" s="167"/>
      <c r="CHY96" s="167"/>
      <c r="CHZ96" s="167"/>
      <c r="CIA96" s="167"/>
      <c r="CIB96" s="167"/>
      <c r="CIC96" s="167"/>
      <c r="CID96" s="167"/>
      <c r="CIE96" s="167"/>
      <c r="CIF96" s="167"/>
      <c r="CIG96" s="167"/>
      <c r="CIH96" s="167"/>
      <c r="CII96" s="167"/>
      <c r="CIJ96" s="167"/>
      <c r="CIK96" s="167"/>
      <c r="CIL96" s="167"/>
      <c r="CIM96" s="167"/>
      <c r="CIN96" s="167"/>
      <c r="CIO96" s="167"/>
      <c r="CIP96" s="167"/>
      <c r="CIQ96" s="167"/>
      <c r="CIR96" s="167"/>
      <c r="CIS96" s="167"/>
      <c r="CIT96" s="167"/>
      <c r="CIU96" s="167"/>
      <c r="CIV96" s="167"/>
      <c r="CIW96" s="167"/>
      <c r="CIX96" s="167"/>
      <c r="CIY96" s="167"/>
      <c r="CIZ96" s="167"/>
      <c r="CJA96" s="167"/>
      <c r="CJB96" s="167"/>
      <c r="CJC96" s="167"/>
      <c r="CJD96" s="167"/>
      <c r="CJE96" s="167"/>
      <c r="CJF96" s="167"/>
      <c r="CJG96" s="167"/>
      <c r="CJH96" s="167"/>
      <c r="CJI96" s="167"/>
      <c r="CJJ96" s="167"/>
      <c r="CJK96" s="167"/>
      <c r="CJL96" s="167"/>
      <c r="CJM96" s="167"/>
      <c r="CJN96" s="167"/>
      <c r="CJO96" s="167"/>
      <c r="CJP96" s="167"/>
      <c r="CJQ96" s="167"/>
      <c r="CJR96" s="167"/>
      <c r="CJS96" s="167"/>
      <c r="CJT96" s="167"/>
      <c r="CJU96" s="167"/>
      <c r="CJV96" s="167"/>
      <c r="CJW96" s="167"/>
      <c r="CJX96" s="167"/>
      <c r="CJY96" s="167"/>
      <c r="CJZ96" s="167"/>
      <c r="CKA96" s="167"/>
      <c r="CKB96" s="167"/>
      <c r="CKC96" s="167"/>
      <c r="CKD96" s="167"/>
      <c r="CKE96" s="167"/>
      <c r="CKF96" s="167"/>
      <c r="CKG96" s="167"/>
      <c r="CKH96" s="167"/>
      <c r="CKI96" s="167"/>
      <c r="CKJ96" s="167"/>
      <c r="CKK96" s="167"/>
      <c r="CKL96" s="167"/>
      <c r="CKM96" s="167"/>
      <c r="CKN96" s="167"/>
      <c r="CKO96" s="167"/>
      <c r="CKP96" s="167"/>
      <c r="CKQ96" s="167"/>
      <c r="CKR96" s="167"/>
      <c r="CKS96" s="167"/>
      <c r="CKT96" s="167"/>
      <c r="CKU96" s="167"/>
      <c r="CKV96" s="167"/>
      <c r="CKW96" s="167"/>
      <c r="CKX96" s="167"/>
      <c r="CKY96" s="167"/>
      <c r="CKZ96" s="167"/>
      <c r="CLA96" s="167"/>
      <c r="CLB96" s="167"/>
      <c r="CLC96" s="167"/>
      <c r="CLD96" s="167"/>
      <c r="CLE96" s="167"/>
      <c r="CLF96" s="167"/>
      <c r="CLG96" s="167"/>
      <c r="CLH96" s="167"/>
      <c r="CLI96" s="167"/>
      <c r="CLJ96" s="167"/>
      <c r="CLK96" s="167"/>
      <c r="CLL96" s="167"/>
      <c r="CLM96" s="167"/>
      <c r="CLN96" s="167"/>
      <c r="CLO96" s="167"/>
      <c r="CLP96" s="167"/>
      <c r="CLQ96" s="167"/>
      <c r="CLR96" s="167"/>
      <c r="CLS96" s="167"/>
      <c r="CLT96" s="167"/>
      <c r="CLU96" s="167"/>
      <c r="CLV96" s="167"/>
      <c r="CLW96" s="167"/>
      <c r="CLX96" s="167"/>
      <c r="CLY96" s="167"/>
      <c r="CLZ96" s="167"/>
      <c r="CMA96" s="167"/>
      <c r="CMB96" s="167"/>
      <c r="CMC96" s="167"/>
      <c r="CMD96" s="167"/>
      <c r="CME96" s="167"/>
      <c r="CMF96" s="167"/>
      <c r="CMG96" s="167"/>
      <c r="CMH96" s="167"/>
      <c r="CMI96" s="167"/>
      <c r="CMJ96" s="167"/>
      <c r="CMK96" s="167"/>
      <c r="CML96" s="167"/>
      <c r="CMM96" s="167"/>
      <c r="CMN96" s="167"/>
      <c r="CMO96" s="167"/>
      <c r="CMP96" s="167"/>
      <c r="CMQ96" s="167"/>
      <c r="CMR96" s="167"/>
      <c r="CMS96" s="167"/>
      <c r="CMT96" s="167"/>
      <c r="CMU96" s="167"/>
      <c r="CMV96" s="167"/>
      <c r="CMW96" s="167"/>
      <c r="CMX96" s="167"/>
      <c r="CMY96" s="167"/>
      <c r="CMZ96" s="167"/>
      <c r="CNA96" s="167"/>
      <c r="CNB96" s="167"/>
      <c r="CNC96" s="167"/>
      <c r="CND96" s="167"/>
      <c r="CNE96" s="167"/>
      <c r="CNF96" s="167"/>
      <c r="CNG96" s="167"/>
      <c r="CNH96" s="167"/>
      <c r="CNI96" s="167"/>
      <c r="CNJ96" s="167"/>
      <c r="CNK96" s="167"/>
      <c r="CNL96" s="167"/>
      <c r="CNM96" s="167"/>
      <c r="CNN96" s="167"/>
      <c r="CNO96" s="167"/>
      <c r="CNP96" s="167"/>
      <c r="CNQ96" s="167"/>
      <c r="CNR96" s="167"/>
      <c r="CNS96" s="167"/>
      <c r="CNT96" s="167"/>
      <c r="CNU96" s="167"/>
      <c r="CNV96" s="167"/>
      <c r="CNW96" s="167"/>
      <c r="CNX96" s="167"/>
      <c r="CNY96" s="167"/>
      <c r="CNZ96" s="167"/>
      <c r="COA96" s="167"/>
      <c r="COB96" s="167"/>
      <c r="COC96" s="167"/>
      <c r="COD96" s="167"/>
      <c r="COE96" s="167"/>
      <c r="COF96" s="167"/>
      <c r="COG96" s="167"/>
      <c r="COH96" s="167"/>
      <c r="COI96" s="167"/>
      <c r="COJ96" s="167"/>
      <c r="COK96" s="167"/>
      <c r="COL96" s="167"/>
      <c r="COM96" s="167"/>
      <c r="CON96" s="167"/>
      <c r="COO96" s="167"/>
      <c r="COP96" s="167"/>
      <c r="COQ96" s="167"/>
      <c r="COR96" s="167"/>
      <c r="COS96" s="167"/>
      <c r="COT96" s="167"/>
      <c r="COU96" s="167"/>
      <c r="COV96" s="167"/>
      <c r="COW96" s="167"/>
      <c r="COX96" s="167"/>
      <c r="COY96" s="167"/>
      <c r="COZ96" s="167"/>
      <c r="CPA96" s="167"/>
      <c r="CPB96" s="167"/>
      <c r="CPC96" s="167"/>
      <c r="CPD96" s="167"/>
      <c r="CPE96" s="167"/>
      <c r="CPF96" s="167"/>
      <c r="CPG96" s="167"/>
      <c r="CPH96" s="167"/>
      <c r="CPI96" s="167"/>
      <c r="CPJ96" s="167"/>
      <c r="CPK96" s="167"/>
      <c r="CPL96" s="167"/>
      <c r="CPM96" s="167"/>
      <c r="CPN96" s="167"/>
      <c r="CPO96" s="167"/>
      <c r="CPP96" s="167"/>
      <c r="CPQ96" s="167"/>
      <c r="CPR96" s="167"/>
      <c r="CPS96" s="167"/>
      <c r="CPT96" s="167"/>
      <c r="CPU96" s="167"/>
      <c r="CPV96" s="167"/>
      <c r="CPW96" s="167"/>
      <c r="CPX96" s="167"/>
      <c r="CPY96" s="167"/>
      <c r="CPZ96" s="167"/>
      <c r="CQA96" s="167"/>
      <c r="CQB96" s="167"/>
      <c r="CQC96" s="167"/>
      <c r="CQD96" s="167"/>
      <c r="CQE96" s="167"/>
      <c r="CQF96" s="167"/>
      <c r="CQG96" s="167"/>
      <c r="CQH96" s="167"/>
      <c r="CQI96" s="167"/>
      <c r="CQJ96" s="167"/>
      <c r="CQK96" s="167"/>
      <c r="CQL96" s="167"/>
      <c r="CQM96" s="167"/>
      <c r="CQN96" s="167"/>
      <c r="CQO96" s="167"/>
      <c r="CQP96" s="167"/>
      <c r="CQQ96" s="167"/>
      <c r="CQR96" s="167"/>
      <c r="CQS96" s="167"/>
      <c r="CQT96" s="167"/>
      <c r="CQU96" s="167"/>
      <c r="CQV96" s="167"/>
      <c r="CQW96" s="167"/>
      <c r="CQX96" s="167"/>
      <c r="CQY96" s="167"/>
      <c r="CQZ96" s="167"/>
      <c r="CRA96" s="167"/>
      <c r="CRB96" s="167"/>
      <c r="CRC96" s="167"/>
      <c r="CRD96" s="167"/>
      <c r="CRE96" s="167"/>
      <c r="CRF96" s="167"/>
      <c r="CRG96" s="167"/>
      <c r="CRH96" s="167"/>
      <c r="CRI96" s="167"/>
      <c r="CRJ96" s="167"/>
      <c r="CRK96" s="167"/>
      <c r="CRL96" s="167"/>
      <c r="CRM96" s="167"/>
      <c r="CRN96" s="167"/>
      <c r="CRO96" s="167"/>
      <c r="CRP96" s="167"/>
      <c r="CRQ96" s="167"/>
      <c r="CRR96" s="167"/>
      <c r="CRS96" s="167"/>
      <c r="CRT96" s="167"/>
      <c r="CRU96" s="167"/>
      <c r="CRV96" s="167"/>
      <c r="CRW96" s="167"/>
      <c r="CRX96" s="167"/>
      <c r="CRY96" s="167"/>
      <c r="CRZ96" s="167"/>
      <c r="CSA96" s="167"/>
      <c r="CSB96" s="167"/>
      <c r="CSC96" s="167"/>
      <c r="CSD96" s="167"/>
      <c r="CSE96" s="167"/>
      <c r="CSF96" s="167"/>
      <c r="CSG96" s="167"/>
      <c r="CSH96" s="167"/>
      <c r="CSI96" s="167"/>
      <c r="CSJ96" s="167"/>
      <c r="CSK96" s="167"/>
      <c r="CSL96" s="167"/>
      <c r="CSM96" s="167"/>
      <c r="CSN96" s="167"/>
      <c r="CSO96" s="167"/>
      <c r="CSP96" s="167"/>
      <c r="CSQ96" s="167"/>
      <c r="CSR96" s="167"/>
      <c r="CSS96" s="167"/>
      <c r="CST96" s="167"/>
      <c r="CSU96" s="167"/>
      <c r="CSV96" s="167"/>
      <c r="CSW96" s="167"/>
      <c r="CSX96" s="167"/>
      <c r="CSY96" s="167"/>
      <c r="CSZ96" s="167"/>
      <c r="CTA96" s="167"/>
      <c r="CTB96" s="167"/>
      <c r="CTC96" s="167"/>
      <c r="CTD96" s="167"/>
      <c r="CTE96" s="167"/>
      <c r="CTF96" s="167"/>
      <c r="CTG96" s="167"/>
      <c r="CTH96" s="167"/>
      <c r="CTI96" s="167"/>
      <c r="CTJ96" s="167"/>
      <c r="CTK96" s="167"/>
      <c r="CTL96" s="167"/>
      <c r="CTM96" s="167"/>
      <c r="CTN96" s="167"/>
      <c r="CTO96" s="167"/>
      <c r="CTP96" s="167"/>
      <c r="CTQ96" s="167"/>
      <c r="CTR96" s="167"/>
      <c r="CTS96" s="167"/>
      <c r="CTT96" s="167"/>
      <c r="CTU96" s="167"/>
      <c r="CTV96" s="167"/>
      <c r="CTW96" s="167"/>
      <c r="CTX96" s="167"/>
      <c r="CTY96" s="167"/>
      <c r="CTZ96" s="167"/>
      <c r="CUA96" s="167"/>
      <c r="CUB96" s="167"/>
      <c r="CUC96" s="167"/>
      <c r="CUD96" s="167"/>
      <c r="CUE96" s="167"/>
      <c r="CUF96" s="167"/>
      <c r="CUG96" s="167"/>
      <c r="CUH96" s="167"/>
      <c r="CUI96" s="167"/>
      <c r="CUJ96" s="167"/>
      <c r="CUK96" s="167"/>
      <c r="CUL96" s="167"/>
      <c r="CUM96" s="167"/>
      <c r="CUN96" s="167"/>
      <c r="CUO96" s="167"/>
      <c r="CUP96" s="167"/>
      <c r="CUQ96" s="167"/>
      <c r="CUR96" s="167"/>
      <c r="CUS96" s="167"/>
      <c r="CUT96" s="167"/>
      <c r="CUU96" s="167"/>
      <c r="CUV96" s="167"/>
      <c r="CUW96" s="167"/>
      <c r="CUX96" s="167"/>
      <c r="CUY96" s="167"/>
      <c r="CUZ96" s="167"/>
      <c r="CVA96" s="167"/>
      <c r="CVB96" s="167"/>
      <c r="CVC96" s="167"/>
      <c r="CVD96" s="167"/>
      <c r="CVE96" s="167"/>
      <c r="CVF96" s="167"/>
      <c r="CVG96" s="167"/>
      <c r="CVH96" s="167"/>
      <c r="CVI96" s="167"/>
      <c r="CVJ96" s="167"/>
      <c r="CVK96" s="167"/>
      <c r="CVL96" s="167"/>
      <c r="CVM96" s="167"/>
      <c r="CVN96" s="167"/>
      <c r="CVO96" s="167"/>
      <c r="CVP96" s="167"/>
      <c r="CVQ96" s="167"/>
      <c r="CVR96" s="167"/>
      <c r="CVS96" s="167"/>
      <c r="CVT96" s="167"/>
      <c r="CVU96" s="167"/>
      <c r="CVV96" s="167"/>
      <c r="CVW96" s="167"/>
      <c r="CVX96" s="167"/>
      <c r="CVY96" s="167"/>
      <c r="CVZ96" s="167"/>
      <c r="CWA96" s="167"/>
      <c r="CWB96" s="167"/>
      <c r="CWC96" s="167"/>
      <c r="CWD96" s="167"/>
      <c r="CWE96" s="167"/>
      <c r="CWF96" s="167"/>
      <c r="CWG96" s="167"/>
      <c r="CWH96" s="167"/>
      <c r="CWI96" s="167"/>
      <c r="CWJ96" s="167"/>
      <c r="CWK96" s="167"/>
      <c r="CWL96" s="167"/>
      <c r="CWM96" s="167"/>
      <c r="CWN96" s="167"/>
      <c r="CWO96" s="167"/>
      <c r="CWP96" s="167"/>
      <c r="CWQ96" s="167"/>
      <c r="CWR96" s="167"/>
      <c r="CWS96" s="167"/>
      <c r="CWT96" s="167"/>
      <c r="CWU96" s="167"/>
      <c r="CWV96" s="167"/>
      <c r="CWW96" s="167"/>
      <c r="CWX96" s="167"/>
      <c r="CWY96" s="167"/>
      <c r="CWZ96" s="167"/>
      <c r="CXA96" s="167"/>
      <c r="CXB96" s="167"/>
      <c r="CXC96" s="167"/>
      <c r="CXD96" s="167"/>
      <c r="CXE96" s="167"/>
      <c r="CXF96" s="167"/>
      <c r="CXG96" s="167"/>
      <c r="CXH96" s="167"/>
      <c r="CXI96" s="167"/>
      <c r="CXJ96" s="167"/>
      <c r="CXK96" s="167"/>
      <c r="CXL96" s="167"/>
      <c r="CXM96" s="167"/>
      <c r="CXN96" s="167"/>
      <c r="CXO96" s="167"/>
      <c r="CXP96" s="167"/>
      <c r="CXQ96" s="167"/>
      <c r="CXR96" s="167"/>
      <c r="CXS96" s="167"/>
      <c r="CXT96" s="167"/>
      <c r="CXU96" s="167"/>
      <c r="CXV96" s="167"/>
      <c r="CXW96" s="167"/>
      <c r="CXX96" s="167"/>
      <c r="CXY96" s="167"/>
      <c r="CXZ96" s="167"/>
      <c r="CYA96" s="167"/>
      <c r="CYB96" s="167"/>
      <c r="CYC96" s="167"/>
      <c r="CYD96" s="167"/>
      <c r="CYE96" s="167"/>
      <c r="CYF96" s="167"/>
      <c r="CYG96" s="167"/>
      <c r="CYH96" s="167"/>
      <c r="CYI96" s="167"/>
      <c r="CYJ96" s="167"/>
      <c r="CYK96" s="167"/>
      <c r="CYL96" s="167"/>
      <c r="CYM96" s="167"/>
      <c r="CYN96" s="167"/>
      <c r="CYO96" s="167"/>
      <c r="CYP96" s="167"/>
      <c r="CYQ96" s="167"/>
      <c r="CYR96" s="167"/>
      <c r="CYS96" s="167"/>
      <c r="CYT96" s="167"/>
      <c r="CYU96" s="167"/>
      <c r="CYV96" s="167"/>
      <c r="CYW96" s="167"/>
      <c r="CYX96" s="167"/>
      <c r="CYY96" s="167"/>
      <c r="CYZ96" s="167"/>
      <c r="CZA96" s="167"/>
      <c r="CZB96" s="167"/>
      <c r="CZC96" s="167"/>
      <c r="CZD96" s="167"/>
      <c r="CZE96" s="167"/>
      <c r="CZF96" s="167"/>
      <c r="CZG96" s="167"/>
      <c r="CZH96" s="167"/>
      <c r="CZI96" s="167"/>
      <c r="CZJ96" s="167"/>
      <c r="CZK96" s="167"/>
      <c r="CZL96" s="167"/>
      <c r="CZM96" s="167"/>
      <c r="CZN96" s="167"/>
      <c r="CZO96" s="167"/>
      <c r="CZP96" s="167"/>
      <c r="CZQ96" s="167"/>
      <c r="CZR96" s="167"/>
      <c r="CZS96" s="167"/>
      <c r="CZT96" s="167"/>
      <c r="CZU96" s="167"/>
      <c r="CZV96" s="167"/>
      <c r="CZW96" s="167"/>
      <c r="CZX96" s="167"/>
      <c r="CZY96" s="167"/>
      <c r="CZZ96" s="167"/>
      <c r="DAA96" s="167"/>
      <c r="DAB96" s="167"/>
      <c r="DAC96" s="167"/>
      <c r="DAD96" s="167"/>
      <c r="DAE96" s="167"/>
      <c r="DAF96" s="167"/>
      <c r="DAG96" s="167"/>
      <c r="DAH96" s="167"/>
      <c r="DAI96" s="167"/>
      <c r="DAJ96" s="167"/>
      <c r="DAK96" s="167"/>
      <c r="DAL96" s="167"/>
      <c r="DAM96" s="167"/>
      <c r="DAN96" s="167"/>
      <c r="DAO96" s="167"/>
      <c r="DAP96" s="167"/>
      <c r="DAQ96" s="167"/>
      <c r="DAR96" s="167"/>
      <c r="DAS96" s="167"/>
      <c r="DAT96" s="167"/>
      <c r="DAU96" s="167"/>
      <c r="DAV96" s="167"/>
      <c r="DAW96" s="167"/>
      <c r="DAX96" s="167"/>
      <c r="DAY96" s="167"/>
      <c r="DAZ96" s="167"/>
      <c r="DBA96" s="167"/>
      <c r="DBB96" s="167"/>
      <c r="DBC96" s="167"/>
      <c r="DBD96" s="167"/>
      <c r="DBE96" s="167"/>
      <c r="DBF96" s="167"/>
      <c r="DBG96" s="167"/>
      <c r="DBH96" s="167"/>
      <c r="DBI96" s="167"/>
      <c r="DBJ96" s="167"/>
      <c r="DBK96" s="167"/>
      <c r="DBL96" s="167"/>
      <c r="DBM96" s="167"/>
      <c r="DBN96" s="167"/>
      <c r="DBO96" s="167"/>
      <c r="DBP96" s="167"/>
      <c r="DBQ96" s="167"/>
      <c r="DBR96" s="167"/>
      <c r="DBS96" s="167"/>
      <c r="DBT96" s="167"/>
      <c r="DBU96" s="167"/>
      <c r="DBV96" s="167"/>
      <c r="DBW96" s="167"/>
      <c r="DBX96" s="167"/>
      <c r="DBY96" s="167"/>
      <c r="DBZ96" s="167"/>
      <c r="DCA96" s="167"/>
      <c r="DCB96" s="167"/>
      <c r="DCC96" s="167"/>
      <c r="DCD96" s="167"/>
      <c r="DCE96" s="167"/>
      <c r="DCF96" s="167"/>
      <c r="DCG96" s="167"/>
      <c r="DCH96" s="167"/>
      <c r="DCI96" s="167"/>
      <c r="DCJ96" s="167"/>
      <c r="DCK96" s="167"/>
      <c r="DCL96" s="167"/>
      <c r="DCM96" s="167"/>
      <c r="DCN96" s="167"/>
      <c r="DCO96" s="167"/>
      <c r="DCP96" s="167"/>
      <c r="DCQ96" s="167"/>
      <c r="DCR96" s="167"/>
      <c r="DCS96" s="167"/>
      <c r="DCT96" s="167"/>
      <c r="DCU96" s="167"/>
      <c r="DCV96" s="167"/>
      <c r="DCW96" s="167"/>
      <c r="DCX96" s="167"/>
      <c r="DCY96" s="167"/>
      <c r="DCZ96" s="167"/>
      <c r="DDA96" s="167"/>
      <c r="DDB96" s="167"/>
      <c r="DDC96" s="167"/>
      <c r="DDD96" s="167"/>
      <c r="DDE96" s="167"/>
      <c r="DDF96" s="167"/>
      <c r="DDG96" s="167"/>
      <c r="DDH96" s="167"/>
      <c r="DDI96" s="167"/>
      <c r="DDJ96" s="167"/>
      <c r="DDK96" s="167"/>
      <c r="DDL96" s="167"/>
      <c r="DDM96" s="167"/>
      <c r="DDN96" s="167"/>
      <c r="DDO96" s="167"/>
      <c r="DDP96" s="167"/>
      <c r="DDQ96" s="167"/>
      <c r="DDR96" s="167"/>
      <c r="DDS96" s="167"/>
      <c r="DDT96" s="167"/>
      <c r="DDU96" s="167"/>
      <c r="DDV96" s="167"/>
      <c r="DDW96" s="167"/>
      <c r="DDX96" s="167"/>
      <c r="DDY96" s="167"/>
      <c r="DDZ96" s="167"/>
      <c r="DEA96" s="167"/>
      <c r="DEB96" s="167"/>
      <c r="DEC96" s="167"/>
      <c r="DED96" s="167"/>
      <c r="DEE96" s="167"/>
      <c r="DEF96" s="167"/>
      <c r="DEG96" s="167"/>
      <c r="DEH96" s="167"/>
      <c r="DEI96" s="167"/>
      <c r="DEJ96" s="167"/>
      <c r="DEK96" s="167"/>
      <c r="DEL96" s="167"/>
      <c r="DEM96" s="167"/>
      <c r="DEN96" s="167"/>
      <c r="DEO96" s="167"/>
      <c r="DEP96" s="167"/>
      <c r="DEQ96" s="167"/>
      <c r="DER96" s="167"/>
      <c r="DES96" s="167"/>
      <c r="DET96" s="167"/>
      <c r="DEU96" s="167"/>
      <c r="DEV96" s="167"/>
      <c r="DEW96" s="167"/>
      <c r="DEX96" s="167"/>
      <c r="DEY96" s="167"/>
      <c r="DEZ96" s="167"/>
      <c r="DFA96" s="167"/>
      <c r="DFB96" s="167"/>
      <c r="DFC96" s="167"/>
      <c r="DFD96" s="167"/>
      <c r="DFE96" s="167"/>
      <c r="DFF96" s="167"/>
      <c r="DFG96" s="167"/>
      <c r="DFH96" s="167"/>
      <c r="DFI96" s="167"/>
      <c r="DFJ96" s="167"/>
      <c r="DFK96" s="167"/>
      <c r="DFL96" s="167"/>
      <c r="DFM96" s="167"/>
      <c r="DFN96" s="167"/>
      <c r="DFO96" s="167"/>
      <c r="DFP96" s="167"/>
      <c r="DFQ96" s="167"/>
      <c r="DFR96" s="167"/>
      <c r="DFS96" s="167"/>
      <c r="DFT96" s="167"/>
      <c r="DFU96" s="167"/>
      <c r="DFV96" s="167"/>
      <c r="DFW96" s="167"/>
      <c r="DFX96" s="167"/>
      <c r="DFY96" s="167"/>
      <c r="DFZ96" s="167"/>
      <c r="DGA96" s="167"/>
      <c r="DGB96" s="167"/>
      <c r="DGC96" s="167"/>
      <c r="DGD96" s="167"/>
      <c r="DGE96" s="167"/>
      <c r="DGF96" s="167"/>
      <c r="DGG96" s="167"/>
      <c r="DGH96" s="167"/>
      <c r="DGI96" s="167"/>
      <c r="DGJ96" s="167"/>
      <c r="DGK96" s="167"/>
      <c r="DGL96" s="167"/>
      <c r="DGM96" s="167"/>
      <c r="DGN96" s="167"/>
      <c r="DGO96" s="167"/>
      <c r="DGP96" s="167"/>
      <c r="DGQ96" s="167"/>
      <c r="DGR96" s="167"/>
      <c r="DGS96" s="167"/>
      <c r="DGT96" s="167"/>
      <c r="DGU96" s="167"/>
      <c r="DGV96" s="167"/>
      <c r="DGW96" s="167"/>
      <c r="DGX96" s="167"/>
      <c r="DGY96" s="167"/>
      <c r="DGZ96" s="167"/>
      <c r="DHA96" s="167"/>
      <c r="DHB96" s="167"/>
      <c r="DHC96" s="167"/>
      <c r="DHD96" s="167"/>
      <c r="DHE96" s="167"/>
      <c r="DHF96" s="167"/>
      <c r="DHG96" s="167"/>
      <c r="DHH96" s="167"/>
      <c r="DHI96" s="167"/>
      <c r="DHJ96" s="167"/>
      <c r="DHK96" s="167"/>
      <c r="DHL96" s="167"/>
      <c r="DHM96" s="167"/>
      <c r="DHN96" s="167"/>
      <c r="DHO96" s="167"/>
      <c r="DHP96" s="167"/>
      <c r="DHQ96" s="167"/>
      <c r="DHR96" s="167"/>
      <c r="DHS96" s="167"/>
      <c r="DHT96" s="167"/>
      <c r="DHU96" s="167"/>
      <c r="DHV96" s="167"/>
      <c r="DHW96" s="167"/>
      <c r="DHX96" s="167"/>
      <c r="DHY96" s="167"/>
      <c r="DHZ96" s="167"/>
      <c r="DIA96" s="167"/>
      <c r="DIB96" s="167"/>
      <c r="DIC96" s="167"/>
      <c r="DID96" s="167"/>
      <c r="DIE96" s="167"/>
      <c r="DIF96" s="167"/>
      <c r="DIG96" s="167"/>
      <c r="DIH96" s="167"/>
      <c r="DII96" s="167"/>
      <c r="DIJ96" s="167"/>
      <c r="DIK96" s="167"/>
      <c r="DIL96" s="167"/>
      <c r="DIM96" s="167"/>
      <c r="DIN96" s="167"/>
      <c r="DIO96" s="167"/>
      <c r="DIP96" s="167"/>
      <c r="DIQ96" s="167"/>
      <c r="DIR96" s="167"/>
      <c r="DIS96" s="167"/>
      <c r="DIT96" s="167"/>
      <c r="DIU96" s="167"/>
      <c r="DIV96" s="167"/>
      <c r="DIW96" s="167"/>
      <c r="DIX96" s="167"/>
      <c r="DIY96" s="167"/>
      <c r="DIZ96" s="167"/>
      <c r="DJA96" s="167"/>
      <c r="DJB96" s="167"/>
      <c r="DJC96" s="167"/>
      <c r="DJD96" s="167"/>
      <c r="DJE96" s="167"/>
      <c r="DJF96" s="167"/>
      <c r="DJG96" s="167"/>
      <c r="DJH96" s="167"/>
      <c r="DJI96" s="167"/>
      <c r="DJJ96" s="167"/>
      <c r="DJK96" s="167"/>
      <c r="DJL96" s="167"/>
      <c r="DJM96" s="167"/>
      <c r="DJN96" s="167"/>
      <c r="DJO96" s="167"/>
      <c r="DJP96" s="167"/>
      <c r="DJQ96" s="167"/>
      <c r="DJR96" s="167"/>
      <c r="DJS96" s="167"/>
      <c r="DJT96" s="167"/>
      <c r="DJU96" s="167"/>
      <c r="DJV96" s="167"/>
      <c r="DJW96" s="167"/>
      <c r="DJX96" s="167"/>
      <c r="DJY96" s="167"/>
      <c r="DJZ96" s="167"/>
      <c r="DKA96" s="167"/>
      <c r="DKB96" s="167"/>
      <c r="DKC96" s="167"/>
      <c r="DKD96" s="167"/>
      <c r="DKE96" s="167"/>
      <c r="DKF96" s="167"/>
      <c r="DKG96" s="167"/>
      <c r="DKH96" s="167"/>
      <c r="DKI96" s="167"/>
      <c r="DKJ96" s="167"/>
      <c r="DKK96" s="167"/>
      <c r="DKL96" s="167"/>
      <c r="DKM96" s="167"/>
      <c r="DKN96" s="167"/>
      <c r="DKO96" s="167"/>
      <c r="DKP96" s="167"/>
      <c r="DKQ96" s="167"/>
      <c r="DKR96" s="167"/>
      <c r="DKS96" s="167"/>
      <c r="DKT96" s="167"/>
      <c r="DKU96" s="167"/>
      <c r="DKV96" s="167"/>
      <c r="DKW96" s="167"/>
      <c r="DKX96" s="167"/>
      <c r="DKY96" s="167"/>
      <c r="DKZ96" s="167"/>
      <c r="DLA96" s="167"/>
      <c r="DLB96" s="167"/>
      <c r="DLC96" s="167"/>
      <c r="DLD96" s="167"/>
      <c r="DLE96" s="167"/>
      <c r="DLF96" s="167"/>
      <c r="DLG96" s="167"/>
      <c r="DLH96" s="167"/>
      <c r="DLI96" s="167"/>
      <c r="DLJ96" s="167"/>
      <c r="DLK96" s="167"/>
      <c r="DLL96" s="167"/>
      <c r="DLM96" s="167"/>
      <c r="DLN96" s="167"/>
      <c r="DLO96" s="167"/>
      <c r="DLP96" s="167"/>
      <c r="DLQ96" s="167"/>
      <c r="DLR96" s="167"/>
      <c r="DLS96" s="167"/>
      <c r="DLT96" s="167"/>
      <c r="DLU96" s="167"/>
      <c r="DLV96" s="167"/>
      <c r="DLW96" s="167"/>
      <c r="DLX96" s="167"/>
      <c r="DLY96" s="167"/>
      <c r="DLZ96" s="167"/>
      <c r="DMA96" s="167"/>
      <c r="DMB96" s="167"/>
      <c r="DMC96" s="167"/>
      <c r="DMD96" s="167"/>
      <c r="DME96" s="167"/>
      <c r="DMF96" s="167"/>
      <c r="DMG96" s="167"/>
      <c r="DMH96" s="167"/>
      <c r="DMI96" s="167"/>
      <c r="DMJ96" s="167"/>
      <c r="DMK96" s="167"/>
      <c r="DML96" s="167"/>
      <c r="DMM96" s="167"/>
      <c r="DMN96" s="167"/>
      <c r="DMO96" s="167"/>
      <c r="DMP96" s="167"/>
      <c r="DMQ96" s="167"/>
      <c r="DMR96" s="167"/>
      <c r="DMS96" s="167"/>
      <c r="DMT96" s="167"/>
      <c r="DMU96" s="167"/>
      <c r="DMV96" s="167"/>
      <c r="DMW96" s="167"/>
      <c r="DMX96" s="167"/>
      <c r="DMY96" s="167"/>
      <c r="DMZ96" s="167"/>
      <c r="DNA96" s="167"/>
      <c r="DNB96" s="167"/>
      <c r="DNC96" s="167"/>
      <c r="DND96" s="167"/>
      <c r="DNE96" s="167"/>
      <c r="DNF96" s="167"/>
      <c r="DNG96" s="167"/>
      <c r="DNH96" s="167"/>
      <c r="DNI96" s="167"/>
      <c r="DNJ96" s="167"/>
      <c r="DNK96" s="167"/>
      <c r="DNL96" s="167"/>
      <c r="DNM96" s="167"/>
      <c r="DNN96" s="167"/>
      <c r="DNO96" s="167"/>
      <c r="DNP96" s="167"/>
      <c r="DNQ96" s="167"/>
      <c r="DNR96" s="167"/>
      <c r="DNS96" s="167"/>
      <c r="DNT96" s="167"/>
      <c r="DNU96" s="167"/>
      <c r="DNV96" s="167"/>
      <c r="DNW96" s="167"/>
      <c r="DNX96" s="167"/>
      <c r="DNY96" s="167"/>
      <c r="DNZ96" s="167"/>
      <c r="DOA96" s="167"/>
      <c r="DOB96" s="167"/>
      <c r="DOC96" s="167"/>
      <c r="DOD96" s="167"/>
      <c r="DOE96" s="167"/>
      <c r="DOF96" s="167"/>
      <c r="DOG96" s="167"/>
      <c r="DOH96" s="167"/>
      <c r="DOI96" s="167"/>
      <c r="DOJ96" s="167"/>
      <c r="DOK96" s="167"/>
      <c r="DOL96" s="167"/>
      <c r="DOM96" s="167"/>
      <c r="DON96" s="167"/>
      <c r="DOO96" s="167"/>
      <c r="DOP96" s="167"/>
      <c r="DOQ96" s="167"/>
      <c r="DOR96" s="167"/>
      <c r="DOS96" s="167"/>
      <c r="DOT96" s="167"/>
      <c r="DOU96" s="167"/>
      <c r="DOV96" s="167"/>
      <c r="DOW96" s="167"/>
      <c r="DOX96" s="167"/>
      <c r="DOY96" s="167"/>
      <c r="DOZ96" s="167"/>
      <c r="DPA96" s="167"/>
      <c r="DPB96" s="167"/>
      <c r="DPC96" s="167"/>
      <c r="DPD96" s="167"/>
      <c r="DPE96" s="167"/>
      <c r="DPF96" s="167"/>
      <c r="DPG96" s="167"/>
      <c r="DPH96" s="167"/>
      <c r="DPI96" s="167"/>
      <c r="DPJ96" s="167"/>
      <c r="DPK96" s="167"/>
      <c r="DPL96" s="167"/>
      <c r="DPM96" s="167"/>
      <c r="DPN96" s="167"/>
      <c r="DPO96" s="167"/>
      <c r="DPP96" s="167"/>
      <c r="DPQ96" s="167"/>
      <c r="DPR96" s="167"/>
      <c r="DPS96" s="167"/>
      <c r="DPT96" s="167"/>
      <c r="DPU96" s="167"/>
      <c r="DPV96" s="167"/>
      <c r="DPW96" s="167"/>
      <c r="DPX96" s="167"/>
      <c r="DPY96" s="167"/>
      <c r="DPZ96" s="167"/>
      <c r="DQA96" s="167"/>
      <c r="DQB96" s="167"/>
      <c r="DQC96" s="167"/>
      <c r="DQD96" s="167"/>
      <c r="DQE96" s="167"/>
      <c r="DQF96" s="167"/>
      <c r="DQG96" s="167"/>
      <c r="DQH96" s="167"/>
      <c r="DQI96" s="167"/>
      <c r="DQJ96" s="167"/>
      <c r="DQK96" s="167"/>
      <c r="DQL96" s="167"/>
      <c r="DQM96" s="167"/>
      <c r="DQN96" s="167"/>
      <c r="DQO96" s="167"/>
      <c r="DQP96" s="167"/>
      <c r="DQQ96" s="167"/>
      <c r="DQR96" s="167"/>
      <c r="DQS96" s="167"/>
      <c r="DQT96" s="167"/>
      <c r="DQU96" s="167"/>
      <c r="DQV96" s="167"/>
      <c r="DQW96" s="167"/>
      <c r="DQX96" s="167"/>
      <c r="DQY96" s="167"/>
      <c r="DQZ96" s="167"/>
      <c r="DRA96" s="167"/>
      <c r="DRB96" s="167"/>
      <c r="DRC96" s="167"/>
      <c r="DRD96" s="167"/>
      <c r="DRE96" s="167"/>
      <c r="DRF96" s="167"/>
      <c r="DRG96" s="167"/>
      <c r="DRH96" s="167"/>
      <c r="DRI96" s="167"/>
      <c r="DRJ96" s="167"/>
      <c r="DRK96" s="167"/>
      <c r="DRL96" s="167"/>
      <c r="DRM96" s="167"/>
      <c r="DRN96" s="167"/>
      <c r="DRO96" s="167"/>
      <c r="DRP96" s="167"/>
      <c r="DRQ96" s="167"/>
      <c r="DRR96" s="167"/>
      <c r="DRS96" s="167"/>
      <c r="DRT96" s="167"/>
      <c r="DRU96" s="167"/>
      <c r="DRV96" s="167"/>
      <c r="DRW96" s="167"/>
      <c r="DRX96" s="167"/>
      <c r="DRY96" s="167"/>
      <c r="DRZ96" s="167"/>
      <c r="DSA96" s="167"/>
      <c r="DSB96" s="167"/>
      <c r="DSC96" s="167"/>
      <c r="DSD96" s="167"/>
      <c r="DSE96" s="167"/>
      <c r="DSF96" s="167"/>
      <c r="DSG96" s="167"/>
      <c r="DSH96" s="167"/>
      <c r="DSI96" s="167"/>
      <c r="DSJ96" s="167"/>
      <c r="DSK96" s="167"/>
      <c r="DSL96" s="167"/>
      <c r="DSM96" s="167"/>
      <c r="DSN96" s="167"/>
      <c r="DSO96" s="167"/>
      <c r="DSP96" s="167"/>
      <c r="DSQ96" s="167"/>
      <c r="DSR96" s="167"/>
      <c r="DSS96" s="167"/>
      <c r="DST96" s="167"/>
      <c r="DSU96" s="167"/>
      <c r="DSV96" s="167"/>
      <c r="DSW96" s="167"/>
      <c r="DSX96" s="167"/>
      <c r="DSY96" s="167"/>
      <c r="DSZ96" s="167"/>
      <c r="DTA96" s="167"/>
      <c r="DTB96" s="167"/>
      <c r="DTC96" s="167"/>
      <c r="DTD96" s="167"/>
      <c r="DTE96" s="167"/>
      <c r="DTF96" s="167"/>
      <c r="DTG96" s="167"/>
      <c r="DTH96" s="167"/>
      <c r="DTI96" s="167"/>
      <c r="DTJ96" s="167"/>
      <c r="DTK96" s="167"/>
      <c r="DTL96" s="167"/>
      <c r="DTM96" s="167"/>
      <c r="DTN96" s="167"/>
      <c r="DTO96" s="167"/>
      <c r="DTP96" s="167"/>
      <c r="DTQ96" s="167"/>
      <c r="DTR96" s="167"/>
      <c r="DTS96" s="167"/>
      <c r="DTT96" s="167"/>
      <c r="DTU96" s="167"/>
      <c r="DTV96" s="167"/>
      <c r="DTW96" s="167"/>
      <c r="DTX96" s="167"/>
      <c r="DTY96" s="167"/>
      <c r="DTZ96" s="167"/>
      <c r="DUA96" s="167"/>
      <c r="DUB96" s="167"/>
      <c r="DUC96" s="167"/>
      <c r="DUD96" s="167"/>
      <c r="DUE96" s="167"/>
      <c r="DUF96" s="167"/>
      <c r="DUG96" s="167"/>
      <c r="DUH96" s="167"/>
      <c r="DUI96" s="167"/>
      <c r="DUJ96" s="167"/>
      <c r="DUK96" s="167"/>
      <c r="DUL96" s="167"/>
      <c r="DUM96" s="167"/>
      <c r="DUN96" s="167"/>
      <c r="DUO96" s="167"/>
      <c r="DUP96" s="167"/>
      <c r="DUQ96" s="167"/>
      <c r="DUR96" s="167"/>
      <c r="DUS96" s="167"/>
      <c r="DUT96" s="167"/>
      <c r="DUU96" s="167"/>
      <c r="DUV96" s="167"/>
      <c r="DUW96" s="167"/>
      <c r="DUX96" s="167"/>
      <c r="DUY96" s="167"/>
      <c r="DUZ96" s="167"/>
      <c r="DVA96" s="167"/>
      <c r="DVB96" s="167"/>
      <c r="DVC96" s="167"/>
      <c r="DVD96" s="167"/>
      <c r="DVE96" s="167"/>
      <c r="DVF96" s="167"/>
      <c r="DVG96" s="167"/>
      <c r="DVH96" s="167"/>
      <c r="DVI96" s="167"/>
      <c r="DVJ96" s="167"/>
      <c r="DVK96" s="167"/>
      <c r="DVL96" s="167"/>
      <c r="DVM96" s="167"/>
      <c r="DVN96" s="167"/>
      <c r="DVO96" s="167"/>
      <c r="DVP96" s="167"/>
      <c r="DVQ96" s="167"/>
      <c r="DVR96" s="167"/>
      <c r="DVS96" s="167"/>
      <c r="DVT96" s="167"/>
      <c r="DVU96" s="167"/>
      <c r="DVV96" s="167"/>
      <c r="DVW96" s="167"/>
      <c r="DVX96" s="167"/>
      <c r="DVY96" s="167"/>
      <c r="DVZ96" s="167"/>
      <c r="DWA96" s="167"/>
      <c r="DWB96" s="167"/>
      <c r="DWC96" s="167"/>
      <c r="DWD96" s="167"/>
      <c r="DWE96" s="167"/>
      <c r="DWF96" s="167"/>
      <c r="DWG96" s="167"/>
      <c r="DWH96" s="167"/>
      <c r="DWI96" s="167"/>
      <c r="DWJ96" s="167"/>
      <c r="DWK96" s="167"/>
      <c r="DWL96" s="167"/>
      <c r="DWM96" s="167"/>
      <c r="DWN96" s="167"/>
      <c r="DWO96" s="167"/>
      <c r="DWP96" s="167"/>
      <c r="DWQ96" s="167"/>
      <c r="DWR96" s="167"/>
      <c r="DWS96" s="167"/>
      <c r="DWT96" s="167"/>
      <c r="DWU96" s="167"/>
      <c r="DWV96" s="167"/>
      <c r="DWW96" s="167"/>
      <c r="DWX96" s="167"/>
      <c r="DWY96" s="167"/>
      <c r="DWZ96" s="167"/>
      <c r="DXA96" s="167"/>
      <c r="DXB96" s="167"/>
      <c r="DXC96" s="167"/>
      <c r="DXD96" s="167"/>
      <c r="DXE96" s="167"/>
      <c r="DXF96" s="167"/>
      <c r="DXG96" s="167"/>
      <c r="DXH96" s="167"/>
      <c r="DXI96" s="167"/>
      <c r="DXJ96" s="167"/>
      <c r="DXK96" s="167"/>
      <c r="DXL96" s="167"/>
      <c r="DXM96" s="167"/>
      <c r="DXN96" s="167"/>
      <c r="DXO96" s="167"/>
      <c r="DXP96" s="167"/>
      <c r="DXQ96" s="167"/>
      <c r="DXR96" s="167"/>
      <c r="DXS96" s="167"/>
      <c r="DXT96" s="167"/>
      <c r="DXU96" s="167"/>
      <c r="DXV96" s="167"/>
      <c r="DXW96" s="167"/>
      <c r="DXX96" s="167"/>
      <c r="DXY96" s="167"/>
      <c r="DXZ96" s="167"/>
      <c r="DYA96" s="167"/>
      <c r="DYB96" s="167"/>
      <c r="DYC96" s="167"/>
      <c r="DYD96" s="167"/>
      <c r="DYE96" s="167"/>
      <c r="DYF96" s="167"/>
      <c r="DYG96" s="167"/>
      <c r="DYH96" s="167"/>
      <c r="DYI96" s="167"/>
      <c r="DYJ96" s="167"/>
      <c r="DYK96" s="167"/>
      <c r="DYL96" s="167"/>
      <c r="DYM96" s="167"/>
      <c r="DYN96" s="167"/>
      <c r="DYO96" s="167"/>
      <c r="DYP96" s="167"/>
      <c r="DYQ96" s="167"/>
      <c r="DYR96" s="167"/>
      <c r="DYS96" s="167"/>
      <c r="DYT96" s="167"/>
      <c r="DYU96" s="167"/>
      <c r="DYV96" s="167"/>
      <c r="DYW96" s="167"/>
      <c r="DYX96" s="167"/>
      <c r="DYY96" s="167"/>
      <c r="DYZ96" s="167"/>
      <c r="DZA96" s="167"/>
      <c r="DZB96" s="167"/>
      <c r="DZC96" s="167"/>
      <c r="DZD96" s="167"/>
      <c r="DZE96" s="167"/>
      <c r="DZF96" s="167"/>
      <c r="DZG96" s="167"/>
      <c r="DZH96" s="167"/>
      <c r="DZI96" s="167"/>
      <c r="DZJ96" s="167"/>
      <c r="DZK96" s="167"/>
      <c r="DZL96" s="167"/>
      <c r="DZM96" s="167"/>
      <c r="DZN96" s="167"/>
      <c r="DZO96" s="167"/>
      <c r="DZP96" s="167"/>
      <c r="DZQ96" s="167"/>
      <c r="DZR96" s="167"/>
      <c r="DZS96" s="167"/>
      <c r="DZT96" s="167"/>
      <c r="DZU96" s="167"/>
      <c r="DZV96" s="167"/>
      <c r="DZW96" s="167"/>
      <c r="DZX96" s="167"/>
      <c r="DZY96" s="167"/>
      <c r="DZZ96" s="167"/>
      <c r="EAA96" s="167"/>
      <c r="EAB96" s="167"/>
      <c r="EAC96" s="167"/>
      <c r="EAD96" s="167"/>
      <c r="EAE96" s="167"/>
      <c r="EAF96" s="167"/>
      <c r="EAG96" s="167"/>
      <c r="EAH96" s="167"/>
      <c r="EAI96" s="167"/>
      <c r="EAJ96" s="167"/>
      <c r="EAK96" s="167"/>
      <c r="EAL96" s="167"/>
      <c r="EAM96" s="167"/>
      <c r="EAN96" s="167"/>
      <c r="EAO96" s="167"/>
      <c r="EAP96" s="167"/>
      <c r="EAQ96" s="167"/>
      <c r="EAR96" s="167"/>
      <c r="EAS96" s="167"/>
      <c r="EAT96" s="167"/>
      <c r="EAU96" s="167"/>
      <c r="EAV96" s="167"/>
      <c r="EAW96" s="167"/>
      <c r="EAX96" s="167"/>
      <c r="EAY96" s="167"/>
      <c r="EAZ96" s="167"/>
      <c r="EBA96" s="167"/>
      <c r="EBB96" s="167"/>
      <c r="EBC96" s="167"/>
      <c r="EBD96" s="167"/>
      <c r="EBE96" s="167"/>
      <c r="EBF96" s="167"/>
      <c r="EBG96" s="167"/>
      <c r="EBH96" s="167"/>
      <c r="EBI96" s="167"/>
      <c r="EBJ96" s="167"/>
      <c r="EBK96" s="167"/>
      <c r="EBL96" s="167"/>
      <c r="EBM96" s="167"/>
      <c r="EBN96" s="167"/>
      <c r="EBO96" s="167"/>
      <c r="EBP96" s="167"/>
      <c r="EBQ96" s="167"/>
      <c r="EBR96" s="167"/>
      <c r="EBS96" s="167"/>
      <c r="EBT96" s="167"/>
      <c r="EBU96" s="167"/>
      <c r="EBV96" s="167"/>
      <c r="EBW96" s="167"/>
      <c r="EBX96" s="167"/>
      <c r="EBY96" s="167"/>
      <c r="EBZ96" s="167"/>
      <c r="ECA96" s="167"/>
      <c r="ECB96" s="167"/>
      <c r="ECC96" s="167"/>
      <c r="ECD96" s="167"/>
      <c r="ECE96" s="167"/>
      <c r="ECF96" s="167"/>
      <c r="ECG96" s="167"/>
      <c r="ECH96" s="167"/>
      <c r="ECI96" s="167"/>
      <c r="ECJ96" s="167"/>
      <c r="ECK96" s="167"/>
      <c r="ECL96" s="167"/>
      <c r="ECM96" s="167"/>
      <c r="ECN96" s="167"/>
      <c r="ECO96" s="167"/>
      <c r="ECP96" s="167"/>
      <c r="ECQ96" s="167"/>
      <c r="ECR96" s="167"/>
      <c r="ECS96" s="167"/>
      <c r="ECT96" s="167"/>
      <c r="ECU96" s="167"/>
      <c r="ECV96" s="167"/>
      <c r="ECW96" s="167"/>
      <c r="ECX96" s="167"/>
      <c r="ECY96" s="167"/>
      <c r="ECZ96" s="167"/>
      <c r="EDA96" s="167"/>
      <c r="EDB96" s="167"/>
      <c r="EDC96" s="167"/>
      <c r="EDD96" s="167"/>
      <c r="EDE96" s="167"/>
      <c r="EDF96" s="167"/>
      <c r="EDG96" s="167"/>
      <c r="EDH96" s="167"/>
      <c r="EDI96" s="167"/>
      <c r="EDJ96" s="167"/>
      <c r="EDK96" s="167"/>
      <c r="EDL96" s="167"/>
      <c r="EDM96" s="167"/>
      <c r="EDN96" s="167"/>
      <c r="EDO96" s="167"/>
      <c r="EDP96" s="167"/>
      <c r="EDQ96" s="167"/>
      <c r="EDR96" s="167"/>
      <c r="EDS96" s="167"/>
      <c r="EDT96" s="167"/>
      <c r="EDU96" s="167"/>
      <c r="EDV96" s="167"/>
      <c r="EDW96" s="167"/>
      <c r="EDX96" s="167"/>
      <c r="EDY96" s="167"/>
      <c r="EDZ96" s="167"/>
      <c r="EEA96" s="167"/>
      <c r="EEB96" s="167"/>
      <c r="EEC96" s="167"/>
      <c r="EED96" s="167"/>
      <c r="EEE96" s="167"/>
      <c r="EEF96" s="167"/>
      <c r="EEG96" s="167"/>
      <c r="EEH96" s="167"/>
      <c r="EEI96" s="167"/>
      <c r="EEJ96" s="167"/>
      <c r="EEK96" s="167"/>
      <c r="EEL96" s="167"/>
      <c r="EEM96" s="167"/>
      <c r="EEN96" s="167"/>
      <c r="EEO96" s="167"/>
      <c r="EEP96" s="167"/>
      <c r="EEQ96" s="167"/>
      <c r="EER96" s="167"/>
      <c r="EES96" s="167"/>
      <c r="EET96" s="167"/>
      <c r="EEU96" s="167"/>
      <c r="EEV96" s="167"/>
      <c r="EEW96" s="167"/>
      <c r="EEX96" s="167"/>
      <c r="EEY96" s="167"/>
      <c r="EEZ96" s="167"/>
      <c r="EFA96" s="167"/>
      <c r="EFB96" s="167"/>
      <c r="EFC96" s="167"/>
      <c r="EFD96" s="167"/>
      <c r="EFE96" s="167"/>
      <c r="EFF96" s="167"/>
      <c r="EFG96" s="167"/>
      <c r="EFH96" s="167"/>
      <c r="EFI96" s="167"/>
      <c r="EFJ96" s="167"/>
      <c r="EFK96" s="167"/>
      <c r="EFL96" s="167"/>
      <c r="EFM96" s="167"/>
      <c r="EFN96" s="167"/>
      <c r="EFO96" s="167"/>
      <c r="EFP96" s="167"/>
      <c r="EFQ96" s="167"/>
      <c r="EFR96" s="167"/>
      <c r="EFS96" s="167"/>
      <c r="EFT96" s="167"/>
      <c r="EFU96" s="167"/>
      <c r="EFV96" s="167"/>
      <c r="EFW96" s="167"/>
      <c r="EFX96" s="167"/>
      <c r="EFY96" s="167"/>
      <c r="EFZ96" s="167"/>
      <c r="EGA96" s="167"/>
      <c r="EGB96" s="167"/>
      <c r="EGC96" s="167"/>
      <c r="EGD96" s="167"/>
      <c r="EGE96" s="167"/>
      <c r="EGF96" s="167"/>
      <c r="EGG96" s="167"/>
      <c r="EGH96" s="167"/>
      <c r="EGI96" s="167"/>
      <c r="EGJ96" s="167"/>
      <c r="EGK96" s="167"/>
      <c r="EGL96" s="167"/>
      <c r="EGM96" s="167"/>
      <c r="EGN96" s="167"/>
      <c r="EGO96" s="167"/>
      <c r="EGP96" s="167"/>
      <c r="EGQ96" s="167"/>
      <c r="EGR96" s="167"/>
      <c r="EGS96" s="167"/>
      <c r="EGT96" s="167"/>
      <c r="EGU96" s="167"/>
      <c r="EGV96" s="167"/>
      <c r="EGW96" s="167"/>
      <c r="EGX96" s="167"/>
      <c r="EGY96" s="167"/>
      <c r="EGZ96" s="167"/>
      <c r="EHA96" s="167"/>
      <c r="EHB96" s="167"/>
      <c r="EHC96" s="167"/>
      <c r="EHD96" s="167"/>
      <c r="EHE96" s="167"/>
      <c r="EHF96" s="167"/>
      <c r="EHG96" s="167"/>
      <c r="EHH96" s="167"/>
      <c r="EHI96" s="167"/>
      <c r="EHJ96" s="167"/>
      <c r="EHK96" s="167"/>
      <c r="EHL96" s="167"/>
      <c r="EHM96" s="167"/>
      <c r="EHN96" s="167"/>
      <c r="EHO96" s="167"/>
      <c r="EHP96" s="167"/>
      <c r="EHQ96" s="167"/>
      <c r="EHR96" s="167"/>
      <c r="EHS96" s="167"/>
      <c r="EHT96" s="167"/>
      <c r="EHU96" s="167"/>
      <c r="EHV96" s="167"/>
      <c r="EHW96" s="167"/>
      <c r="EHX96" s="167"/>
      <c r="EHY96" s="167"/>
      <c r="EHZ96" s="167"/>
      <c r="EIA96" s="167"/>
      <c r="EIB96" s="167"/>
      <c r="EIC96" s="167"/>
      <c r="EID96" s="167"/>
      <c r="EIE96" s="167"/>
      <c r="EIF96" s="167"/>
      <c r="EIG96" s="167"/>
      <c r="EIH96" s="167"/>
      <c r="EII96" s="167"/>
      <c r="EIJ96" s="167"/>
      <c r="EIK96" s="167"/>
      <c r="EIL96" s="167"/>
      <c r="EIM96" s="167"/>
      <c r="EIN96" s="167"/>
      <c r="EIO96" s="167"/>
      <c r="EIP96" s="167"/>
      <c r="EIQ96" s="167"/>
      <c r="EIR96" s="167"/>
      <c r="EIS96" s="167"/>
      <c r="EIT96" s="167"/>
      <c r="EIU96" s="167"/>
      <c r="EIV96" s="167"/>
      <c r="EIW96" s="167"/>
      <c r="EIX96" s="167"/>
      <c r="EIY96" s="167"/>
      <c r="EIZ96" s="167"/>
      <c r="EJA96" s="167"/>
      <c r="EJB96" s="167"/>
      <c r="EJC96" s="167"/>
      <c r="EJD96" s="167"/>
      <c r="EJE96" s="167"/>
      <c r="EJF96" s="167"/>
      <c r="EJG96" s="167"/>
      <c r="EJH96" s="167"/>
      <c r="EJI96" s="167"/>
      <c r="EJJ96" s="167"/>
      <c r="EJK96" s="167"/>
      <c r="EJL96" s="167"/>
      <c r="EJM96" s="167"/>
      <c r="EJN96" s="167"/>
      <c r="EJO96" s="167"/>
      <c r="EJP96" s="167"/>
      <c r="EJQ96" s="167"/>
      <c r="EJR96" s="167"/>
      <c r="EJS96" s="167"/>
      <c r="EJT96" s="167"/>
      <c r="EJU96" s="167"/>
      <c r="EJV96" s="167"/>
      <c r="EJW96" s="167"/>
      <c r="EJX96" s="167"/>
      <c r="EJY96" s="167"/>
      <c r="EJZ96" s="167"/>
      <c r="EKA96" s="167"/>
      <c r="EKB96" s="167"/>
      <c r="EKC96" s="167"/>
      <c r="EKD96" s="167"/>
      <c r="EKE96" s="167"/>
      <c r="EKF96" s="167"/>
      <c r="EKG96" s="167"/>
      <c r="EKH96" s="167"/>
      <c r="EKI96" s="167"/>
      <c r="EKJ96" s="167"/>
      <c r="EKK96" s="167"/>
      <c r="EKL96" s="167"/>
      <c r="EKM96" s="167"/>
      <c r="EKN96" s="167"/>
      <c r="EKO96" s="167"/>
      <c r="EKP96" s="167"/>
      <c r="EKQ96" s="167"/>
      <c r="EKR96" s="167"/>
      <c r="EKS96" s="167"/>
      <c r="EKT96" s="167"/>
      <c r="EKU96" s="167"/>
      <c r="EKV96" s="167"/>
      <c r="EKW96" s="167"/>
      <c r="EKX96" s="167"/>
      <c r="EKY96" s="167"/>
      <c r="EKZ96" s="167"/>
      <c r="ELA96" s="167"/>
      <c r="ELB96" s="167"/>
      <c r="ELC96" s="167"/>
      <c r="ELD96" s="167"/>
      <c r="ELE96" s="167"/>
      <c r="ELF96" s="167"/>
      <c r="ELG96" s="167"/>
      <c r="ELH96" s="167"/>
      <c r="ELI96" s="167"/>
      <c r="ELJ96" s="167"/>
      <c r="ELK96" s="167"/>
      <c r="ELL96" s="167"/>
      <c r="ELM96" s="167"/>
      <c r="ELN96" s="167"/>
      <c r="ELO96" s="167"/>
      <c r="ELP96" s="167"/>
      <c r="ELQ96" s="167"/>
      <c r="ELR96" s="167"/>
      <c r="ELS96" s="167"/>
      <c r="ELT96" s="167"/>
      <c r="ELU96" s="167"/>
      <c r="ELV96" s="167"/>
      <c r="ELW96" s="167"/>
      <c r="ELX96" s="167"/>
      <c r="ELY96" s="167"/>
      <c r="ELZ96" s="167"/>
      <c r="EMA96" s="167"/>
      <c r="EMB96" s="167"/>
      <c r="EMC96" s="167"/>
      <c r="EMD96" s="167"/>
      <c r="EME96" s="167"/>
      <c r="EMF96" s="167"/>
      <c r="EMG96" s="167"/>
      <c r="EMH96" s="167"/>
      <c r="EMI96" s="167"/>
      <c r="EMJ96" s="167"/>
      <c r="EMK96" s="167"/>
      <c r="EML96" s="167"/>
      <c r="EMM96" s="167"/>
      <c r="EMN96" s="167"/>
      <c r="EMO96" s="167"/>
      <c r="EMP96" s="167"/>
      <c r="EMQ96" s="167"/>
      <c r="EMR96" s="167"/>
      <c r="EMS96" s="167"/>
      <c r="EMT96" s="167"/>
      <c r="EMU96" s="167"/>
      <c r="EMV96" s="167"/>
      <c r="EMW96" s="167"/>
      <c r="EMX96" s="167"/>
      <c r="EMY96" s="167"/>
      <c r="EMZ96" s="167"/>
      <c r="ENA96" s="167"/>
      <c r="ENB96" s="167"/>
      <c r="ENC96" s="167"/>
      <c r="END96" s="167"/>
      <c r="ENE96" s="167"/>
      <c r="ENF96" s="167"/>
      <c r="ENG96" s="167"/>
      <c r="ENH96" s="167"/>
      <c r="ENI96" s="167"/>
      <c r="ENJ96" s="167"/>
      <c r="ENK96" s="167"/>
      <c r="ENL96" s="167"/>
      <c r="ENM96" s="167"/>
      <c r="ENN96" s="167"/>
      <c r="ENO96" s="167"/>
      <c r="ENP96" s="167"/>
      <c r="ENQ96" s="167"/>
      <c r="ENR96" s="167"/>
      <c r="ENS96" s="167"/>
      <c r="ENT96" s="167"/>
      <c r="ENU96" s="167"/>
      <c r="ENV96" s="167"/>
      <c r="ENW96" s="167"/>
      <c r="ENX96" s="167"/>
      <c r="ENY96" s="167"/>
      <c r="ENZ96" s="167"/>
      <c r="EOA96" s="167"/>
      <c r="EOB96" s="167"/>
      <c r="EOC96" s="167"/>
      <c r="EOD96" s="167"/>
      <c r="EOE96" s="167"/>
      <c r="EOF96" s="167"/>
      <c r="EOG96" s="167"/>
      <c r="EOH96" s="167"/>
      <c r="EOI96" s="167"/>
      <c r="EOJ96" s="167"/>
      <c r="EOK96" s="167"/>
      <c r="EOL96" s="167"/>
      <c r="EOM96" s="167"/>
      <c r="EON96" s="167"/>
      <c r="EOO96" s="167"/>
      <c r="EOP96" s="167"/>
      <c r="EOQ96" s="167"/>
      <c r="EOR96" s="167"/>
      <c r="EOS96" s="167"/>
      <c r="EOT96" s="167"/>
      <c r="EOU96" s="167"/>
      <c r="EOV96" s="167"/>
      <c r="EOW96" s="167"/>
      <c r="EOX96" s="167"/>
      <c r="EOY96" s="167"/>
      <c r="EOZ96" s="167"/>
      <c r="EPA96" s="167"/>
      <c r="EPB96" s="167"/>
      <c r="EPC96" s="167"/>
      <c r="EPD96" s="167"/>
      <c r="EPE96" s="167"/>
      <c r="EPF96" s="167"/>
      <c r="EPG96" s="167"/>
      <c r="EPH96" s="167"/>
      <c r="EPI96" s="167"/>
      <c r="EPJ96" s="167"/>
      <c r="EPK96" s="167"/>
      <c r="EPL96" s="167"/>
      <c r="EPM96" s="167"/>
      <c r="EPN96" s="167"/>
      <c r="EPO96" s="167"/>
      <c r="EPP96" s="167"/>
      <c r="EPQ96" s="167"/>
      <c r="EPR96" s="167"/>
      <c r="EPS96" s="167"/>
      <c r="EPT96" s="167"/>
      <c r="EPU96" s="167"/>
      <c r="EPV96" s="167"/>
      <c r="EPW96" s="167"/>
      <c r="EPX96" s="167"/>
      <c r="EPY96" s="167"/>
      <c r="EPZ96" s="167"/>
      <c r="EQA96" s="167"/>
      <c r="EQB96" s="167"/>
      <c r="EQC96" s="167"/>
      <c r="EQD96" s="167"/>
      <c r="EQE96" s="167"/>
      <c r="EQF96" s="167"/>
      <c r="EQG96" s="167"/>
      <c r="EQH96" s="167"/>
      <c r="EQI96" s="167"/>
      <c r="EQJ96" s="167"/>
      <c r="EQK96" s="167"/>
      <c r="EQL96" s="167"/>
      <c r="EQM96" s="167"/>
      <c r="EQN96" s="167"/>
      <c r="EQO96" s="167"/>
      <c r="EQP96" s="167"/>
      <c r="EQQ96" s="167"/>
      <c r="EQR96" s="167"/>
      <c r="EQS96" s="167"/>
      <c r="EQT96" s="167"/>
      <c r="EQU96" s="167"/>
      <c r="EQV96" s="167"/>
      <c r="EQW96" s="167"/>
      <c r="EQX96" s="167"/>
      <c r="EQY96" s="167"/>
      <c r="EQZ96" s="167"/>
      <c r="ERA96" s="167"/>
      <c r="ERB96" s="167"/>
      <c r="ERC96" s="167"/>
      <c r="ERD96" s="167"/>
      <c r="ERE96" s="167"/>
      <c r="ERF96" s="167"/>
      <c r="ERG96" s="167"/>
      <c r="ERH96" s="167"/>
      <c r="ERI96" s="167"/>
      <c r="ERJ96" s="167"/>
      <c r="ERK96" s="167"/>
      <c r="ERL96" s="167"/>
      <c r="ERM96" s="167"/>
      <c r="ERN96" s="167"/>
      <c r="ERO96" s="167"/>
      <c r="ERP96" s="167"/>
      <c r="ERQ96" s="167"/>
      <c r="ERR96" s="167"/>
      <c r="ERS96" s="167"/>
      <c r="ERT96" s="167"/>
      <c r="ERU96" s="167"/>
      <c r="ERV96" s="167"/>
      <c r="ERW96" s="167"/>
      <c r="ERX96" s="167"/>
      <c r="ERY96" s="167"/>
      <c r="ERZ96" s="167"/>
      <c r="ESA96" s="167"/>
      <c r="ESB96" s="167"/>
      <c r="ESC96" s="167"/>
      <c r="ESD96" s="167"/>
      <c r="ESE96" s="167"/>
      <c r="ESF96" s="167"/>
      <c r="ESG96" s="167"/>
      <c r="ESH96" s="167"/>
      <c r="ESI96" s="167"/>
      <c r="ESJ96" s="167"/>
      <c r="ESK96" s="167"/>
      <c r="ESL96" s="167"/>
      <c r="ESM96" s="167"/>
      <c r="ESN96" s="167"/>
      <c r="ESO96" s="167"/>
      <c r="ESP96" s="167"/>
      <c r="ESQ96" s="167"/>
      <c r="ESR96" s="167"/>
      <c r="ESS96" s="167"/>
      <c r="EST96" s="167"/>
      <c r="ESU96" s="167"/>
      <c r="ESV96" s="167"/>
      <c r="ESW96" s="167"/>
      <c r="ESX96" s="167"/>
      <c r="ESY96" s="167"/>
      <c r="ESZ96" s="167"/>
      <c r="ETA96" s="167"/>
      <c r="ETB96" s="167"/>
      <c r="ETC96" s="167"/>
      <c r="ETD96" s="167"/>
      <c r="ETE96" s="167"/>
      <c r="ETF96" s="167"/>
      <c r="ETG96" s="167"/>
      <c r="ETH96" s="167"/>
      <c r="ETI96" s="167"/>
      <c r="ETJ96" s="167"/>
      <c r="ETK96" s="167"/>
      <c r="ETL96" s="167"/>
      <c r="ETM96" s="167"/>
      <c r="ETN96" s="167"/>
      <c r="ETO96" s="167"/>
      <c r="ETP96" s="167"/>
      <c r="ETQ96" s="167"/>
      <c r="ETR96" s="167"/>
      <c r="ETS96" s="167"/>
      <c r="ETT96" s="167"/>
      <c r="ETU96" s="167"/>
      <c r="ETV96" s="167"/>
      <c r="ETW96" s="167"/>
      <c r="ETX96" s="167"/>
      <c r="ETY96" s="167"/>
      <c r="ETZ96" s="167"/>
      <c r="EUA96" s="167"/>
      <c r="EUB96" s="167"/>
      <c r="EUC96" s="167"/>
      <c r="EUD96" s="167"/>
      <c r="EUE96" s="167"/>
      <c r="EUF96" s="167"/>
      <c r="EUG96" s="167"/>
      <c r="EUH96" s="167"/>
      <c r="EUI96" s="167"/>
      <c r="EUJ96" s="167"/>
      <c r="EUK96" s="167"/>
      <c r="EUL96" s="167"/>
      <c r="EUM96" s="167"/>
      <c r="EUN96" s="167"/>
      <c r="EUO96" s="167"/>
      <c r="EUP96" s="167"/>
      <c r="EUQ96" s="167"/>
      <c r="EUR96" s="167"/>
      <c r="EUS96" s="167"/>
      <c r="EUT96" s="167"/>
      <c r="EUU96" s="167"/>
      <c r="EUV96" s="167"/>
      <c r="EUW96" s="167"/>
      <c r="EUX96" s="167"/>
      <c r="EUY96" s="167"/>
      <c r="EUZ96" s="167"/>
      <c r="EVA96" s="167"/>
      <c r="EVB96" s="167"/>
      <c r="EVC96" s="167"/>
      <c r="EVD96" s="167"/>
      <c r="EVE96" s="167"/>
      <c r="EVF96" s="167"/>
      <c r="EVG96" s="167"/>
      <c r="EVH96" s="167"/>
      <c r="EVI96" s="167"/>
      <c r="EVJ96" s="167"/>
      <c r="EVK96" s="167"/>
      <c r="EVL96" s="167"/>
      <c r="EVM96" s="167"/>
      <c r="EVN96" s="167"/>
      <c r="EVO96" s="167"/>
      <c r="EVP96" s="167"/>
      <c r="EVQ96" s="167"/>
      <c r="EVR96" s="167"/>
      <c r="EVS96" s="167"/>
      <c r="EVT96" s="167"/>
      <c r="EVU96" s="167"/>
      <c r="EVV96" s="167"/>
      <c r="EVW96" s="167"/>
      <c r="EVX96" s="167"/>
      <c r="EVY96" s="167"/>
      <c r="EVZ96" s="167"/>
      <c r="EWA96" s="167"/>
      <c r="EWB96" s="167"/>
      <c r="EWC96" s="167"/>
      <c r="EWD96" s="167"/>
      <c r="EWE96" s="167"/>
      <c r="EWF96" s="167"/>
      <c r="EWG96" s="167"/>
      <c r="EWH96" s="167"/>
      <c r="EWI96" s="167"/>
      <c r="EWJ96" s="167"/>
      <c r="EWK96" s="167"/>
      <c r="EWL96" s="167"/>
      <c r="EWM96" s="167"/>
      <c r="EWN96" s="167"/>
      <c r="EWO96" s="167"/>
      <c r="EWP96" s="167"/>
      <c r="EWQ96" s="167"/>
      <c r="EWR96" s="167"/>
      <c r="EWS96" s="167"/>
      <c r="EWT96" s="167"/>
      <c r="EWU96" s="167"/>
      <c r="EWV96" s="167"/>
      <c r="EWW96" s="167"/>
      <c r="EWX96" s="167"/>
      <c r="EWY96" s="167"/>
      <c r="EWZ96" s="167"/>
      <c r="EXA96" s="167"/>
      <c r="EXB96" s="167"/>
      <c r="EXC96" s="167"/>
      <c r="EXD96" s="167"/>
      <c r="EXE96" s="167"/>
      <c r="EXF96" s="167"/>
      <c r="EXG96" s="167"/>
      <c r="EXH96" s="167"/>
      <c r="EXI96" s="167"/>
      <c r="EXJ96" s="167"/>
      <c r="EXK96" s="167"/>
      <c r="EXL96" s="167"/>
      <c r="EXM96" s="167"/>
      <c r="EXN96" s="167"/>
      <c r="EXO96" s="167"/>
      <c r="EXP96" s="167"/>
      <c r="EXQ96" s="167"/>
      <c r="EXR96" s="167"/>
      <c r="EXS96" s="167"/>
      <c r="EXT96" s="167"/>
      <c r="EXU96" s="167"/>
      <c r="EXV96" s="167"/>
      <c r="EXW96" s="167"/>
      <c r="EXX96" s="167"/>
      <c r="EXY96" s="167"/>
      <c r="EXZ96" s="167"/>
      <c r="EYA96" s="167"/>
      <c r="EYB96" s="167"/>
      <c r="EYC96" s="167"/>
      <c r="EYD96" s="167"/>
      <c r="EYE96" s="167"/>
      <c r="EYF96" s="167"/>
      <c r="EYG96" s="167"/>
      <c r="EYH96" s="167"/>
      <c r="EYI96" s="167"/>
      <c r="EYJ96" s="167"/>
      <c r="EYK96" s="167"/>
      <c r="EYL96" s="167"/>
      <c r="EYM96" s="167"/>
      <c r="EYN96" s="167"/>
      <c r="EYO96" s="167"/>
      <c r="EYP96" s="167"/>
      <c r="EYQ96" s="167"/>
      <c r="EYR96" s="167"/>
      <c r="EYS96" s="167"/>
      <c r="EYT96" s="167"/>
      <c r="EYU96" s="167"/>
      <c r="EYV96" s="167"/>
      <c r="EYW96" s="167"/>
      <c r="EYX96" s="167"/>
      <c r="EYY96" s="167"/>
      <c r="EYZ96" s="167"/>
      <c r="EZA96" s="167"/>
      <c r="EZB96" s="167"/>
      <c r="EZC96" s="167"/>
      <c r="EZD96" s="167"/>
      <c r="EZE96" s="167"/>
      <c r="EZF96" s="167"/>
      <c r="EZG96" s="167"/>
      <c r="EZH96" s="167"/>
      <c r="EZI96" s="167"/>
      <c r="EZJ96" s="167"/>
      <c r="EZK96" s="167"/>
      <c r="EZL96" s="167"/>
      <c r="EZM96" s="167"/>
      <c r="EZN96" s="167"/>
      <c r="EZO96" s="167"/>
      <c r="EZP96" s="167"/>
      <c r="EZQ96" s="167"/>
      <c r="EZR96" s="167"/>
      <c r="EZS96" s="167"/>
      <c r="EZT96" s="167"/>
      <c r="EZU96" s="167"/>
      <c r="EZV96" s="167"/>
      <c r="EZW96" s="167"/>
      <c r="EZX96" s="167"/>
      <c r="EZY96" s="167"/>
      <c r="EZZ96" s="167"/>
      <c r="FAA96" s="167"/>
      <c r="FAB96" s="167"/>
      <c r="FAC96" s="167"/>
      <c r="FAD96" s="167"/>
      <c r="FAE96" s="167"/>
      <c r="FAF96" s="167"/>
      <c r="FAG96" s="167"/>
      <c r="FAH96" s="167"/>
      <c r="FAI96" s="167"/>
      <c r="FAJ96" s="167"/>
      <c r="FAK96" s="167"/>
      <c r="FAL96" s="167"/>
      <c r="FAM96" s="167"/>
      <c r="FAN96" s="167"/>
      <c r="FAO96" s="167"/>
      <c r="FAP96" s="167"/>
      <c r="FAQ96" s="167"/>
      <c r="FAR96" s="167"/>
      <c r="FAS96" s="167"/>
      <c r="FAT96" s="167"/>
      <c r="FAU96" s="167"/>
      <c r="FAV96" s="167"/>
      <c r="FAW96" s="167"/>
      <c r="FAX96" s="167"/>
      <c r="FAY96" s="167"/>
      <c r="FAZ96" s="167"/>
      <c r="FBA96" s="167"/>
      <c r="FBB96" s="167"/>
      <c r="FBC96" s="167"/>
      <c r="FBD96" s="167"/>
      <c r="FBE96" s="167"/>
      <c r="FBF96" s="167"/>
      <c r="FBG96" s="167"/>
      <c r="FBH96" s="167"/>
      <c r="FBI96" s="167"/>
      <c r="FBJ96" s="167"/>
      <c r="FBK96" s="167"/>
      <c r="FBL96" s="167"/>
      <c r="FBM96" s="167"/>
      <c r="FBN96" s="167"/>
      <c r="FBO96" s="167"/>
      <c r="FBP96" s="167"/>
      <c r="FBQ96" s="167"/>
      <c r="FBR96" s="167"/>
      <c r="FBS96" s="167"/>
      <c r="FBT96" s="167"/>
      <c r="FBU96" s="167"/>
      <c r="FBV96" s="167"/>
      <c r="FBW96" s="167"/>
      <c r="FBX96" s="167"/>
      <c r="FBY96" s="167"/>
      <c r="FBZ96" s="167"/>
      <c r="FCA96" s="167"/>
      <c r="FCB96" s="167"/>
      <c r="FCC96" s="167"/>
      <c r="FCD96" s="167"/>
      <c r="FCE96" s="167"/>
      <c r="FCF96" s="167"/>
      <c r="FCG96" s="167"/>
      <c r="FCH96" s="167"/>
      <c r="FCI96" s="167"/>
      <c r="FCJ96" s="167"/>
      <c r="FCK96" s="167"/>
      <c r="FCL96" s="167"/>
      <c r="FCM96" s="167"/>
      <c r="FCN96" s="167"/>
      <c r="FCO96" s="167"/>
      <c r="FCP96" s="167"/>
      <c r="FCQ96" s="167"/>
      <c r="FCR96" s="167"/>
      <c r="FCS96" s="167"/>
      <c r="FCT96" s="167"/>
      <c r="FCU96" s="167"/>
      <c r="FCV96" s="167"/>
      <c r="FCW96" s="167"/>
      <c r="FCX96" s="167"/>
      <c r="FCY96" s="167"/>
      <c r="FCZ96" s="167"/>
      <c r="FDA96" s="167"/>
      <c r="FDB96" s="167"/>
      <c r="FDC96" s="167"/>
      <c r="FDD96" s="167"/>
      <c r="FDE96" s="167"/>
      <c r="FDF96" s="167"/>
      <c r="FDG96" s="167"/>
      <c r="FDH96" s="167"/>
      <c r="FDI96" s="167"/>
      <c r="FDJ96" s="167"/>
      <c r="FDK96" s="167"/>
      <c r="FDL96" s="167"/>
      <c r="FDM96" s="167"/>
      <c r="FDN96" s="167"/>
      <c r="FDO96" s="167"/>
      <c r="FDP96" s="167"/>
      <c r="FDQ96" s="167"/>
      <c r="FDR96" s="167"/>
      <c r="FDS96" s="167"/>
      <c r="FDT96" s="167"/>
      <c r="FDU96" s="167"/>
      <c r="FDV96" s="167"/>
      <c r="FDW96" s="167"/>
      <c r="FDX96" s="167"/>
      <c r="FDY96" s="167"/>
      <c r="FDZ96" s="167"/>
      <c r="FEA96" s="167"/>
      <c r="FEB96" s="167"/>
      <c r="FEC96" s="167"/>
      <c r="FED96" s="167"/>
      <c r="FEE96" s="167"/>
      <c r="FEF96" s="167"/>
      <c r="FEG96" s="167"/>
      <c r="FEH96" s="167"/>
      <c r="FEI96" s="167"/>
      <c r="FEJ96" s="167"/>
      <c r="FEK96" s="167"/>
      <c r="FEL96" s="167"/>
      <c r="FEM96" s="167"/>
      <c r="FEN96" s="167"/>
      <c r="FEO96" s="167"/>
      <c r="FEP96" s="167"/>
      <c r="FEQ96" s="167"/>
      <c r="FER96" s="167"/>
      <c r="FES96" s="167"/>
      <c r="FET96" s="167"/>
      <c r="FEU96" s="167"/>
      <c r="FEV96" s="167"/>
      <c r="FEW96" s="167"/>
      <c r="FEX96" s="167"/>
      <c r="FEY96" s="167"/>
      <c r="FEZ96" s="167"/>
      <c r="FFA96" s="167"/>
      <c r="FFB96" s="167"/>
      <c r="FFC96" s="167"/>
      <c r="FFD96" s="167"/>
      <c r="FFE96" s="167"/>
      <c r="FFF96" s="167"/>
      <c r="FFG96" s="167"/>
      <c r="FFH96" s="167"/>
      <c r="FFI96" s="167"/>
      <c r="FFJ96" s="167"/>
      <c r="FFK96" s="167"/>
      <c r="FFL96" s="167"/>
      <c r="FFM96" s="167"/>
      <c r="FFN96" s="167"/>
      <c r="FFO96" s="167"/>
      <c r="FFP96" s="167"/>
      <c r="FFQ96" s="167"/>
      <c r="FFR96" s="167"/>
      <c r="FFS96" s="167"/>
      <c r="FFT96" s="167"/>
      <c r="FFU96" s="167"/>
      <c r="FFV96" s="167"/>
      <c r="FFW96" s="167"/>
      <c r="FFX96" s="167"/>
      <c r="FFY96" s="167"/>
      <c r="FFZ96" s="167"/>
      <c r="FGA96" s="167"/>
      <c r="FGB96" s="167"/>
      <c r="FGC96" s="167"/>
      <c r="FGD96" s="167"/>
      <c r="FGE96" s="167"/>
      <c r="FGF96" s="167"/>
      <c r="FGG96" s="167"/>
      <c r="FGH96" s="167"/>
      <c r="FGI96" s="167"/>
      <c r="FGJ96" s="167"/>
      <c r="FGK96" s="167"/>
      <c r="FGL96" s="167"/>
      <c r="FGM96" s="167"/>
      <c r="FGN96" s="167"/>
      <c r="FGO96" s="167"/>
      <c r="FGP96" s="167"/>
      <c r="FGQ96" s="167"/>
      <c r="FGR96" s="167"/>
      <c r="FGS96" s="167"/>
      <c r="FGT96" s="167"/>
      <c r="FGU96" s="167"/>
      <c r="FGV96" s="167"/>
      <c r="FGW96" s="167"/>
      <c r="FGX96" s="167"/>
      <c r="FGY96" s="167"/>
      <c r="FGZ96" s="167"/>
      <c r="FHA96" s="167"/>
      <c r="FHB96" s="167"/>
      <c r="FHC96" s="167"/>
      <c r="FHD96" s="167"/>
      <c r="FHE96" s="167"/>
      <c r="FHF96" s="167"/>
      <c r="FHG96" s="167"/>
      <c r="FHH96" s="167"/>
      <c r="FHI96" s="167"/>
      <c r="FHJ96" s="167"/>
      <c r="FHK96" s="167"/>
      <c r="FHL96" s="167"/>
      <c r="FHM96" s="167"/>
      <c r="FHN96" s="167"/>
      <c r="FHO96" s="167"/>
      <c r="FHP96" s="167"/>
      <c r="FHQ96" s="167"/>
      <c r="FHR96" s="167"/>
      <c r="FHS96" s="167"/>
      <c r="FHT96" s="167"/>
      <c r="FHU96" s="167"/>
      <c r="FHV96" s="167"/>
      <c r="FHW96" s="167"/>
      <c r="FHX96" s="167"/>
      <c r="FHY96" s="167"/>
      <c r="FHZ96" s="167"/>
      <c r="FIA96" s="167"/>
      <c r="FIB96" s="167"/>
      <c r="FIC96" s="167"/>
      <c r="FID96" s="167"/>
      <c r="FIE96" s="167"/>
      <c r="FIF96" s="167"/>
      <c r="FIG96" s="167"/>
      <c r="FIH96" s="167"/>
      <c r="FII96" s="167"/>
      <c r="FIJ96" s="167"/>
      <c r="FIK96" s="167"/>
      <c r="FIL96" s="167"/>
      <c r="FIM96" s="167"/>
      <c r="FIN96" s="167"/>
      <c r="FIO96" s="167"/>
      <c r="FIP96" s="167"/>
      <c r="FIQ96" s="167"/>
      <c r="FIR96" s="167"/>
      <c r="FIS96" s="167"/>
      <c r="FIT96" s="167"/>
      <c r="FIU96" s="167"/>
      <c r="FIV96" s="167"/>
      <c r="FIW96" s="167"/>
      <c r="FIX96" s="167"/>
      <c r="FIY96" s="167"/>
      <c r="FIZ96" s="167"/>
      <c r="FJA96" s="167"/>
      <c r="FJB96" s="167"/>
      <c r="FJC96" s="167"/>
      <c r="FJD96" s="167"/>
      <c r="FJE96" s="167"/>
      <c r="FJF96" s="167"/>
      <c r="FJG96" s="167"/>
      <c r="FJH96" s="167"/>
      <c r="FJI96" s="167"/>
      <c r="FJJ96" s="167"/>
      <c r="FJK96" s="167"/>
      <c r="FJL96" s="167"/>
      <c r="FJM96" s="167"/>
      <c r="FJN96" s="167"/>
      <c r="FJO96" s="167"/>
      <c r="FJP96" s="167"/>
      <c r="FJQ96" s="167"/>
      <c r="FJR96" s="167"/>
      <c r="FJS96" s="167"/>
      <c r="FJT96" s="167"/>
      <c r="FJU96" s="167"/>
      <c r="FJV96" s="167"/>
      <c r="FJW96" s="167"/>
      <c r="FJX96" s="167"/>
      <c r="FJY96" s="167"/>
      <c r="FJZ96" s="167"/>
      <c r="FKA96" s="167"/>
      <c r="FKB96" s="167"/>
      <c r="FKC96" s="167"/>
      <c r="FKD96" s="167"/>
      <c r="FKE96" s="167"/>
      <c r="FKF96" s="167"/>
      <c r="FKG96" s="167"/>
      <c r="FKH96" s="167"/>
      <c r="FKI96" s="167"/>
      <c r="FKJ96" s="167"/>
      <c r="FKK96" s="167"/>
      <c r="FKL96" s="167"/>
      <c r="FKM96" s="167"/>
      <c r="FKN96" s="167"/>
      <c r="FKO96" s="167"/>
      <c r="FKP96" s="167"/>
      <c r="FKQ96" s="167"/>
      <c r="FKR96" s="167"/>
      <c r="FKS96" s="167"/>
      <c r="FKT96" s="167"/>
      <c r="FKU96" s="167"/>
      <c r="FKV96" s="167"/>
      <c r="FKW96" s="167"/>
      <c r="FKX96" s="167"/>
      <c r="FKY96" s="167"/>
      <c r="FKZ96" s="167"/>
      <c r="FLA96" s="167"/>
      <c r="FLB96" s="167"/>
      <c r="FLC96" s="167"/>
      <c r="FLD96" s="167"/>
      <c r="FLE96" s="167"/>
      <c r="FLF96" s="167"/>
      <c r="FLG96" s="167"/>
      <c r="FLH96" s="167"/>
      <c r="FLI96" s="167"/>
      <c r="FLJ96" s="167"/>
      <c r="FLK96" s="167"/>
      <c r="FLL96" s="167"/>
      <c r="FLM96" s="167"/>
      <c r="FLN96" s="167"/>
      <c r="FLO96" s="167"/>
      <c r="FLP96" s="167"/>
      <c r="FLQ96" s="167"/>
      <c r="FLR96" s="167"/>
      <c r="FLS96" s="167"/>
      <c r="FLT96" s="167"/>
      <c r="FLU96" s="167"/>
      <c r="FLV96" s="167"/>
      <c r="FLW96" s="167"/>
      <c r="FLX96" s="167"/>
      <c r="FLY96" s="167"/>
      <c r="FLZ96" s="167"/>
      <c r="FMA96" s="167"/>
      <c r="FMB96" s="167"/>
      <c r="FMC96" s="167"/>
      <c r="FMD96" s="167"/>
      <c r="FME96" s="167"/>
      <c r="FMF96" s="167"/>
      <c r="FMG96" s="167"/>
      <c r="FMH96" s="167"/>
      <c r="FMI96" s="167"/>
      <c r="FMJ96" s="167"/>
      <c r="FMK96" s="167"/>
      <c r="FML96" s="167"/>
      <c r="FMM96" s="167"/>
      <c r="FMN96" s="167"/>
      <c r="FMO96" s="167"/>
      <c r="FMP96" s="167"/>
      <c r="FMQ96" s="167"/>
      <c r="FMR96" s="167"/>
      <c r="FMS96" s="167"/>
      <c r="FMT96" s="167"/>
      <c r="FMU96" s="167"/>
      <c r="FMV96" s="167"/>
      <c r="FMW96" s="167"/>
      <c r="FMX96" s="167"/>
      <c r="FMY96" s="167"/>
      <c r="FMZ96" s="167"/>
      <c r="FNA96" s="167"/>
      <c r="FNB96" s="167"/>
      <c r="FNC96" s="167"/>
      <c r="FND96" s="167"/>
      <c r="FNE96" s="167"/>
      <c r="FNF96" s="167"/>
      <c r="FNG96" s="167"/>
      <c r="FNH96" s="167"/>
      <c r="FNI96" s="167"/>
      <c r="FNJ96" s="167"/>
      <c r="FNK96" s="167"/>
      <c r="FNL96" s="167"/>
      <c r="FNM96" s="167"/>
      <c r="FNN96" s="167"/>
      <c r="FNO96" s="167"/>
      <c r="FNP96" s="167"/>
      <c r="FNQ96" s="167"/>
      <c r="FNR96" s="167"/>
      <c r="FNS96" s="167"/>
      <c r="FNT96" s="167"/>
      <c r="FNU96" s="167"/>
      <c r="FNV96" s="167"/>
      <c r="FNW96" s="167"/>
      <c r="FNX96" s="167"/>
      <c r="FNY96" s="167"/>
      <c r="FNZ96" s="167"/>
      <c r="FOA96" s="167"/>
      <c r="FOB96" s="167"/>
      <c r="FOC96" s="167"/>
      <c r="FOD96" s="167"/>
      <c r="FOE96" s="167"/>
      <c r="FOF96" s="167"/>
      <c r="FOG96" s="167"/>
      <c r="FOH96" s="167"/>
      <c r="FOI96" s="167"/>
      <c r="FOJ96" s="167"/>
      <c r="FOK96" s="167"/>
      <c r="FOL96" s="167"/>
      <c r="FOM96" s="167"/>
      <c r="FON96" s="167"/>
      <c r="FOO96" s="167"/>
      <c r="FOP96" s="167"/>
      <c r="FOQ96" s="167"/>
      <c r="FOR96" s="167"/>
      <c r="FOS96" s="167"/>
      <c r="FOT96" s="167"/>
      <c r="FOU96" s="167"/>
      <c r="FOV96" s="167"/>
      <c r="FOW96" s="167"/>
      <c r="FOX96" s="167"/>
      <c r="FOY96" s="167"/>
      <c r="FOZ96" s="167"/>
      <c r="FPA96" s="167"/>
      <c r="FPB96" s="167"/>
      <c r="FPC96" s="167"/>
      <c r="FPD96" s="167"/>
      <c r="FPE96" s="167"/>
      <c r="FPF96" s="167"/>
      <c r="FPG96" s="167"/>
      <c r="FPH96" s="167"/>
      <c r="FPI96" s="167"/>
      <c r="FPJ96" s="167"/>
      <c r="FPK96" s="167"/>
      <c r="FPL96" s="167"/>
      <c r="FPM96" s="167"/>
      <c r="FPN96" s="167"/>
      <c r="FPO96" s="167"/>
      <c r="FPP96" s="167"/>
      <c r="FPQ96" s="167"/>
      <c r="FPR96" s="167"/>
      <c r="FPS96" s="167"/>
      <c r="FPT96" s="167"/>
      <c r="FPU96" s="167"/>
      <c r="FPV96" s="167"/>
      <c r="FPW96" s="167"/>
      <c r="FPX96" s="167"/>
      <c r="FPY96" s="167"/>
      <c r="FPZ96" s="167"/>
      <c r="FQA96" s="167"/>
      <c r="FQB96" s="167"/>
      <c r="FQC96" s="167"/>
      <c r="FQD96" s="167"/>
      <c r="FQE96" s="167"/>
      <c r="FQF96" s="167"/>
      <c r="FQG96" s="167"/>
      <c r="FQH96" s="167"/>
      <c r="FQI96" s="167"/>
      <c r="FQJ96" s="167"/>
      <c r="FQK96" s="167"/>
      <c r="FQL96" s="167"/>
      <c r="FQM96" s="167"/>
      <c r="FQN96" s="167"/>
      <c r="FQO96" s="167"/>
      <c r="FQP96" s="167"/>
      <c r="FQQ96" s="167"/>
      <c r="FQR96" s="167"/>
      <c r="FQS96" s="167"/>
      <c r="FQT96" s="167"/>
      <c r="FQU96" s="167"/>
      <c r="FQV96" s="167"/>
      <c r="FQW96" s="167"/>
      <c r="FQX96" s="167"/>
      <c r="FQY96" s="167"/>
      <c r="FQZ96" s="167"/>
      <c r="FRA96" s="167"/>
      <c r="FRB96" s="167"/>
      <c r="FRC96" s="167"/>
      <c r="FRD96" s="167"/>
      <c r="FRE96" s="167"/>
      <c r="FRF96" s="167"/>
      <c r="FRG96" s="167"/>
      <c r="FRH96" s="167"/>
      <c r="FRI96" s="167"/>
      <c r="FRJ96" s="167"/>
      <c r="FRK96" s="167"/>
      <c r="FRL96" s="167"/>
      <c r="FRM96" s="167"/>
      <c r="FRN96" s="167"/>
      <c r="FRO96" s="167"/>
      <c r="FRP96" s="167"/>
      <c r="FRQ96" s="167"/>
      <c r="FRR96" s="167"/>
      <c r="FRS96" s="167"/>
      <c r="FRT96" s="167"/>
      <c r="FRU96" s="167"/>
      <c r="FRV96" s="167"/>
      <c r="FRW96" s="167"/>
      <c r="FRX96" s="167"/>
      <c r="FRY96" s="167"/>
      <c r="FRZ96" s="167"/>
      <c r="FSA96" s="167"/>
      <c r="FSB96" s="167"/>
      <c r="FSC96" s="167"/>
      <c r="FSD96" s="167"/>
      <c r="FSE96" s="167"/>
      <c r="FSF96" s="167"/>
      <c r="FSG96" s="167"/>
      <c r="FSH96" s="167"/>
      <c r="FSI96" s="167"/>
      <c r="FSJ96" s="167"/>
      <c r="FSK96" s="167"/>
      <c r="FSL96" s="167"/>
      <c r="FSM96" s="167"/>
      <c r="FSN96" s="167"/>
      <c r="FSO96" s="167"/>
      <c r="FSP96" s="167"/>
      <c r="FSQ96" s="167"/>
      <c r="FSR96" s="167"/>
      <c r="FSS96" s="167"/>
      <c r="FST96" s="167"/>
      <c r="FSU96" s="167"/>
      <c r="FSV96" s="167"/>
      <c r="FSW96" s="167"/>
      <c r="FSX96" s="167"/>
      <c r="FSY96" s="167"/>
      <c r="FSZ96" s="167"/>
      <c r="FTA96" s="167"/>
      <c r="FTB96" s="167"/>
      <c r="FTC96" s="167"/>
      <c r="FTD96" s="167"/>
      <c r="FTE96" s="167"/>
      <c r="FTF96" s="167"/>
      <c r="FTG96" s="167"/>
      <c r="FTH96" s="167"/>
      <c r="FTI96" s="167"/>
      <c r="FTJ96" s="167"/>
      <c r="FTK96" s="167"/>
      <c r="FTL96" s="167"/>
      <c r="FTM96" s="167"/>
      <c r="FTN96" s="167"/>
      <c r="FTO96" s="167"/>
      <c r="FTP96" s="167"/>
      <c r="FTQ96" s="167"/>
      <c r="FTR96" s="167"/>
      <c r="FTS96" s="167"/>
      <c r="FTT96" s="167"/>
      <c r="FTU96" s="167"/>
      <c r="FTV96" s="167"/>
      <c r="FTW96" s="167"/>
      <c r="FTX96" s="167"/>
      <c r="FTY96" s="167"/>
      <c r="FTZ96" s="167"/>
      <c r="FUA96" s="167"/>
      <c r="FUB96" s="167"/>
      <c r="FUC96" s="167"/>
      <c r="FUD96" s="167"/>
      <c r="FUE96" s="167"/>
      <c r="FUF96" s="167"/>
      <c r="FUG96" s="167"/>
      <c r="FUH96" s="167"/>
      <c r="FUI96" s="167"/>
      <c r="FUJ96" s="167"/>
      <c r="FUK96" s="167"/>
      <c r="FUL96" s="167"/>
      <c r="FUM96" s="167"/>
      <c r="FUN96" s="167"/>
      <c r="FUO96" s="167"/>
      <c r="FUP96" s="167"/>
      <c r="FUQ96" s="167"/>
      <c r="FUR96" s="167"/>
      <c r="FUS96" s="167"/>
      <c r="FUT96" s="167"/>
      <c r="FUU96" s="167"/>
      <c r="FUV96" s="167"/>
      <c r="FUW96" s="167"/>
      <c r="FUX96" s="167"/>
      <c r="FUY96" s="167"/>
      <c r="FUZ96" s="167"/>
      <c r="FVA96" s="167"/>
      <c r="FVB96" s="167"/>
      <c r="FVC96" s="167"/>
      <c r="FVD96" s="167"/>
      <c r="FVE96" s="167"/>
      <c r="FVF96" s="167"/>
      <c r="FVG96" s="167"/>
      <c r="FVH96" s="167"/>
      <c r="FVI96" s="167"/>
      <c r="FVJ96" s="167"/>
      <c r="FVK96" s="167"/>
      <c r="FVL96" s="167"/>
      <c r="FVM96" s="167"/>
      <c r="FVN96" s="167"/>
      <c r="FVO96" s="167"/>
      <c r="FVP96" s="167"/>
      <c r="FVQ96" s="167"/>
      <c r="FVR96" s="167"/>
      <c r="FVS96" s="167"/>
      <c r="FVT96" s="167"/>
      <c r="FVU96" s="167"/>
      <c r="FVV96" s="167"/>
      <c r="FVW96" s="167"/>
      <c r="FVX96" s="167"/>
      <c r="FVY96" s="167"/>
      <c r="FVZ96" s="167"/>
      <c r="FWA96" s="167"/>
      <c r="FWB96" s="167"/>
      <c r="FWC96" s="167"/>
      <c r="FWD96" s="167"/>
      <c r="FWE96" s="167"/>
      <c r="FWF96" s="167"/>
      <c r="FWG96" s="167"/>
      <c r="FWH96" s="167"/>
      <c r="FWI96" s="167"/>
      <c r="FWJ96" s="167"/>
      <c r="FWK96" s="167"/>
      <c r="FWL96" s="167"/>
      <c r="FWM96" s="167"/>
      <c r="FWN96" s="167"/>
      <c r="FWO96" s="167"/>
      <c r="FWP96" s="167"/>
      <c r="FWQ96" s="167"/>
      <c r="FWR96" s="167"/>
      <c r="FWS96" s="167"/>
      <c r="FWT96" s="167"/>
      <c r="FWU96" s="167"/>
      <c r="FWV96" s="167"/>
      <c r="FWW96" s="167"/>
      <c r="FWX96" s="167"/>
      <c r="FWY96" s="167"/>
      <c r="FWZ96" s="167"/>
      <c r="FXA96" s="167"/>
      <c r="FXB96" s="167"/>
      <c r="FXC96" s="167"/>
      <c r="FXD96" s="167"/>
      <c r="FXE96" s="167"/>
      <c r="FXF96" s="167"/>
      <c r="FXG96" s="167"/>
      <c r="FXH96" s="167"/>
      <c r="FXI96" s="167"/>
      <c r="FXJ96" s="167"/>
      <c r="FXK96" s="167"/>
      <c r="FXL96" s="167"/>
      <c r="FXM96" s="167"/>
      <c r="FXN96" s="167"/>
      <c r="FXO96" s="167"/>
      <c r="FXP96" s="167"/>
      <c r="FXQ96" s="167"/>
      <c r="FXR96" s="167"/>
      <c r="FXS96" s="167"/>
      <c r="FXT96" s="167"/>
      <c r="FXU96" s="167"/>
      <c r="FXV96" s="167"/>
      <c r="FXW96" s="167"/>
      <c r="FXX96" s="167"/>
      <c r="FXY96" s="167"/>
      <c r="FXZ96" s="167"/>
      <c r="FYA96" s="167"/>
      <c r="FYB96" s="167"/>
      <c r="FYC96" s="167"/>
      <c r="FYD96" s="167"/>
      <c r="FYE96" s="167"/>
      <c r="FYF96" s="167"/>
      <c r="FYG96" s="167"/>
      <c r="FYH96" s="167"/>
      <c r="FYI96" s="167"/>
      <c r="FYJ96" s="167"/>
      <c r="FYK96" s="167"/>
      <c r="FYL96" s="167"/>
      <c r="FYM96" s="167"/>
      <c r="FYN96" s="167"/>
      <c r="FYO96" s="167"/>
      <c r="FYP96" s="167"/>
      <c r="FYQ96" s="167"/>
      <c r="FYR96" s="167"/>
      <c r="FYS96" s="167"/>
      <c r="FYT96" s="167"/>
      <c r="FYU96" s="167"/>
      <c r="FYV96" s="167"/>
      <c r="FYW96" s="167"/>
      <c r="FYX96" s="167"/>
      <c r="FYY96" s="167"/>
      <c r="FYZ96" s="167"/>
      <c r="FZA96" s="167"/>
      <c r="FZB96" s="167"/>
      <c r="FZC96" s="167"/>
      <c r="FZD96" s="167"/>
      <c r="FZE96" s="167"/>
      <c r="FZF96" s="167"/>
      <c r="FZG96" s="167"/>
      <c r="FZH96" s="167"/>
      <c r="FZI96" s="167"/>
      <c r="FZJ96" s="167"/>
      <c r="FZK96" s="167"/>
      <c r="FZL96" s="167"/>
      <c r="FZM96" s="167"/>
      <c r="FZN96" s="167"/>
      <c r="FZO96" s="167"/>
      <c r="FZP96" s="167"/>
      <c r="FZQ96" s="167"/>
      <c r="FZR96" s="167"/>
      <c r="FZS96" s="167"/>
      <c r="FZT96" s="167"/>
      <c r="FZU96" s="167"/>
      <c r="FZV96" s="167"/>
      <c r="FZW96" s="167"/>
      <c r="FZX96" s="167"/>
      <c r="FZY96" s="167"/>
      <c r="FZZ96" s="167"/>
      <c r="GAA96" s="167"/>
      <c r="GAB96" s="167"/>
      <c r="GAC96" s="167"/>
      <c r="GAD96" s="167"/>
      <c r="GAE96" s="167"/>
      <c r="GAF96" s="167"/>
      <c r="GAG96" s="167"/>
      <c r="GAH96" s="167"/>
      <c r="GAI96" s="167"/>
      <c r="GAJ96" s="167"/>
      <c r="GAK96" s="167"/>
      <c r="GAL96" s="167"/>
      <c r="GAM96" s="167"/>
      <c r="GAN96" s="167"/>
      <c r="GAO96" s="167"/>
      <c r="GAP96" s="167"/>
      <c r="GAQ96" s="167"/>
      <c r="GAR96" s="167"/>
      <c r="GAS96" s="167"/>
      <c r="GAT96" s="167"/>
      <c r="GAU96" s="167"/>
      <c r="GAV96" s="167"/>
      <c r="GAW96" s="167"/>
      <c r="GAX96" s="167"/>
      <c r="GAY96" s="167"/>
      <c r="GAZ96" s="167"/>
      <c r="GBA96" s="167"/>
      <c r="GBB96" s="167"/>
      <c r="GBC96" s="167"/>
      <c r="GBD96" s="167"/>
      <c r="GBE96" s="167"/>
      <c r="GBF96" s="167"/>
      <c r="GBG96" s="167"/>
      <c r="GBH96" s="167"/>
      <c r="GBI96" s="167"/>
      <c r="GBJ96" s="167"/>
      <c r="GBK96" s="167"/>
      <c r="GBL96" s="167"/>
      <c r="GBM96" s="167"/>
      <c r="GBN96" s="167"/>
      <c r="GBO96" s="167"/>
      <c r="GBP96" s="167"/>
      <c r="GBQ96" s="167"/>
      <c r="GBR96" s="167"/>
      <c r="GBS96" s="167"/>
      <c r="GBT96" s="167"/>
      <c r="GBU96" s="167"/>
      <c r="GBV96" s="167"/>
      <c r="GBW96" s="167"/>
      <c r="GBX96" s="167"/>
      <c r="GBY96" s="167"/>
      <c r="GBZ96" s="167"/>
      <c r="GCA96" s="167"/>
      <c r="GCB96" s="167"/>
      <c r="GCC96" s="167"/>
      <c r="GCD96" s="167"/>
      <c r="GCE96" s="167"/>
      <c r="GCF96" s="167"/>
      <c r="GCG96" s="167"/>
      <c r="GCH96" s="167"/>
      <c r="GCI96" s="167"/>
      <c r="GCJ96" s="167"/>
      <c r="GCK96" s="167"/>
      <c r="GCL96" s="167"/>
      <c r="GCM96" s="167"/>
      <c r="GCN96" s="167"/>
      <c r="GCO96" s="167"/>
      <c r="GCP96" s="167"/>
      <c r="GCQ96" s="167"/>
      <c r="GCR96" s="167"/>
      <c r="GCS96" s="167"/>
      <c r="GCT96" s="167"/>
      <c r="GCU96" s="167"/>
      <c r="GCV96" s="167"/>
      <c r="GCW96" s="167"/>
      <c r="GCX96" s="167"/>
      <c r="GCY96" s="167"/>
      <c r="GCZ96" s="167"/>
      <c r="GDA96" s="167"/>
      <c r="GDB96" s="167"/>
      <c r="GDC96" s="167"/>
      <c r="GDD96" s="167"/>
      <c r="GDE96" s="167"/>
      <c r="GDF96" s="167"/>
      <c r="GDG96" s="167"/>
      <c r="GDH96" s="167"/>
      <c r="GDI96" s="167"/>
      <c r="GDJ96" s="167"/>
      <c r="GDK96" s="167"/>
      <c r="GDL96" s="167"/>
      <c r="GDM96" s="167"/>
      <c r="GDN96" s="167"/>
      <c r="GDO96" s="167"/>
      <c r="GDP96" s="167"/>
      <c r="GDQ96" s="167"/>
      <c r="GDR96" s="167"/>
      <c r="GDS96" s="167"/>
      <c r="GDT96" s="167"/>
      <c r="GDU96" s="167"/>
      <c r="GDV96" s="167"/>
      <c r="GDW96" s="167"/>
      <c r="GDX96" s="167"/>
      <c r="GDY96" s="167"/>
      <c r="GDZ96" s="167"/>
      <c r="GEA96" s="167"/>
      <c r="GEB96" s="167"/>
      <c r="GEC96" s="167"/>
      <c r="GED96" s="167"/>
      <c r="GEE96" s="167"/>
      <c r="GEF96" s="167"/>
      <c r="GEG96" s="167"/>
      <c r="GEH96" s="167"/>
      <c r="GEI96" s="167"/>
      <c r="GEJ96" s="167"/>
      <c r="GEK96" s="167"/>
      <c r="GEL96" s="167"/>
      <c r="GEM96" s="167"/>
      <c r="GEN96" s="167"/>
      <c r="GEO96" s="167"/>
      <c r="GEP96" s="167"/>
      <c r="GEQ96" s="167"/>
      <c r="GER96" s="167"/>
      <c r="GES96" s="167"/>
      <c r="GET96" s="167"/>
      <c r="GEU96" s="167"/>
      <c r="GEV96" s="167"/>
      <c r="GEW96" s="167"/>
      <c r="GEX96" s="167"/>
      <c r="GEY96" s="167"/>
      <c r="GEZ96" s="167"/>
      <c r="GFA96" s="167"/>
      <c r="GFB96" s="167"/>
      <c r="GFC96" s="167"/>
      <c r="GFD96" s="167"/>
      <c r="GFE96" s="167"/>
      <c r="GFF96" s="167"/>
      <c r="GFG96" s="167"/>
      <c r="GFH96" s="167"/>
      <c r="GFI96" s="167"/>
      <c r="GFJ96" s="167"/>
      <c r="GFK96" s="167"/>
      <c r="GFL96" s="167"/>
      <c r="GFM96" s="167"/>
      <c r="GFN96" s="167"/>
      <c r="GFO96" s="167"/>
      <c r="GFP96" s="167"/>
      <c r="GFQ96" s="167"/>
      <c r="GFR96" s="167"/>
      <c r="GFS96" s="167"/>
      <c r="GFT96" s="167"/>
      <c r="GFU96" s="167"/>
      <c r="GFV96" s="167"/>
      <c r="GFW96" s="167"/>
      <c r="GFX96" s="167"/>
      <c r="GFY96" s="167"/>
      <c r="GFZ96" s="167"/>
      <c r="GGA96" s="167"/>
      <c r="GGB96" s="167"/>
      <c r="GGC96" s="167"/>
      <c r="GGD96" s="167"/>
      <c r="GGE96" s="167"/>
      <c r="GGF96" s="167"/>
      <c r="GGG96" s="167"/>
      <c r="GGH96" s="167"/>
      <c r="GGI96" s="167"/>
      <c r="GGJ96" s="167"/>
      <c r="GGK96" s="167"/>
      <c r="GGL96" s="167"/>
      <c r="GGM96" s="167"/>
      <c r="GGN96" s="167"/>
      <c r="GGO96" s="167"/>
      <c r="GGP96" s="167"/>
      <c r="GGQ96" s="167"/>
      <c r="GGR96" s="167"/>
      <c r="GGS96" s="167"/>
      <c r="GGT96" s="167"/>
      <c r="GGU96" s="167"/>
      <c r="GGV96" s="167"/>
      <c r="GGW96" s="167"/>
      <c r="GGX96" s="167"/>
      <c r="GGY96" s="167"/>
      <c r="GGZ96" s="167"/>
      <c r="GHA96" s="167"/>
      <c r="GHB96" s="167"/>
      <c r="GHC96" s="167"/>
      <c r="GHD96" s="167"/>
      <c r="GHE96" s="167"/>
      <c r="GHF96" s="167"/>
      <c r="GHG96" s="167"/>
      <c r="GHH96" s="167"/>
      <c r="GHI96" s="167"/>
      <c r="GHJ96" s="167"/>
      <c r="GHK96" s="167"/>
      <c r="GHL96" s="167"/>
      <c r="GHM96" s="167"/>
      <c r="GHN96" s="167"/>
      <c r="GHO96" s="167"/>
      <c r="GHP96" s="167"/>
      <c r="GHQ96" s="167"/>
      <c r="GHR96" s="167"/>
      <c r="GHS96" s="167"/>
      <c r="GHT96" s="167"/>
      <c r="GHU96" s="167"/>
      <c r="GHV96" s="167"/>
      <c r="GHW96" s="167"/>
      <c r="GHX96" s="167"/>
      <c r="GHY96" s="167"/>
      <c r="GHZ96" s="167"/>
      <c r="GIA96" s="167"/>
      <c r="GIB96" s="167"/>
      <c r="GIC96" s="167"/>
      <c r="GID96" s="167"/>
      <c r="GIE96" s="167"/>
      <c r="GIF96" s="167"/>
      <c r="GIG96" s="167"/>
      <c r="GIH96" s="167"/>
      <c r="GII96" s="167"/>
      <c r="GIJ96" s="167"/>
      <c r="GIK96" s="167"/>
      <c r="GIL96" s="167"/>
      <c r="GIM96" s="167"/>
      <c r="GIN96" s="167"/>
      <c r="GIO96" s="167"/>
      <c r="GIP96" s="167"/>
      <c r="GIQ96" s="167"/>
      <c r="GIR96" s="167"/>
      <c r="GIS96" s="167"/>
      <c r="GIT96" s="167"/>
      <c r="GIU96" s="167"/>
      <c r="GIV96" s="167"/>
      <c r="GIW96" s="167"/>
      <c r="GIX96" s="167"/>
      <c r="GIY96" s="167"/>
      <c r="GIZ96" s="167"/>
      <c r="GJA96" s="167"/>
      <c r="GJB96" s="167"/>
      <c r="GJC96" s="167"/>
      <c r="GJD96" s="167"/>
      <c r="GJE96" s="167"/>
      <c r="GJF96" s="167"/>
      <c r="GJG96" s="167"/>
      <c r="GJH96" s="167"/>
      <c r="GJI96" s="167"/>
      <c r="GJJ96" s="167"/>
      <c r="GJK96" s="167"/>
      <c r="GJL96" s="167"/>
      <c r="GJM96" s="167"/>
      <c r="GJN96" s="167"/>
      <c r="GJO96" s="167"/>
      <c r="GJP96" s="167"/>
      <c r="GJQ96" s="167"/>
      <c r="GJR96" s="167"/>
      <c r="GJS96" s="167"/>
      <c r="GJT96" s="167"/>
      <c r="GJU96" s="167"/>
      <c r="GJV96" s="167"/>
      <c r="GJW96" s="167"/>
      <c r="GJX96" s="167"/>
      <c r="GJY96" s="167"/>
      <c r="GJZ96" s="167"/>
      <c r="GKA96" s="167"/>
      <c r="GKB96" s="167"/>
      <c r="GKC96" s="167"/>
      <c r="GKD96" s="167"/>
      <c r="GKE96" s="167"/>
      <c r="GKF96" s="167"/>
      <c r="GKG96" s="167"/>
      <c r="GKH96" s="167"/>
      <c r="GKI96" s="167"/>
      <c r="GKJ96" s="167"/>
      <c r="GKK96" s="167"/>
      <c r="GKL96" s="167"/>
      <c r="GKM96" s="167"/>
      <c r="GKN96" s="167"/>
      <c r="GKO96" s="167"/>
      <c r="GKP96" s="167"/>
      <c r="GKQ96" s="167"/>
      <c r="GKR96" s="167"/>
      <c r="GKS96" s="167"/>
      <c r="GKT96" s="167"/>
      <c r="GKU96" s="167"/>
      <c r="GKV96" s="167"/>
      <c r="GKW96" s="167"/>
      <c r="GKX96" s="167"/>
      <c r="GKY96" s="167"/>
      <c r="GKZ96" s="167"/>
      <c r="GLA96" s="167"/>
      <c r="GLB96" s="167"/>
      <c r="GLC96" s="167"/>
      <c r="GLD96" s="167"/>
      <c r="GLE96" s="167"/>
      <c r="GLF96" s="167"/>
      <c r="GLG96" s="167"/>
      <c r="GLH96" s="167"/>
      <c r="GLI96" s="167"/>
      <c r="GLJ96" s="167"/>
      <c r="GLK96" s="167"/>
      <c r="GLL96" s="167"/>
      <c r="GLM96" s="167"/>
      <c r="GLN96" s="167"/>
      <c r="GLO96" s="167"/>
      <c r="GLP96" s="167"/>
      <c r="GLQ96" s="167"/>
      <c r="GLR96" s="167"/>
      <c r="GLS96" s="167"/>
      <c r="GLT96" s="167"/>
      <c r="GLU96" s="167"/>
      <c r="GLV96" s="167"/>
      <c r="GLW96" s="167"/>
      <c r="GLX96" s="167"/>
      <c r="GLY96" s="167"/>
      <c r="GLZ96" s="167"/>
      <c r="GMA96" s="167"/>
      <c r="GMB96" s="167"/>
      <c r="GMC96" s="167"/>
      <c r="GMD96" s="167"/>
      <c r="GME96" s="167"/>
      <c r="GMF96" s="167"/>
      <c r="GMG96" s="167"/>
      <c r="GMH96" s="167"/>
      <c r="GMI96" s="167"/>
      <c r="GMJ96" s="167"/>
      <c r="GMK96" s="167"/>
      <c r="GML96" s="167"/>
      <c r="GMM96" s="167"/>
      <c r="GMN96" s="167"/>
      <c r="GMO96" s="167"/>
      <c r="GMP96" s="167"/>
      <c r="GMQ96" s="167"/>
      <c r="GMR96" s="167"/>
      <c r="GMS96" s="167"/>
      <c r="GMT96" s="167"/>
      <c r="GMU96" s="167"/>
      <c r="GMV96" s="167"/>
      <c r="GMW96" s="167"/>
      <c r="GMX96" s="167"/>
      <c r="GMY96" s="167"/>
      <c r="GMZ96" s="167"/>
      <c r="GNA96" s="167"/>
      <c r="GNB96" s="167"/>
      <c r="GNC96" s="167"/>
      <c r="GND96" s="167"/>
      <c r="GNE96" s="167"/>
      <c r="GNF96" s="167"/>
      <c r="GNG96" s="167"/>
      <c r="GNH96" s="167"/>
      <c r="GNI96" s="167"/>
      <c r="GNJ96" s="167"/>
      <c r="GNK96" s="167"/>
      <c r="GNL96" s="167"/>
      <c r="GNM96" s="167"/>
      <c r="GNN96" s="167"/>
      <c r="GNO96" s="167"/>
      <c r="GNP96" s="167"/>
      <c r="GNQ96" s="167"/>
      <c r="GNR96" s="167"/>
      <c r="GNS96" s="167"/>
      <c r="GNT96" s="167"/>
      <c r="GNU96" s="167"/>
      <c r="GNV96" s="167"/>
      <c r="GNW96" s="167"/>
      <c r="GNX96" s="167"/>
      <c r="GNY96" s="167"/>
      <c r="GNZ96" s="167"/>
      <c r="GOA96" s="167"/>
      <c r="GOB96" s="167"/>
      <c r="GOC96" s="167"/>
      <c r="GOD96" s="167"/>
      <c r="GOE96" s="167"/>
      <c r="GOF96" s="167"/>
      <c r="GOG96" s="167"/>
      <c r="GOH96" s="167"/>
      <c r="GOI96" s="167"/>
      <c r="GOJ96" s="167"/>
      <c r="GOK96" s="167"/>
      <c r="GOL96" s="167"/>
      <c r="GOM96" s="167"/>
      <c r="GON96" s="167"/>
      <c r="GOO96" s="167"/>
      <c r="GOP96" s="167"/>
      <c r="GOQ96" s="167"/>
      <c r="GOR96" s="167"/>
      <c r="GOS96" s="167"/>
      <c r="GOT96" s="167"/>
      <c r="GOU96" s="167"/>
      <c r="GOV96" s="167"/>
      <c r="GOW96" s="167"/>
      <c r="GOX96" s="167"/>
      <c r="GOY96" s="167"/>
      <c r="GOZ96" s="167"/>
      <c r="GPA96" s="167"/>
      <c r="GPB96" s="167"/>
      <c r="GPC96" s="167"/>
      <c r="GPD96" s="167"/>
      <c r="GPE96" s="167"/>
      <c r="GPF96" s="167"/>
      <c r="GPG96" s="167"/>
      <c r="GPH96" s="167"/>
      <c r="GPI96" s="167"/>
      <c r="GPJ96" s="167"/>
      <c r="GPK96" s="167"/>
      <c r="GPL96" s="167"/>
      <c r="GPM96" s="167"/>
      <c r="GPN96" s="167"/>
      <c r="GPO96" s="167"/>
      <c r="GPP96" s="167"/>
      <c r="GPQ96" s="167"/>
      <c r="GPR96" s="167"/>
      <c r="GPS96" s="167"/>
      <c r="GPT96" s="167"/>
      <c r="GPU96" s="167"/>
      <c r="GPV96" s="167"/>
      <c r="GPW96" s="167"/>
      <c r="GPX96" s="167"/>
      <c r="GPY96" s="167"/>
      <c r="GPZ96" s="167"/>
      <c r="GQA96" s="167"/>
      <c r="GQB96" s="167"/>
      <c r="GQC96" s="167"/>
      <c r="GQD96" s="167"/>
      <c r="GQE96" s="167"/>
      <c r="GQF96" s="167"/>
      <c r="GQG96" s="167"/>
      <c r="GQH96" s="167"/>
      <c r="GQI96" s="167"/>
      <c r="GQJ96" s="167"/>
      <c r="GQK96" s="167"/>
      <c r="GQL96" s="167"/>
      <c r="GQM96" s="167"/>
      <c r="GQN96" s="167"/>
      <c r="GQO96" s="167"/>
      <c r="GQP96" s="167"/>
      <c r="GQQ96" s="167"/>
      <c r="GQR96" s="167"/>
      <c r="GQS96" s="167"/>
      <c r="GQT96" s="167"/>
      <c r="GQU96" s="167"/>
      <c r="GQV96" s="167"/>
      <c r="GQW96" s="167"/>
      <c r="GQX96" s="167"/>
      <c r="GQY96" s="167"/>
      <c r="GQZ96" s="167"/>
      <c r="GRA96" s="167"/>
      <c r="GRB96" s="167"/>
      <c r="GRC96" s="167"/>
      <c r="GRD96" s="167"/>
      <c r="GRE96" s="167"/>
      <c r="GRF96" s="167"/>
      <c r="GRG96" s="167"/>
      <c r="GRH96" s="167"/>
      <c r="GRI96" s="167"/>
      <c r="GRJ96" s="167"/>
      <c r="GRK96" s="167"/>
      <c r="GRL96" s="167"/>
      <c r="GRM96" s="167"/>
      <c r="GRN96" s="167"/>
      <c r="GRO96" s="167"/>
      <c r="GRP96" s="167"/>
      <c r="GRQ96" s="167"/>
      <c r="GRR96" s="167"/>
      <c r="GRS96" s="167"/>
      <c r="GRT96" s="167"/>
      <c r="GRU96" s="167"/>
      <c r="GRV96" s="167"/>
      <c r="GRW96" s="167"/>
      <c r="GRX96" s="167"/>
      <c r="GRY96" s="167"/>
      <c r="GRZ96" s="167"/>
      <c r="GSA96" s="167"/>
      <c r="GSB96" s="167"/>
      <c r="GSC96" s="167"/>
      <c r="GSD96" s="167"/>
      <c r="GSE96" s="167"/>
      <c r="GSF96" s="167"/>
      <c r="GSG96" s="167"/>
      <c r="GSH96" s="167"/>
      <c r="GSI96" s="167"/>
      <c r="GSJ96" s="167"/>
      <c r="GSK96" s="167"/>
      <c r="GSL96" s="167"/>
      <c r="GSM96" s="167"/>
      <c r="GSN96" s="167"/>
      <c r="GSO96" s="167"/>
      <c r="GSP96" s="167"/>
      <c r="GSQ96" s="167"/>
      <c r="GSR96" s="167"/>
      <c r="GSS96" s="167"/>
      <c r="GST96" s="167"/>
      <c r="GSU96" s="167"/>
      <c r="GSV96" s="167"/>
      <c r="GSW96" s="167"/>
      <c r="GSX96" s="167"/>
      <c r="GSY96" s="167"/>
      <c r="GSZ96" s="167"/>
      <c r="GTA96" s="167"/>
      <c r="GTB96" s="167"/>
      <c r="GTC96" s="167"/>
      <c r="GTD96" s="167"/>
      <c r="GTE96" s="167"/>
      <c r="GTF96" s="167"/>
      <c r="GTG96" s="167"/>
      <c r="GTH96" s="167"/>
      <c r="GTI96" s="167"/>
      <c r="GTJ96" s="167"/>
      <c r="GTK96" s="167"/>
      <c r="GTL96" s="167"/>
      <c r="GTM96" s="167"/>
      <c r="GTN96" s="167"/>
      <c r="GTO96" s="167"/>
      <c r="GTP96" s="167"/>
      <c r="GTQ96" s="167"/>
      <c r="GTR96" s="167"/>
      <c r="GTS96" s="167"/>
      <c r="GTT96" s="167"/>
      <c r="GTU96" s="167"/>
      <c r="GTV96" s="167"/>
      <c r="GTW96" s="167"/>
      <c r="GTX96" s="167"/>
      <c r="GTY96" s="167"/>
      <c r="GTZ96" s="167"/>
      <c r="GUA96" s="167"/>
      <c r="GUB96" s="167"/>
      <c r="GUC96" s="167"/>
      <c r="GUD96" s="167"/>
      <c r="GUE96" s="167"/>
      <c r="GUF96" s="167"/>
      <c r="GUG96" s="167"/>
      <c r="GUH96" s="167"/>
      <c r="GUI96" s="167"/>
      <c r="GUJ96" s="167"/>
      <c r="GUK96" s="167"/>
      <c r="GUL96" s="167"/>
      <c r="GUM96" s="167"/>
      <c r="GUN96" s="167"/>
      <c r="GUO96" s="167"/>
      <c r="GUP96" s="167"/>
      <c r="GUQ96" s="167"/>
      <c r="GUR96" s="167"/>
      <c r="GUS96" s="167"/>
      <c r="GUT96" s="167"/>
      <c r="GUU96" s="167"/>
      <c r="GUV96" s="167"/>
      <c r="GUW96" s="167"/>
      <c r="GUX96" s="167"/>
      <c r="GUY96" s="167"/>
      <c r="GUZ96" s="167"/>
      <c r="GVA96" s="167"/>
      <c r="GVB96" s="167"/>
      <c r="GVC96" s="167"/>
      <c r="GVD96" s="167"/>
      <c r="GVE96" s="167"/>
      <c r="GVF96" s="167"/>
      <c r="GVG96" s="167"/>
      <c r="GVH96" s="167"/>
      <c r="GVI96" s="167"/>
      <c r="GVJ96" s="167"/>
      <c r="GVK96" s="167"/>
      <c r="GVL96" s="167"/>
      <c r="GVM96" s="167"/>
      <c r="GVN96" s="167"/>
      <c r="GVO96" s="167"/>
      <c r="GVP96" s="167"/>
      <c r="GVQ96" s="167"/>
      <c r="GVR96" s="167"/>
      <c r="GVS96" s="167"/>
      <c r="GVT96" s="167"/>
      <c r="GVU96" s="167"/>
      <c r="GVV96" s="167"/>
      <c r="GVW96" s="167"/>
      <c r="GVX96" s="167"/>
      <c r="GVY96" s="167"/>
      <c r="GVZ96" s="167"/>
      <c r="GWA96" s="167"/>
      <c r="GWB96" s="167"/>
      <c r="GWC96" s="167"/>
      <c r="GWD96" s="167"/>
      <c r="GWE96" s="167"/>
      <c r="GWF96" s="167"/>
      <c r="GWG96" s="167"/>
      <c r="GWH96" s="167"/>
      <c r="GWI96" s="167"/>
      <c r="GWJ96" s="167"/>
      <c r="GWK96" s="167"/>
      <c r="GWL96" s="167"/>
      <c r="GWM96" s="167"/>
      <c r="GWN96" s="167"/>
      <c r="GWO96" s="167"/>
      <c r="GWP96" s="167"/>
      <c r="GWQ96" s="167"/>
      <c r="GWR96" s="167"/>
      <c r="GWS96" s="167"/>
      <c r="GWT96" s="167"/>
      <c r="GWU96" s="167"/>
      <c r="GWV96" s="167"/>
      <c r="GWW96" s="167"/>
      <c r="GWX96" s="167"/>
      <c r="GWY96" s="167"/>
      <c r="GWZ96" s="167"/>
      <c r="GXA96" s="167"/>
      <c r="GXB96" s="167"/>
      <c r="GXC96" s="167"/>
      <c r="GXD96" s="167"/>
      <c r="GXE96" s="167"/>
      <c r="GXF96" s="167"/>
      <c r="GXG96" s="167"/>
      <c r="GXH96" s="167"/>
      <c r="GXI96" s="167"/>
      <c r="GXJ96" s="167"/>
      <c r="GXK96" s="167"/>
      <c r="GXL96" s="167"/>
      <c r="GXM96" s="167"/>
      <c r="GXN96" s="167"/>
      <c r="GXO96" s="167"/>
      <c r="GXP96" s="167"/>
      <c r="GXQ96" s="167"/>
      <c r="GXR96" s="167"/>
      <c r="GXS96" s="167"/>
      <c r="GXT96" s="167"/>
      <c r="GXU96" s="167"/>
      <c r="GXV96" s="167"/>
      <c r="GXW96" s="167"/>
      <c r="GXX96" s="167"/>
      <c r="GXY96" s="167"/>
      <c r="GXZ96" s="167"/>
      <c r="GYA96" s="167"/>
      <c r="GYB96" s="167"/>
      <c r="GYC96" s="167"/>
      <c r="GYD96" s="167"/>
      <c r="GYE96" s="167"/>
      <c r="GYF96" s="167"/>
      <c r="GYG96" s="167"/>
      <c r="GYH96" s="167"/>
      <c r="GYI96" s="167"/>
      <c r="GYJ96" s="167"/>
      <c r="GYK96" s="167"/>
      <c r="GYL96" s="167"/>
      <c r="GYM96" s="167"/>
      <c r="GYN96" s="167"/>
      <c r="GYO96" s="167"/>
      <c r="GYP96" s="167"/>
      <c r="GYQ96" s="167"/>
      <c r="GYR96" s="167"/>
      <c r="GYS96" s="167"/>
      <c r="GYT96" s="167"/>
      <c r="GYU96" s="167"/>
      <c r="GYV96" s="167"/>
      <c r="GYW96" s="167"/>
      <c r="GYX96" s="167"/>
      <c r="GYY96" s="167"/>
      <c r="GYZ96" s="167"/>
      <c r="GZA96" s="167"/>
      <c r="GZB96" s="167"/>
      <c r="GZC96" s="167"/>
      <c r="GZD96" s="167"/>
      <c r="GZE96" s="167"/>
      <c r="GZF96" s="167"/>
      <c r="GZG96" s="167"/>
      <c r="GZH96" s="167"/>
      <c r="GZI96" s="167"/>
      <c r="GZJ96" s="167"/>
      <c r="GZK96" s="167"/>
      <c r="GZL96" s="167"/>
      <c r="GZM96" s="167"/>
      <c r="GZN96" s="167"/>
      <c r="GZO96" s="167"/>
      <c r="GZP96" s="167"/>
      <c r="GZQ96" s="167"/>
      <c r="GZR96" s="167"/>
      <c r="GZS96" s="167"/>
      <c r="GZT96" s="167"/>
      <c r="GZU96" s="167"/>
      <c r="GZV96" s="167"/>
      <c r="GZW96" s="167"/>
      <c r="GZX96" s="167"/>
      <c r="GZY96" s="167"/>
      <c r="GZZ96" s="167"/>
      <c r="HAA96" s="167"/>
      <c r="HAB96" s="167"/>
      <c r="HAC96" s="167"/>
      <c r="HAD96" s="167"/>
      <c r="HAE96" s="167"/>
      <c r="HAF96" s="167"/>
      <c r="HAG96" s="167"/>
      <c r="HAH96" s="167"/>
      <c r="HAI96" s="167"/>
      <c r="HAJ96" s="167"/>
      <c r="HAK96" s="167"/>
      <c r="HAL96" s="167"/>
      <c r="HAM96" s="167"/>
      <c r="HAN96" s="167"/>
      <c r="HAO96" s="167"/>
      <c r="HAP96" s="167"/>
      <c r="HAQ96" s="167"/>
      <c r="HAR96" s="167"/>
      <c r="HAS96" s="167"/>
      <c r="HAT96" s="167"/>
      <c r="HAU96" s="167"/>
      <c r="HAV96" s="167"/>
      <c r="HAW96" s="167"/>
      <c r="HAX96" s="167"/>
      <c r="HAY96" s="167"/>
      <c r="HAZ96" s="167"/>
      <c r="HBA96" s="167"/>
      <c r="HBB96" s="167"/>
      <c r="HBC96" s="167"/>
      <c r="HBD96" s="167"/>
      <c r="HBE96" s="167"/>
      <c r="HBF96" s="167"/>
      <c r="HBG96" s="167"/>
      <c r="HBH96" s="167"/>
      <c r="HBI96" s="167"/>
      <c r="HBJ96" s="167"/>
      <c r="HBK96" s="167"/>
      <c r="HBL96" s="167"/>
      <c r="HBM96" s="167"/>
      <c r="HBN96" s="167"/>
      <c r="HBO96" s="167"/>
      <c r="HBP96" s="167"/>
      <c r="HBQ96" s="167"/>
      <c r="HBR96" s="167"/>
      <c r="HBS96" s="167"/>
      <c r="HBT96" s="167"/>
      <c r="HBU96" s="167"/>
      <c r="HBV96" s="167"/>
      <c r="HBW96" s="167"/>
      <c r="HBX96" s="167"/>
      <c r="HBY96" s="167"/>
      <c r="HBZ96" s="167"/>
      <c r="HCA96" s="167"/>
      <c r="HCB96" s="167"/>
      <c r="HCC96" s="167"/>
      <c r="HCD96" s="167"/>
      <c r="HCE96" s="167"/>
      <c r="HCF96" s="167"/>
      <c r="HCG96" s="167"/>
      <c r="HCH96" s="167"/>
      <c r="HCI96" s="167"/>
      <c r="HCJ96" s="167"/>
      <c r="HCK96" s="167"/>
      <c r="HCL96" s="167"/>
      <c r="HCM96" s="167"/>
      <c r="HCN96" s="167"/>
      <c r="HCO96" s="167"/>
      <c r="HCP96" s="167"/>
      <c r="HCQ96" s="167"/>
      <c r="HCR96" s="167"/>
      <c r="HCS96" s="167"/>
      <c r="HCT96" s="167"/>
      <c r="HCU96" s="167"/>
      <c r="HCV96" s="167"/>
      <c r="HCW96" s="167"/>
      <c r="HCX96" s="167"/>
      <c r="HCY96" s="167"/>
      <c r="HCZ96" s="167"/>
      <c r="HDA96" s="167"/>
      <c r="HDB96" s="167"/>
      <c r="HDC96" s="167"/>
      <c r="HDD96" s="167"/>
      <c r="HDE96" s="167"/>
      <c r="HDF96" s="167"/>
      <c r="HDG96" s="167"/>
      <c r="HDH96" s="167"/>
      <c r="HDI96" s="167"/>
      <c r="HDJ96" s="167"/>
      <c r="HDK96" s="167"/>
      <c r="HDL96" s="167"/>
      <c r="HDM96" s="167"/>
      <c r="HDN96" s="167"/>
      <c r="HDO96" s="167"/>
      <c r="HDP96" s="167"/>
      <c r="HDQ96" s="167"/>
      <c r="HDR96" s="167"/>
      <c r="HDS96" s="167"/>
      <c r="HDT96" s="167"/>
      <c r="HDU96" s="167"/>
      <c r="HDV96" s="167"/>
      <c r="HDW96" s="167"/>
      <c r="HDX96" s="167"/>
      <c r="HDY96" s="167"/>
      <c r="HDZ96" s="167"/>
      <c r="HEA96" s="167"/>
      <c r="HEB96" s="167"/>
      <c r="HEC96" s="167"/>
      <c r="HED96" s="167"/>
      <c r="HEE96" s="167"/>
      <c r="HEF96" s="167"/>
      <c r="HEG96" s="167"/>
      <c r="HEH96" s="167"/>
      <c r="HEI96" s="167"/>
      <c r="HEJ96" s="167"/>
      <c r="HEK96" s="167"/>
      <c r="HEL96" s="167"/>
      <c r="HEM96" s="167"/>
      <c r="HEN96" s="167"/>
      <c r="HEO96" s="167"/>
      <c r="HEP96" s="167"/>
      <c r="HEQ96" s="167"/>
      <c r="HER96" s="167"/>
      <c r="HES96" s="167"/>
      <c r="HET96" s="167"/>
      <c r="HEU96" s="167"/>
      <c r="HEV96" s="167"/>
      <c r="HEW96" s="167"/>
      <c r="HEX96" s="167"/>
      <c r="HEY96" s="167"/>
      <c r="HEZ96" s="167"/>
      <c r="HFA96" s="167"/>
      <c r="HFB96" s="167"/>
      <c r="HFC96" s="167"/>
      <c r="HFD96" s="167"/>
      <c r="HFE96" s="167"/>
      <c r="HFF96" s="167"/>
      <c r="HFG96" s="167"/>
      <c r="HFH96" s="167"/>
      <c r="HFI96" s="167"/>
      <c r="HFJ96" s="167"/>
      <c r="HFK96" s="167"/>
      <c r="HFL96" s="167"/>
      <c r="HFM96" s="167"/>
      <c r="HFN96" s="167"/>
      <c r="HFO96" s="167"/>
      <c r="HFP96" s="167"/>
      <c r="HFQ96" s="167"/>
      <c r="HFR96" s="167"/>
      <c r="HFS96" s="167"/>
      <c r="HFT96" s="167"/>
      <c r="HFU96" s="167"/>
      <c r="HFV96" s="167"/>
      <c r="HFW96" s="167"/>
      <c r="HFX96" s="167"/>
      <c r="HFY96" s="167"/>
      <c r="HFZ96" s="167"/>
      <c r="HGA96" s="167"/>
      <c r="HGB96" s="167"/>
      <c r="HGC96" s="167"/>
      <c r="HGD96" s="167"/>
      <c r="HGE96" s="167"/>
      <c r="HGF96" s="167"/>
      <c r="HGG96" s="167"/>
      <c r="HGH96" s="167"/>
      <c r="HGI96" s="167"/>
      <c r="HGJ96" s="167"/>
      <c r="HGK96" s="167"/>
      <c r="HGL96" s="167"/>
      <c r="HGM96" s="167"/>
      <c r="HGN96" s="167"/>
      <c r="HGO96" s="167"/>
      <c r="HGP96" s="167"/>
      <c r="HGQ96" s="167"/>
      <c r="HGR96" s="167"/>
      <c r="HGS96" s="167"/>
      <c r="HGT96" s="167"/>
      <c r="HGU96" s="167"/>
      <c r="HGV96" s="167"/>
      <c r="HGW96" s="167"/>
      <c r="HGX96" s="167"/>
      <c r="HGY96" s="167"/>
      <c r="HGZ96" s="167"/>
      <c r="HHA96" s="167"/>
      <c r="HHB96" s="167"/>
      <c r="HHC96" s="167"/>
      <c r="HHD96" s="167"/>
      <c r="HHE96" s="167"/>
      <c r="HHF96" s="167"/>
      <c r="HHG96" s="167"/>
      <c r="HHH96" s="167"/>
      <c r="HHI96" s="167"/>
      <c r="HHJ96" s="167"/>
      <c r="HHK96" s="167"/>
      <c r="HHL96" s="167"/>
      <c r="HHM96" s="167"/>
      <c r="HHN96" s="167"/>
      <c r="HHO96" s="167"/>
      <c r="HHP96" s="167"/>
      <c r="HHQ96" s="167"/>
      <c r="HHR96" s="167"/>
      <c r="HHS96" s="167"/>
      <c r="HHT96" s="167"/>
      <c r="HHU96" s="167"/>
      <c r="HHV96" s="167"/>
      <c r="HHW96" s="167"/>
      <c r="HHX96" s="167"/>
      <c r="HHY96" s="167"/>
      <c r="HHZ96" s="167"/>
      <c r="HIA96" s="167"/>
      <c r="HIB96" s="167"/>
      <c r="HIC96" s="167"/>
      <c r="HID96" s="167"/>
      <c r="HIE96" s="167"/>
      <c r="HIF96" s="167"/>
      <c r="HIG96" s="167"/>
      <c r="HIH96" s="167"/>
      <c r="HII96" s="167"/>
      <c r="HIJ96" s="167"/>
      <c r="HIK96" s="167"/>
      <c r="HIL96" s="167"/>
      <c r="HIM96" s="167"/>
      <c r="HIN96" s="167"/>
      <c r="HIO96" s="167"/>
      <c r="HIP96" s="167"/>
      <c r="HIQ96" s="167"/>
      <c r="HIR96" s="167"/>
      <c r="HIS96" s="167"/>
      <c r="HIT96" s="167"/>
      <c r="HIU96" s="167"/>
      <c r="HIV96" s="167"/>
      <c r="HIW96" s="167"/>
      <c r="HIX96" s="167"/>
      <c r="HIY96" s="167"/>
      <c r="HIZ96" s="167"/>
      <c r="HJA96" s="167"/>
      <c r="HJB96" s="167"/>
      <c r="HJC96" s="167"/>
      <c r="HJD96" s="167"/>
      <c r="HJE96" s="167"/>
      <c r="HJF96" s="167"/>
      <c r="HJG96" s="167"/>
      <c r="HJH96" s="167"/>
      <c r="HJI96" s="167"/>
      <c r="HJJ96" s="167"/>
      <c r="HJK96" s="167"/>
      <c r="HJL96" s="167"/>
      <c r="HJM96" s="167"/>
      <c r="HJN96" s="167"/>
      <c r="HJO96" s="167"/>
      <c r="HJP96" s="167"/>
      <c r="HJQ96" s="167"/>
      <c r="HJR96" s="167"/>
      <c r="HJS96" s="167"/>
      <c r="HJT96" s="167"/>
      <c r="HJU96" s="167"/>
      <c r="HJV96" s="167"/>
      <c r="HJW96" s="167"/>
      <c r="HJX96" s="167"/>
      <c r="HJY96" s="167"/>
      <c r="HJZ96" s="167"/>
      <c r="HKA96" s="167"/>
      <c r="HKB96" s="167"/>
      <c r="HKC96" s="167"/>
      <c r="HKD96" s="167"/>
      <c r="HKE96" s="167"/>
      <c r="HKF96" s="167"/>
      <c r="HKG96" s="167"/>
      <c r="HKH96" s="167"/>
      <c r="HKI96" s="167"/>
      <c r="HKJ96" s="167"/>
      <c r="HKK96" s="167"/>
      <c r="HKL96" s="167"/>
      <c r="HKM96" s="167"/>
      <c r="HKN96" s="167"/>
      <c r="HKO96" s="167"/>
      <c r="HKP96" s="167"/>
      <c r="HKQ96" s="167"/>
      <c r="HKR96" s="167"/>
      <c r="HKS96" s="167"/>
      <c r="HKT96" s="167"/>
      <c r="HKU96" s="167"/>
      <c r="HKV96" s="167"/>
      <c r="HKW96" s="167"/>
      <c r="HKX96" s="167"/>
      <c r="HKY96" s="167"/>
      <c r="HKZ96" s="167"/>
      <c r="HLA96" s="167"/>
      <c r="HLB96" s="167"/>
      <c r="HLC96" s="167"/>
      <c r="HLD96" s="167"/>
      <c r="HLE96" s="167"/>
      <c r="HLF96" s="167"/>
      <c r="HLG96" s="167"/>
      <c r="HLH96" s="167"/>
      <c r="HLI96" s="167"/>
      <c r="HLJ96" s="167"/>
      <c r="HLK96" s="167"/>
      <c r="HLL96" s="167"/>
      <c r="HLM96" s="167"/>
      <c r="HLN96" s="167"/>
      <c r="HLO96" s="167"/>
      <c r="HLP96" s="167"/>
      <c r="HLQ96" s="167"/>
      <c r="HLR96" s="167"/>
      <c r="HLS96" s="167"/>
      <c r="HLT96" s="167"/>
      <c r="HLU96" s="167"/>
      <c r="HLV96" s="167"/>
      <c r="HLW96" s="167"/>
      <c r="HLX96" s="167"/>
      <c r="HLY96" s="167"/>
      <c r="HLZ96" s="167"/>
      <c r="HMA96" s="167"/>
      <c r="HMB96" s="167"/>
      <c r="HMC96" s="167"/>
      <c r="HMD96" s="167"/>
      <c r="HME96" s="167"/>
      <c r="HMF96" s="167"/>
      <c r="HMG96" s="167"/>
      <c r="HMH96" s="167"/>
      <c r="HMI96" s="167"/>
      <c r="HMJ96" s="167"/>
      <c r="HMK96" s="167"/>
      <c r="HML96" s="167"/>
      <c r="HMM96" s="167"/>
      <c r="HMN96" s="167"/>
      <c r="HMO96" s="167"/>
      <c r="HMP96" s="167"/>
      <c r="HMQ96" s="167"/>
      <c r="HMR96" s="167"/>
      <c r="HMS96" s="167"/>
      <c r="HMT96" s="167"/>
      <c r="HMU96" s="167"/>
      <c r="HMV96" s="167"/>
      <c r="HMW96" s="167"/>
      <c r="HMX96" s="167"/>
      <c r="HMY96" s="167"/>
      <c r="HMZ96" s="167"/>
      <c r="HNA96" s="167"/>
      <c r="HNB96" s="167"/>
      <c r="HNC96" s="167"/>
      <c r="HND96" s="167"/>
      <c r="HNE96" s="167"/>
      <c r="HNF96" s="167"/>
      <c r="HNG96" s="167"/>
      <c r="HNH96" s="167"/>
      <c r="HNI96" s="167"/>
      <c r="HNJ96" s="167"/>
      <c r="HNK96" s="167"/>
      <c r="HNL96" s="167"/>
      <c r="HNM96" s="167"/>
      <c r="HNN96" s="167"/>
      <c r="HNO96" s="167"/>
      <c r="HNP96" s="167"/>
      <c r="HNQ96" s="167"/>
      <c r="HNR96" s="167"/>
      <c r="HNS96" s="167"/>
      <c r="HNT96" s="167"/>
      <c r="HNU96" s="167"/>
      <c r="HNV96" s="167"/>
      <c r="HNW96" s="167"/>
      <c r="HNX96" s="167"/>
      <c r="HNY96" s="167"/>
      <c r="HNZ96" s="167"/>
      <c r="HOA96" s="167"/>
      <c r="HOB96" s="167"/>
      <c r="HOC96" s="167"/>
      <c r="HOD96" s="167"/>
      <c r="HOE96" s="167"/>
      <c r="HOF96" s="167"/>
      <c r="HOG96" s="167"/>
      <c r="HOH96" s="167"/>
      <c r="HOI96" s="167"/>
      <c r="HOJ96" s="167"/>
      <c r="HOK96" s="167"/>
      <c r="HOL96" s="167"/>
      <c r="HOM96" s="167"/>
      <c r="HON96" s="167"/>
      <c r="HOO96" s="167"/>
      <c r="HOP96" s="167"/>
      <c r="HOQ96" s="167"/>
      <c r="HOR96" s="167"/>
      <c r="HOS96" s="167"/>
      <c r="HOT96" s="167"/>
      <c r="HOU96" s="167"/>
      <c r="HOV96" s="167"/>
      <c r="HOW96" s="167"/>
      <c r="HOX96" s="167"/>
      <c r="HOY96" s="167"/>
      <c r="HOZ96" s="167"/>
      <c r="HPA96" s="167"/>
      <c r="HPB96" s="167"/>
      <c r="HPC96" s="167"/>
      <c r="HPD96" s="167"/>
      <c r="HPE96" s="167"/>
      <c r="HPF96" s="167"/>
      <c r="HPG96" s="167"/>
      <c r="HPH96" s="167"/>
      <c r="HPI96" s="167"/>
      <c r="HPJ96" s="167"/>
      <c r="HPK96" s="167"/>
      <c r="HPL96" s="167"/>
      <c r="HPM96" s="167"/>
      <c r="HPN96" s="167"/>
      <c r="HPO96" s="167"/>
      <c r="HPP96" s="167"/>
      <c r="HPQ96" s="167"/>
      <c r="HPR96" s="167"/>
      <c r="HPS96" s="167"/>
      <c r="HPT96" s="167"/>
      <c r="HPU96" s="167"/>
      <c r="HPV96" s="167"/>
      <c r="HPW96" s="167"/>
      <c r="HPX96" s="167"/>
      <c r="HPY96" s="167"/>
      <c r="HPZ96" s="167"/>
      <c r="HQA96" s="167"/>
      <c r="HQB96" s="167"/>
      <c r="HQC96" s="167"/>
      <c r="HQD96" s="167"/>
      <c r="HQE96" s="167"/>
      <c r="HQF96" s="167"/>
      <c r="HQG96" s="167"/>
      <c r="HQH96" s="167"/>
      <c r="HQI96" s="167"/>
      <c r="HQJ96" s="167"/>
      <c r="HQK96" s="167"/>
      <c r="HQL96" s="167"/>
      <c r="HQM96" s="167"/>
      <c r="HQN96" s="167"/>
      <c r="HQO96" s="167"/>
      <c r="HQP96" s="167"/>
      <c r="HQQ96" s="167"/>
      <c r="HQR96" s="167"/>
      <c r="HQS96" s="167"/>
      <c r="HQT96" s="167"/>
      <c r="HQU96" s="167"/>
      <c r="HQV96" s="167"/>
      <c r="HQW96" s="167"/>
      <c r="HQX96" s="167"/>
      <c r="HQY96" s="167"/>
      <c r="HQZ96" s="167"/>
      <c r="HRA96" s="167"/>
      <c r="HRB96" s="167"/>
      <c r="HRC96" s="167"/>
      <c r="HRD96" s="167"/>
      <c r="HRE96" s="167"/>
      <c r="HRF96" s="167"/>
      <c r="HRG96" s="167"/>
      <c r="HRH96" s="167"/>
      <c r="HRI96" s="167"/>
      <c r="HRJ96" s="167"/>
      <c r="HRK96" s="167"/>
      <c r="HRL96" s="167"/>
      <c r="HRM96" s="167"/>
      <c r="HRN96" s="167"/>
      <c r="HRO96" s="167"/>
      <c r="HRP96" s="167"/>
      <c r="HRQ96" s="167"/>
      <c r="HRR96" s="167"/>
      <c r="HRS96" s="167"/>
      <c r="HRT96" s="167"/>
      <c r="HRU96" s="167"/>
      <c r="HRV96" s="167"/>
      <c r="HRW96" s="167"/>
      <c r="HRX96" s="167"/>
      <c r="HRY96" s="167"/>
      <c r="HRZ96" s="167"/>
      <c r="HSA96" s="167"/>
      <c r="HSB96" s="167"/>
      <c r="HSC96" s="167"/>
      <c r="HSD96" s="167"/>
      <c r="HSE96" s="167"/>
      <c r="HSF96" s="167"/>
      <c r="HSG96" s="167"/>
      <c r="HSH96" s="167"/>
      <c r="HSI96" s="167"/>
      <c r="HSJ96" s="167"/>
      <c r="HSK96" s="167"/>
      <c r="HSL96" s="167"/>
      <c r="HSM96" s="167"/>
      <c r="HSN96" s="167"/>
      <c r="HSO96" s="167"/>
      <c r="HSP96" s="167"/>
      <c r="HSQ96" s="167"/>
      <c r="HSR96" s="167"/>
      <c r="HSS96" s="167"/>
      <c r="HST96" s="167"/>
      <c r="HSU96" s="167"/>
      <c r="HSV96" s="167"/>
      <c r="HSW96" s="167"/>
      <c r="HSX96" s="167"/>
      <c r="HSY96" s="167"/>
      <c r="HSZ96" s="167"/>
      <c r="HTA96" s="167"/>
      <c r="HTB96" s="167"/>
      <c r="HTC96" s="167"/>
      <c r="HTD96" s="167"/>
      <c r="HTE96" s="167"/>
      <c r="HTF96" s="167"/>
      <c r="HTG96" s="167"/>
      <c r="HTH96" s="167"/>
      <c r="HTI96" s="167"/>
      <c r="HTJ96" s="167"/>
      <c r="HTK96" s="167"/>
      <c r="HTL96" s="167"/>
      <c r="HTM96" s="167"/>
      <c r="HTN96" s="167"/>
      <c r="HTO96" s="167"/>
      <c r="HTP96" s="167"/>
      <c r="HTQ96" s="167"/>
      <c r="HTR96" s="167"/>
      <c r="HTS96" s="167"/>
      <c r="HTT96" s="167"/>
      <c r="HTU96" s="167"/>
      <c r="HTV96" s="167"/>
      <c r="HTW96" s="167"/>
      <c r="HTX96" s="167"/>
      <c r="HTY96" s="167"/>
      <c r="HTZ96" s="167"/>
      <c r="HUA96" s="167"/>
      <c r="HUB96" s="167"/>
      <c r="HUC96" s="167"/>
      <c r="HUD96" s="167"/>
      <c r="HUE96" s="167"/>
      <c r="HUF96" s="167"/>
      <c r="HUG96" s="167"/>
      <c r="HUH96" s="167"/>
      <c r="HUI96" s="167"/>
      <c r="HUJ96" s="167"/>
      <c r="HUK96" s="167"/>
      <c r="HUL96" s="167"/>
      <c r="HUM96" s="167"/>
      <c r="HUN96" s="167"/>
      <c r="HUO96" s="167"/>
      <c r="HUP96" s="167"/>
      <c r="HUQ96" s="167"/>
      <c r="HUR96" s="167"/>
      <c r="HUS96" s="167"/>
      <c r="HUT96" s="167"/>
      <c r="HUU96" s="167"/>
      <c r="HUV96" s="167"/>
      <c r="HUW96" s="167"/>
      <c r="HUX96" s="167"/>
      <c r="HUY96" s="167"/>
      <c r="HUZ96" s="167"/>
      <c r="HVA96" s="167"/>
      <c r="HVB96" s="167"/>
      <c r="HVC96" s="167"/>
      <c r="HVD96" s="167"/>
      <c r="HVE96" s="167"/>
      <c r="HVF96" s="167"/>
      <c r="HVG96" s="167"/>
      <c r="HVH96" s="167"/>
      <c r="HVI96" s="167"/>
      <c r="HVJ96" s="167"/>
      <c r="HVK96" s="167"/>
      <c r="HVL96" s="167"/>
      <c r="HVM96" s="167"/>
      <c r="HVN96" s="167"/>
      <c r="HVO96" s="167"/>
      <c r="HVP96" s="167"/>
      <c r="HVQ96" s="167"/>
      <c r="HVR96" s="167"/>
      <c r="HVS96" s="167"/>
      <c r="HVT96" s="167"/>
      <c r="HVU96" s="167"/>
      <c r="HVV96" s="167"/>
      <c r="HVW96" s="167"/>
      <c r="HVX96" s="167"/>
      <c r="HVY96" s="167"/>
      <c r="HVZ96" s="167"/>
      <c r="HWA96" s="167"/>
      <c r="HWB96" s="167"/>
      <c r="HWC96" s="167"/>
      <c r="HWD96" s="167"/>
      <c r="HWE96" s="167"/>
      <c r="HWF96" s="167"/>
      <c r="HWG96" s="167"/>
      <c r="HWH96" s="167"/>
      <c r="HWI96" s="167"/>
      <c r="HWJ96" s="167"/>
      <c r="HWK96" s="167"/>
      <c r="HWL96" s="167"/>
      <c r="HWM96" s="167"/>
      <c r="HWN96" s="167"/>
      <c r="HWO96" s="167"/>
      <c r="HWP96" s="167"/>
      <c r="HWQ96" s="167"/>
      <c r="HWR96" s="167"/>
      <c r="HWS96" s="167"/>
      <c r="HWT96" s="167"/>
      <c r="HWU96" s="167"/>
      <c r="HWV96" s="167"/>
      <c r="HWW96" s="167"/>
      <c r="HWX96" s="167"/>
      <c r="HWY96" s="167"/>
      <c r="HWZ96" s="167"/>
      <c r="HXA96" s="167"/>
      <c r="HXB96" s="167"/>
      <c r="HXC96" s="167"/>
      <c r="HXD96" s="167"/>
      <c r="HXE96" s="167"/>
      <c r="HXF96" s="167"/>
      <c r="HXG96" s="167"/>
      <c r="HXH96" s="167"/>
      <c r="HXI96" s="167"/>
      <c r="HXJ96" s="167"/>
      <c r="HXK96" s="167"/>
      <c r="HXL96" s="167"/>
      <c r="HXM96" s="167"/>
      <c r="HXN96" s="167"/>
      <c r="HXO96" s="167"/>
      <c r="HXP96" s="167"/>
      <c r="HXQ96" s="167"/>
      <c r="HXR96" s="167"/>
      <c r="HXS96" s="167"/>
      <c r="HXT96" s="167"/>
      <c r="HXU96" s="167"/>
      <c r="HXV96" s="167"/>
      <c r="HXW96" s="167"/>
      <c r="HXX96" s="167"/>
      <c r="HXY96" s="167"/>
      <c r="HXZ96" s="167"/>
      <c r="HYA96" s="167"/>
      <c r="HYB96" s="167"/>
      <c r="HYC96" s="167"/>
      <c r="HYD96" s="167"/>
      <c r="HYE96" s="167"/>
      <c r="HYF96" s="167"/>
      <c r="HYG96" s="167"/>
      <c r="HYH96" s="167"/>
      <c r="HYI96" s="167"/>
      <c r="HYJ96" s="167"/>
      <c r="HYK96" s="167"/>
      <c r="HYL96" s="167"/>
      <c r="HYM96" s="167"/>
      <c r="HYN96" s="167"/>
      <c r="HYO96" s="167"/>
      <c r="HYP96" s="167"/>
      <c r="HYQ96" s="167"/>
      <c r="HYR96" s="167"/>
      <c r="HYS96" s="167"/>
      <c r="HYT96" s="167"/>
      <c r="HYU96" s="167"/>
      <c r="HYV96" s="167"/>
      <c r="HYW96" s="167"/>
      <c r="HYX96" s="167"/>
      <c r="HYY96" s="167"/>
      <c r="HYZ96" s="167"/>
      <c r="HZA96" s="167"/>
      <c r="HZB96" s="167"/>
      <c r="HZC96" s="167"/>
      <c r="HZD96" s="167"/>
      <c r="HZE96" s="167"/>
      <c r="HZF96" s="167"/>
      <c r="HZG96" s="167"/>
      <c r="HZH96" s="167"/>
      <c r="HZI96" s="167"/>
      <c r="HZJ96" s="167"/>
      <c r="HZK96" s="167"/>
      <c r="HZL96" s="167"/>
      <c r="HZM96" s="167"/>
      <c r="HZN96" s="167"/>
      <c r="HZO96" s="167"/>
      <c r="HZP96" s="167"/>
      <c r="HZQ96" s="167"/>
      <c r="HZR96" s="167"/>
      <c r="HZS96" s="167"/>
      <c r="HZT96" s="167"/>
      <c r="HZU96" s="167"/>
      <c r="HZV96" s="167"/>
      <c r="HZW96" s="167"/>
      <c r="HZX96" s="167"/>
      <c r="HZY96" s="167"/>
      <c r="HZZ96" s="167"/>
      <c r="IAA96" s="167"/>
      <c r="IAB96" s="167"/>
      <c r="IAC96" s="167"/>
      <c r="IAD96" s="167"/>
      <c r="IAE96" s="167"/>
      <c r="IAF96" s="167"/>
      <c r="IAG96" s="167"/>
      <c r="IAH96" s="167"/>
      <c r="IAI96" s="167"/>
      <c r="IAJ96" s="167"/>
      <c r="IAK96" s="167"/>
      <c r="IAL96" s="167"/>
      <c r="IAM96" s="167"/>
      <c r="IAN96" s="167"/>
      <c r="IAO96" s="167"/>
      <c r="IAP96" s="167"/>
      <c r="IAQ96" s="167"/>
      <c r="IAR96" s="167"/>
      <c r="IAS96" s="167"/>
      <c r="IAT96" s="167"/>
      <c r="IAU96" s="167"/>
      <c r="IAV96" s="167"/>
      <c r="IAW96" s="167"/>
      <c r="IAX96" s="167"/>
      <c r="IAY96" s="167"/>
      <c r="IAZ96" s="167"/>
      <c r="IBA96" s="167"/>
      <c r="IBB96" s="167"/>
      <c r="IBC96" s="167"/>
      <c r="IBD96" s="167"/>
      <c r="IBE96" s="167"/>
      <c r="IBF96" s="167"/>
      <c r="IBG96" s="167"/>
      <c r="IBH96" s="167"/>
      <c r="IBI96" s="167"/>
      <c r="IBJ96" s="167"/>
      <c r="IBK96" s="167"/>
      <c r="IBL96" s="167"/>
      <c r="IBM96" s="167"/>
      <c r="IBN96" s="167"/>
      <c r="IBO96" s="167"/>
      <c r="IBP96" s="167"/>
      <c r="IBQ96" s="167"/>
      <c r="IBR96" s="167"/>
      <c r="IBS96" s="167"/>
      <c r="IBT96" s="167"/>
      <c r="IBU96" s="167"/>
      <c r="IBV96" s="167"/>
      <c r="IBW96" s="167"/>
      <c r="IBX96" s="167"/>
      <c r="IBY96" s="167"/>
      <c r="IBZ96" s="167"/>
      <c r="ICA96" s="167"/>
      <c r="ICB96" s="167"/>
      <c r="ICC96" s="167"/>
      <c r="ICD96" s="167"/>
      <c r="ICE96" s="167"/>
      <c r="ICF96" s="167"/>
      <c r="ICG96" s="167"/>
      <c r="ICH96" s="167"/>
      <c r="ICI96" s="167"/>
      <c r="ICJ96" s="167"/>
      <c r="ICK96" s="167"/>
      <c r="ICL96" s="167"/>
      <c r="ICM96" s="167"/>
      <c r="ICN96" s="167"/>
      <c r="ICO96" s="167"/>
      <c r="ICP96" s="167"/>
      <c r="ICQ96" s="167"/>
      <c r="ICR96" s="167"/>
      <c r="ICS96" s="167"/>
      <c r="ICT96" s="167"/>
      <c r="ICU96" s="167"/>
      <c r="ICV96" s="167"/>
      <c r="ICW96" s="167"/>
      <c r="ICX96" s="167"/>
      <c r="ICY96" s="167"/>
      <c r="ICZ96" s="167"/>
      <c r="IDA96" s="167"/>
      <c r="IDB96" s="167"/>
      <c r="IDC96" s="167"/>
      <c r="IDD96" s="167"/>
      <c r="IDE96" s="167"/>
      <c r="IDF96" s="167"/>
      <c r="IDG96" s="167"/>
      <c r="IDH96" s="167"/>
      <c r="IDI96" s="167"/>
      <c r="IDJ96" s="167"/>
      <c r="IDK96" s="167"/>
      <c r="IDL96" s="167"/>
      <c r="IDM96" s="167"/>
      <c r="IDN96" s="167"/>
      <c r="IDO96" s="167"/>
      <c r="IDP96" s="167"/>
      <c r="IDQ96" s="167"/>
      <c r="IDR96" s="167"/>
      <c r="IDS96" s="167"/>
      <c r="IDT96" s="167"/>
      <c r="IDU96" s="167"/>
      <c r="IDV96" s="167"/>
      <c r="IDW96" s="167"/>
      <c r="IDX96" s="167"/>
      <c r="IDY96" s="167"/>
      <c r="IDZ96" s="167"/>
      <c r="IEA96" s="167"/>
      <c r="IEB96" s="167"/>
      <c r="IEC96" s="167"/>
      <c r="IED96" s="167"/>
      <c r="IEE96" s="167"/>
      <c r="IEF96" s="167"/>
      <c r="IEG96" s="167"/>
      <c r="IEH96" s="167"/>
      <c r="IEI96" s="167"/>
      <c r="IEJ96" s="167"/>
      <c r="IEK96" s="167"/>
      <c r="IEL96" s="167"/>
      <c r="IEM96" s="167"/>
      <c r="IEN96" s="167"/>
      <c r="IEO96" s="167"/>
      <c r="IEP96" s="167"/>
      <c r="IEQ96" s="167"/>
      <c r="IER96" s="167"/>
      <c r="IES96" s="167"/>
      <c r="IET96" s="167"/>
      <c r="IEU96" s="167"/>
      <c r="IEV96" s="167"/>
      <c r="IEW96" s="167"/>
      <c r="IEX96" s="167"/>
      <c r="IEY96" s="167"/>
      <c r="IEZ96" s="167"/>
      <c r="IFA96" s="167"/>
      <c r="IFB96" s="167"/>
      <c r="IFC96" s="167"/>
      <c r="IFD96" s="167"/>
      <c r="IFE96" s="167"/>
      <c r="IFF96" s="167"/>
      <c r="IFG96" s="167"/>
      <c r="IFH96" s="167"/>
      <c r="IFI96" s="167"/>
      <c r="IFJ96" s="167"/>
      <c r="IFK96" s="167"/>
      <c r="IFL96" s="167"/>
      <c r="IFM96" s="167"/>
      <c r="IFN96" s="167"/>
      <c r="IFO96" s="167"/>
      <c r="IFP96" s="167"/>
      <c r="IFQ96" s="167"/>
      <c r="IFR96" s="167"/>
      <c r="IFS96" s="167"/>
      <c r="IFT96" s="167"/>
      <c r="IFU96" s="167"/>
      <c r="IFV96" s="167"/>
      <c r="IFW96" s="167"/>
      <c r="IFX96" s="167"/>
      <c r="IFY96" s="167"/>
      <c r="IFZ96" s="167"/>
      <c r="IGA96" s="167"/>
      <c r="IGB96" s="167"/>
      <c r="IGC96" s="167"/>
      <c r="IGD96" s="167"/>
      <c r="IGE96" s="167"/>
      <c r="IGF96" s="167"/>
      <c r="IGG96" s="167"/>
      <c r="IGH96" s="167"/>
      <c r="IGI96" s="167"/>
      <c r="IGJ96" s="167"/>
      <c r="IGK96" s="167"/>
      <c r="IGL96" s="167"/>
      <c r="IGM96" s="167"/>
      <c r="IGN96" s="167"/>
      <c r="IGO96" s="167"/>
      <c r="IGP96" s="167"/>
      <c r="IGQ96" s="167"/>
      <c r="IGR96" s="167"/>
      <c r="IGS96" s="167"/>
      <c r="IGT96" s="167"/>
      <c r="IGU96" s="167"/>
      <c r="IGV96" s="167"/>
      <c r="IGW96" s="167"/>
      <c r="IGX96" s="167"/>
      <c r="IGY96" s="167"/>
      <c r="IGZ96" s="167"/>
      <c r="IHA96" s="167"/>
      <c r="IHB96" s="167"/>
      <c r="IHC96" s="167"/>
      <c r="IHD96" s="167"/>
      <c r="IHE96" s="167"/>
      <c r="IHF96" s="167"/>
      <c r="IHG96" s="167"/>
      <c r="IHH96" s="167"/>
      <c r="IHI96" s="167"/>
      <c r="IHJ96" s="167"/>
      <c r="IHK96" s="167"/>
      <c r="IHL96" s="167"/>
      <c r="IHM96" s="167"/>
      <c r="IHN96" s="167"/>
      <c r="IHO96" s="167"/>
      <c r="IHP96" s="167"/>
      <c r="IHQ96" s="167"/>
      <c r="IHR96" s="167"/>
      <c r="IHS96" s="167"/>
      <c r="IHT96" s="167"/>
      <c r="IHU96" s="167"/>
      <c r="IHV96" s="167"/>
      <c r="IHW96" s="167"/>
      <c r="IHX96" s="167"/>
      <c r="IHY96" s="167"/>
      <c r="IHZ96" s="167"/>
      <c r="IIA96" s="167"/>
      <c r="IIB96" s="167"/>
      <c r="IIC96" s="167"/>
      <c r="IID96" s="167"/>
      <c r="IIE96" s="167"/>
      <c r="IIF96" s="167"/>
      <c r="IIG96" s="167"/>
      <c r="IIH96" s="167"/>
      <c r="III96" s="167"/>
      <c r="IIJ96" s="167"/>
      <c r="IIK96" s="167"/>
      <c r="IIL96" s="167"/>
      <c r="IIM96" s="167"/>
      <c r="IIN96" s="167"/>
      <c r="IIO96" s="167"/>
      <c r="IIP96" s="167"/>
      <c r="IIQ96" s="167"/>
      <c r="IIR96" s="167"/>
      <c r="IIS96" s="167"/>
      <c r="IIT96" s="167"/>
      <c r="IIU96" s="167"/>
      <c r="IIV96" s="167"/>
      <c r="IIW96" s="167"/>
      <c r="IIX96" s="167"/>
      <c r="IIY96" s="167"/>
      <c r="IIZ96" s="167"/>
      <c r="IJA96" s="167"/>
      <c r="IJB96" s="167"/>
      <c r="IJC96" s="167"/>
      <c r="IJD96" s="167"/>
      <c r="IJE96" s="167"/>
      <c r="IJF96" s="167"/>
      <c r="IJG96" s="167"/>
      <c r="IJH96" s="167"/>
      <c r="IJI96" s="167"/>
      <c r="IJJ96" s="167"/>
      <c r="IJK96" s="167"/>
      <c r="IJL96" s="167"/>
      <c r="IJM96" s="167"/>
      <c r="IJN96" s="167"/>
      <c r="IJO96" s="167"/>
      <c r="IJP96" s="167"/>
      <c r="IJQ96" s="167"/>
      <c r="IJR96" s="167"/>
      <c r="IJS96" s="167"/>
      <c r="IJT96" s="167"/>
      <c r="IJU96" s="167"/>
      <c r="IJV96" s="167"/>
      <c r="IJW96" s="167"/>
      <c r="IJX96" s="167"/>
      <c r="IJY96" s="167"/>
      <c r="IJZ96" s="167"/>
      <c r="IKA96" s="167"/>
      <c r="IKB96" s="167"/>
      <c r="IKC96" s="167"/>
      <c r="IKD96" s="167"/>
      <c r="IKE96" s="167"/>
      <c r="IKF96" s="167"/>
      <c r="IKG96" s="167"/>
      <c r="IKH96" s="167"/>
      <c r="IKI96" s="167"/>
      <c r="IKJ96" s="167"/>
      <c r="IKK96" s="167"/>
      <c r="IKL96" s="167"/>
      <c r="IKM96" s="167"/>
      <c r="IKN96" s="167"/>
      <c r="IKO96" s="167"/>
      <c r="IKP96" s="167"/>
      <c r="IKQ96" s="167"/>
      <c r="IKR96" s="167"/>
      <c r="IKS96" s="167"/>
      <c r="IKT96" s="167"/>
      <c r="IKU96" s="167"/>
      <c r="IKV96" s="167"/>
      <c r="IKW96" s="167"/>
      <c r="IKX96" s="167"/>
      <c r="IKY96" s="167"/>
      <c r="IKZ96" s="167"/>
      <c r="ILA96" s="167"/>
      <c r="ILB96" s="167"/>
      <c r="ILC96" s="167"/>
      <c r="ILD96" s="167"/>
      <c r="ILE96" s="167"/>
      <c r="ILF96" s="167"/>
      <c r="ILG96" s="167"/>
      <c r="ILH96" s="167"/>
      <c r="ILI96" s="167"/>
      <c r="ILJ96" s="167"/>
      <c r="ILK96" s="167"/>
      <c r="ILL96" s="167"/>
      <c r="ILM96" s="167"/>
      <c r="ILN96" s="167"/>
      <c r="ILO96" s="167"/>
      <c r="ILP96" s="167"/>
      <c r="ILQ96" s="167"/>
      <c r="ILR96" s="167"/>
      <c r="ILS96" s="167"/>
      <c r="ILT96" s="167"/>
      <c r="ILU96" s="167"/>
      <c r="ILV96" s="167"/>
      <c r="ILW96" s="167"/>
      <c r="ILX96" s="167"/>
      <c r="ILY96" s="167"/>
      <c r="ILZ96" s="167"/>
      <c r="IMA96" s="167"/>
      <c r="IMB96" s="167"/>
      <c r="IMC96" s="167"/>
      <c r="IMD96" s="167"/>
      <c r="IME96" s="167"/>
      <c r="IMF96" s="167"/>
      <c r="IMG96" s="167"/>
      <c r="IMH96" s="167"/>
      <c r="IMI96" s="167"/>
      <c r="IMJ96" s="167"/>
      <c r="IMK96" s="167"/>
      <c r="IML96" s="167"/>
      <c r="IMM96" s="167"/>
      <c r="IMN96" s="167"/>
      <c r="IMO96" s="167"/>
      <c r="IMP96" s="167"/>
      <c r="IMQ96" s="167"/>
      <c r="IMR96" s="167"/>
      <c r="IMS96" s="167"/>
      <c r="IMT96" s="167"/>
      <c r="IMU96" s="167"/>
      <c r="IMV96" s="167"/>
      <c r="IMW96" s="167"/>
      <c r="IMX96" s="167"/>
      <c r="IMY96" s="167"/>
      <c r="IMZ96" s="167"/>
      <c r="INA96" s="167"/>
      <c r="INB96" s="167"/>
      <c r="INC96" s="167"/>
      <c r="IND96" s="167"/>
      <c r="INE96" s="167"/>
      <c r="INF96" s="167"/>
      <c r="ING96" s="167"/>
      <c r="INH96" s="167"/>
      <c r="INI96" s="167"/>
      <c r="INJ96" s="167"/>
      <c r="INK96" s="167"/>
      <c r="INL96" s="167"/>
      <c r="INM96" s="167"/>
      <c r="INN96" s="167"/>
      <c r="INO96" s="167"/>
      <c r="INP96" s="167"/>
      <c r="INQ96" s="167"/>
      <c r="INR96" s="167"/>
      <c r="INS96" s="167"/>
      <c r="INT96" s="167"/>
      <c r="INU96" s="167"/>
      <c r="INV96" s="167"/>
      <c r="INW96" s="167"/>
      <c r="INX96" s="167"/>
      <c r="INY96" s="167"/>
      <c r="INZ96" s="167"/>
      <c r="IOA96" s="167"/>
      <c r="IOB96" s="167"/>
      <c r="IOC96" s="167"/>
      <c r="IOD96" s="167"/>
      <c r="IOE96" s="167"/>
      <c r="IOF96" s="167"/>
      <c r="IOG96" s="167"/>
      <c r="IOH96" s="167"/>
      <c r="IOI96" s="167"/>
      <c r="IOJ96" s="167"/>
      <c r="IOK96" s="167"/>
      <c r="IOL96" s="167"/>
      <c r="IOM96" s="167"/>
      <c r="ION96" s="167"/>
      <c r="IOO96" s="167"/>
      <c r="IOP96" s="167"/>
      <c r="IOQ96" s="167"/>
      <c r="IOR96" s="167"/>
      <c r="IOS96" s="167"/>
      <c r="IOT96" s="167"/>
      <c r="IOU96" s="167"/>
      <c r="IOV96" s="167"/>
      <c r="IOW96" s="167"/>
      <c r="IOX96" s="167"/>
      <c r="IOY96" s="167"/>
      <c r="IOZ96" s="167"/>
      <c r="IPA96" s="167"/>
      <c r="IPB96" s="167"/>
      <c r="IPC96" s="167"/>
      <c r="IPD96" s="167"/>
      <c r="IPE96" s="167"/>
      <c r="IPF96" s="167"/>
      <c r="IPG96" s="167"/>
      <c r="IPH96" s="167"/>
      <c r="IPI96" s="167"/>
      <c r="IPJ96" s="167"/>
      <c r="IPK96" s="167"/>
      <c r="IPL96" s="167"/>
      <c r="IPM96" s="167"/>
      <c r="IPN96" s="167"/>
      <c r="IPO96" s="167"/>
      <c r="IPP96" s="167"/>
      <c r="IPQ96" s="167"/>
      <c r="IPR96" s="167"/>
      <c r="IPS96" s="167"/>
      <c r="IPT96" s="167"/>
      <c r="IPU96" s="167"/>
      <c r="IPV96" s="167"/>
      <c r="IPW96" s="167"/>
      <c r="IPX96" s="167"/>
      <c r="IPY96" s="167"/>
      <c r="IPZ96" s="167"/>
      <c r="IQA96" s="167"/>
      <c r="IQB96" s="167"/>
      <c r="IQC96" s="167"/>
      <c r="IQD96" s="167"/>
      <c r="IQE96" s="167"/>
      <c r="IQF96" s="167"/>
      <c r="IQG96" s="167"/>
      <c r="IQH96" s="167"/>
      <c r="IQI96" s="167"/>
      <c r="IQJ96" s="167"/>
      <c r="IQK96" s="167"/>
      <c r="IQL96" s="167"/>
      <c r="IQM96" s="167"/>
      <c r="IQN96" s="167"/>
      <c r="IQO96" s="167"/>
      <c r="IQP96" s="167"/>
      <c r="IQQ96" s="167"/>
      <c r="IQR96" s="167"/>
      <c r="IQS96" s="167"/>
      <c r="IQT96" s="167"/>
      <c r="IQU96" s="167"/>
      <c r="IQV96" s="167"/>
      <c r="IQW96" s="167"/>
      <c r="IQX96" s="167"/>
      <c r="IQY96" s="167"/>
      <c r="IQZ96" s="167"/>
      <c r="IRA96" s="167"/>
      <c r="IRB96" s="167"/>
      <c r="IRC96" s="167"/>
      <c r="IRD96" s="167"/>
      <c r="IRE96" s="167"/>
      <c r="IRF96" s="167"/>
      <c r="IRG96" s="167"/>
      <c r="IRH96" s="167"/>
      <c r="IRI96" s="167"/>
      <c r="IRJ96" s="167"/>
      <c r="IRK96" s="167"/>
      <c r="IRL96" s="167"/>
      <c r="IRM96" s="167"/>
      <c r="IRN96" s="167"/>
      <c r="IRO96" s="167"/>
      <c r="IRP96" s="167"/>
      <c r="IRQ96" s="167"/>
      <c r="IRR96" s="167"/>
      <c r="IRS96" s="167"/>
      <c r="IRT96" s="167"/>
      <c r="IRU96" s="167"/>
      <c r="IRV96" s="167"/>
      <c r="IRW96" s="167"/>
      <c r="IRX96" s="167"/>
      <c r="IRY96" s="167"/>
      <c r="IRZ96" s="167"/>
      <c r="ISA96" s="167"/>
      <c r="ISB96" s="167"/>
      <c r="ISC96" s="167"/>
      <c r="ISD96" s="167"/>
      <c r="ISE96" s="167"/>
      <c r="ISF96" s="167"/>
      <c r="ISG96" s="167"/>
      <c r="ISH96" s="167"/>
      <c r="ISI96" s="167"/>
      <c r="ISJ96" s="167"/>
      <c r="ISK96" s="167"/>
      <c r="ISL96" s="167"/>
      <c r="ISM96" s="167"/>
      <c r="ISN96" s="167"/>
      <c r="ISO96" s="167"/>
      <c r="ISP96" s="167"/>
      <c r="ISQ96" s="167"/>
      <c r="ISR96" s="167"/>
      <c r="ISS96" s="167"/>
      <c r="IST96" s="167"/>
      <c r="ISU96" s="167"/>
      <c r="ISV96" s="167"/>
      <c r="ISW96" s="167"/>
      <c r="ISX96" s="167"/>
      <c r="ISY96" s="167"/>
      <c r="ISZ96" s="167"/>
      <c r="ITA96" s="167"/>
      <c r="ITB96" s="167"/>
      <c r="ITC96" s="167"/>
      <c r="ITD96" s="167"/>
      <c r="ITE96" s="167"/>
      <c r="ITF96" s="167"/>
      <c r="ITG96" s="167"/>
      <c r="ITH96" s="167"/>
      <c r="ITI96" s="167"/>
      <c r="ITJ96" s="167"/>
      <c r="ITK96" s="167"/>
      <c r="ITL96" s="167"/>
      <c r="ITM96" s="167"/>
      <c r="ITN96" s="167"/>
      <c r="ITO96" s="167"/>
      <c r="ITP96" s="167"/>
      <c r="ITQ96" s="167"/>
      <c r="ITR96" s="167"/>
      <c r="ITS96" s="167"/>
      <c r="ITT96" s="167"/>
      <c r="ITU96" s="167"/>
      <c r="ITV96" s="167"/>
      <c r="ITW96" s="167"/>
      <c r="ITX96" s="167"/>
      <c r="ITY96" s="167"/>
      <c r="ITZ96" s="167"/>
      <c r="IUA96" s="167"/>
      <c r="IUB96" s="167"/>
      <c r="IUC96" s="167"/>
      <c r="IUD96" s="167"/>
      <c r="IUE96" s="167"/>
      <c r="IUF96" s="167"/>
      <c r="IUG96" s="167"/>
      <c r="IUH96" s="167"/>
      <c r="IUI96" s="167"/>
      <c r="IUJ96" s="167"/>
      <c r="IUK96" s="167"/>
      <c r="IUL96" s="167"/>
      <c r="IUM96" s="167"/>
      <c r="IUN96" s="167"/>
      <c r="IUO96" s="167"/>
      <c r="IUP96" s="167"/>
      <c r="IUQ96" s="167"/>
      <c r="IUR96" s="167"/>
      <c r="IUS96" s="167"/>
      <c r="IUT96" s="167"/>
      <c r="IUU96" s="167"/>
      <c r="IUV96" s="167"/>
      <c r="IUW96" s="167"/>
      <c r="IUX96" s="167"/>
      <c r="IUY96" s="167"/>
      <c r="IUZ96" s="167"/>
      <c r="IVA96" s="167"/>
      <c r="IVB96" s="167"/>
      <c r="IVC96" s="167"/>
      <c r="IVD96" s="167"/>
      <c r="IVE96" s="167"/>
      <c r="IVF96" s="167"/>
      <c r="IVG96" s="167"/>
      <c r="IVH96" s="167"/>
      <c r="IVI96" s="167"/>
      <c r="IVJ96" s="167"/>
      <c r="IVK96" s="167"/>
      <c r="IVL96" s="167"/>
      <c r="IVM96" s="167"/>
      <c r="IVN96" s="167"/>
      <c r="IVO96" s="167"/>
      <c r="IVP96" s="167"/>
      <c r="IVQ96" s="167"/>
      <c r="IVR96" s="167"/>
      <c r="IVS96" s="167"/>
      <c r="IVT96" s="167"/>
      <c r="IVU96" s="167"/>
      <c r="IVV96" s="167"/>
      <c r="IVW96" s="167"/>
      <c r="IVX96" s="167"/>
      <c r="IVY96" s="167"/>
      <c r="IVZ96" s="167"/>
      <c r="IWA96" s="167"/>
      <c r="IWB96" s="167"/>
      <c r="IWC96" s="167"/>
      <c r="IWD96" s="167"/>
      <c r="IWE96" s="167"/>
      <c r="IWF96" s="167"/>
      <c r="IWG96" s="167"/>
      <c r="IWH96" s="167"/>
      <c r="IWI96" s="167"/>
      <c r="IWJ96" s="167"/>
      <c r="IWK96" s="167"/>
      <c r="IWL96" s="167"/>
      <c r="IWM96" s="167"/>
      <c r="IWN96" s="167"/>
      <c r="IWO96" s="167"/>
      <c r="IWP96" s="167"/>
      <c r="IWQ96" s="167"/>
      <c r="IWR96" s="167"/>
      <c r="IWS96" s="167"/>
      <c r="IWT96" s="167"/>
      <c r="IWU96" s="167"/>
      <c r="IWV96" s="167"/>
      <c r="IWW96" s="167"/>
      <c r="IWX96" s="167"/>
      <c r="IWY96" s="167"/>
      <c r="IWZ96" s="167"/>
      <c r="IXA96" s="167"/>
      <c r="IXB96" s="167"/>
      <c r="IXC96" s="167"/>
      <c r="IXD96" s="167"/>
      <c r="IXE96" s="167"/>
      <c r="IXF96" s="167"/>
      <c r="IXG96" s="167"/>
      <c r="IXH96" s="167"/>
      <c r="IXI96" s="167"/>
      <c r="IXJ96" s="167"/>
      <c r="IXK96" s="167"/>
      <c r="IXL96" s="167"/>
      <c r="IXM96" s="167"/>
      <c r="IXN96" s="167"/>
      <c r="IXO96" s="167"/>
      <c r="IXP96" s="167"/>
      <c r="IXQ96" s="167"/>
      <c r="IXR96" s="167"/>
      <c r="IXS96" s="167"/>
      <c r="IXT96" s="167"/>
      <c r="IXU96" s="167"/>
      <c r="IXV96" s="167"/>
      <c r="IXW96" s="167"/>
      <c r="IXX96" s="167"/>
      <c r="IXY96" s="167"/>
      <c r="IXZ96" s="167"/>
      <c r="IYA96" s="167"/>
      <c r="IYB96" s="167"/>
      <c r="IYC96" s="167"/>
      <c r="IYD96" s="167"/>
      <c r="IYE96" s="167"/>
      <c r="IYF96" s="167"/>
      <c r="IYG96" s="167"/>
      <c r="IYH96" s="167"/>
      <c r="IYI96" s="167"/>
      <c r="IYJ96" s="167"/>
      <c r="IYK96" s="167"/>
      <c r="IYL96" s="167"/>
      <c r="IYM96" s="167"/>
      <c r="IYN96" s="167"/>
      <c r="IYO96" s="167"/>
      <c r="IYP96" s="167"/>
      <c r="IYQ96" s="167"/>
      <c r="IYR96" s="167"/>
      <c r="IYS96" s="167"/>
      <c r="IYT96" s="167"/>
      <c r="IYU96" s="167"/>
      <c r="IYV96" s="167"/>
      <c r="IYW96" s="167"/>
      <c r="IYX96" s="167"/>
      <c r="IYY96" s="167"/>
      <c r="IYZ96" s="167"/>
      <c r="IZA96" s="167"/>
      <c r="IZB96" s="167"/>
      <c r="IZC96" s="167"/>
      <c r="IZD96" s="167"/>
      <c r="IZE96" s="167"/>
      <c r="IZF96" s="167"/>
      <c r="IZG96" s="167"/>
      <c r="IZH96" s="167"/>
      <c r="IZI96" s="167"/>
      <c r="IZJ96" s="167"/>
      <c r="IZK96" s="167"/>
      <c r="IZL96" s="167"/>
      <c r="IZM96" s="167"/>
      <c r="IZN96" s="167"/>
      <c r="IZO96" s="167"/>
      <c r="IZP96" s="167"/>
      <c r="IZQ96" s="167"/>
      <c r="IZR96" s="167"/>
      <c r="IZS96" s="167"/>
      <c r="IZT96" s="167"/>
      <c r="IZU96" s="167"/>
      <c r="IZV96" s="167"/>
      <c r="IZW96" s="167"/>
      <c r="IZX96" s="167"/>
      <c r="IZY96" s="167"/>
      <c r="IZZ96" s="167"/>
      <c r="JAA96" s="167"/>
      <c r="JAB96" s="167"/>
      <c r="JAC96" s="167"/>
      <c r="JAD96" s="167"/>
      <c r="JAE96" s="167"/>
      <c r="JAF96" s="167"/>
      <c r="JAG96" s="167"/>
      <c r="JAH96" s="167"/>
      <c r="JAI96" s="167"/>
      <c r="JAJ96" s="167"/>
      <c r="JAK96" s="167"/>
      <c r="JAL96" s="167"/>
      <c r="JAM96" s="167"/>
      <c r="JAN96" s="167"/>
      <c r="JAO96" s="167"/>
      <c r="JAP96" s="167"/>
      <c r="JAQ96" s="167"/>
      <c r="JAR96" s="167"/>
      <c r="JAS96" s="167"/>
      <c r="JAT96" s="167"/>
      <c r="JAU96" s="167"/>
      <c r="JAV96" s="167"/>
      <c r="JAW96" s="167"/>
      <c r="JAX96" s="167"/>
      <c r="JAY96" s="167"/>
      <c r="JAZ96" s="167"/>
      <c r="JBA96" s="167"/>
      <c r="JBB96" s="167"/>
      <c r="JBC96" s="167"/>
      <c r="JBD96" s="167"/>
      <c r="JBE96" s="167"/>
      <c r="JBF96" s="167"/>
      <c r="JBG96" s="167"/>
      <c r="JBH96" s="167"/>
      <c r="JBI96" s="167"/>
      <c r="JBJ96" s="167"/>
      <c r="JBK96" s="167"/>
      <c r="JBL96" s="167"/>
      <c r="JBM96" s="167"/>
      <c r="JBN96" s="167"/>
      <c r="JBO96" s="167"/>
      <c r="JBP96" s="167"/>
      <c r="JBQ96" s="167"/>
      <c r="JBR96" s="167"/>
      <c r="JBS96" s="167"/>
      <c r="JBT96" s="167"/>
      <c r="JBU96" s="167"/>
      <c r="JBV96" s="167"/>
      <c r="JBW96" s="167"/>
      <c r="JBX96" s="167"/>
      <c r="JBY96" s="167"/>
      <c r="JBZ96" s="167"/>
      <c r="JCA96" s="167"/>
      <c r="JCB96" s="167"/>
      <c r="JCC96" s="167"/>
      <c r="JCD96" s="167"/>
      <c r="JCE96" s="167"/>
      <c r="JCF96" s="167"/>
      <c r="JCG96" s="167"/>
      <c r="JCH96" s="167"/>
      <c r="JCI96" s="167"/>
      <c r="JCJ96" s="167"/>
      <c r="JCK96" s="167"/>
      <c r="JCL96" s="167"/>
      <c r="JCM96" s="167"/>
      <c r="JCN96" s="167"/>
      <c r="JCO96" s="167"/>
      <c r="JCP96" s="167"/>
      <c r="JCQ96" s="167"/>
      <c r="JCR96" s="167"/>
      <c r="JCS96" s="167"/>
      <c r="JCT96" s="167"/>
      <c r="JCU96" s="167"/>
      <c r="JCV96" s="167"/>
      <c r="JCW96" s="167"/>
      <c r="JCX96" s="167"/>
      <c r="JCY96" s="167"/>
      <c r="JCZ96" s="167"/>
      <c r="JDA96" s="167"/>
      <c r="JDB96" s="167"/>
      <c r="JDC96" s="167"/>
      <c r="JDD96" s="167"/>
      <c r="JDE96" s="167"/>
      <c r="JDF96" s="167"/>
      <c r="JDG96" s="167"/>
      <c r="JDH96" s="167"/>
      <c r="JDI96" s="167"/>
      <c r="JDJ96" s="167"/>
      <c r="JDK96" s="167"/>
      <c r="JDL96" s="167"/>
      <c r="JDM96" s="167"/>
      <c r="JDN96" s="167"/>
      <c r="JDO96" s="167"/>
      <c r="JDP96" s="167"/>
      <c r="JDQ96" s="167"/>
      <c r="JDR96" s="167"/>
      <c r="JDS96" s="167"/>
      <c r="JDT96" s="167"/>
      <c r="JDU96" s="167"/>
      <c r="JDV96" s="167"/>
      <c r="JDW96" s="167"/>
      <c r="JDX96" s="167"/>
      <c r="JDY96" s="167"/>
      <c r="JDZ96" s="167"/>
      <c r="JEA96" s="167"/>
      <c r="JEB96" s="167"/>
      <c r="JEC96" s="167"/>
      <c r="JED96" s="167"/>
      <c r="JEE96" s="167"/>
      <c r="JEF96" s="167"/>
      <c r="JEG96" s="167"/>
      <c r="JEH96" s="167"/>
      <c r="JEI96" s="167"/>
      <c r="JEJ96" s="167"/>
      <c r="JEK96" s="167"/>
      <c r="JEL96" s="167"/>
      <c r="JEM96" s="167"/>
      <c r="JEN96" s="167"/>
      <c r="JEO96" s="167"/>
      <c r="JEP96" s="167"/>
      <c r="JEQ96" s="167"/>
      <c r="JER96" s="167"/>
      <c r="JES96" s="167"/>
      <c r="JET96" s="167"/>
      <c r="JEU96" s="167"/>
      <c r="JEV96" s="167"/>
      <c r="JEW96" s="167"/>
      <c r="JEX96" s="167"/>
      <c r="JEY96" s="167"/>
      <c r="JEZ96" s="167"/>
      <c r="JFA96" s="167"/>
      <c r="JFB96" s="167"/>
      <c r="JFC96" s="167"/>
      <c r="JFD96" s="167"/>
      <c r="JFE96" s="167"/>
      <c r="JFF96" s="167"/>
      <c r="JFG96" s="167"/>
      <c r="JFH96" s="167"/>
      <c r="JFI96" s="167"/>
      <c r="JFJ96" s="167"/>
      <c r="JFK96" s="167"/>
      <c r="JFL96" s="167"/>
      <c r="JFM96" s="167"/>
      <c r="JFN96" s="167"/>
      <c r="JFO96" s="167"/>
      <c r="JFP96" s="167"/>
      <c r="JFQ96" s="167"/>
      <c r="JFR96" s="167"/>
      <c r="JFS96" s="167"/>
      <c r="JFT96" s="167"/>
      <c r="JFU96" s="167"/>
      <c r="JFV96" s="167"/>
      <c r="JFW96" s="167"/>
      <c r="JFX96" s="167"/>
      <c r="JFY96" s="167"/>
      <c r="JFZ96" s="167"/>
      <c r="JGA96" s="167"/>
      <c r="JGB96" s="167"/>
      <c r="JGC96" s="167"/>
      <c r="JGD96" s="167"/>
      <c r="JGE96" s="167"/>
      <c r="JGF96" s="167"/>
      <c r="JGG96" s="167"/>
      <c r="JGH96" s="167"/>
      <c r="JGI96" s="167"/>
      <c r="JGJ96" s="167"/>
      <c r="JGK96" s="167"/>
      <c r="JGL96" s="167"/>
      <c r="JGM96" s="167"/>
      <c r="JGN96" s="167"/>
      <c r="JGO96" s="167"/>
      <c r="JGP96" s="167"/>
      <c r="JGQ96" s="167"/>
      <c r="JGR96" s="167"/>
      <c r="JGS96" s="167"/>
      <c r="JGT96" s="167"/>
      <c r="JGU96" s="167"/>
      <c r="JGV96" s="167"/>
      <c r="JGW96" s="167"/>
      <c r="JGX96" s="167"/>
      <c r="JGY96" s="167"/>
      <c r="JGZ96" s="167"/>
      <c r="JHA96" s="167"/>
      <c r="JHB96" s="167"/>
      <c r="JHC96" s="167"/>
      <c r="JHD96" s="167"/>
      <c r="JHE96" s="167"/>
      <c r="JHF96" s="167"/>
      <c r="JHG96" s="167"/>
      <c r="JHH96" s="167"/>
      <c r="JHI96" s="167"/>
      <c r="JHJ96" s="167"/>
      <c r="JHK96" s="167"/>
      <c r="JHL96" s="167"/>
      <c r="JHM96" s="167"/>
      <c r="JHN96" s="167"/>
      <c r="JHO96" s="167"/>
      <c r="JHP96" s="167"/>
      <c r="JHQ96" s="167"/>
      <c r="JHR96" s="167"/>
      <c r="JHS96" s="167"/>
      <c r="JHT96" s="167"/>
      <c r="JHU96" s="167"/>
      <c r="JHV96" s="167"/>
      <c r="JHW96" s="167"/>
      <c r="JHX96" s="167"/>
      <c r="JHY96" s="167"/>
      <c r="JHZ96" s="167"/>
      <c r="JIA96" s="167"/>
      <c r="JIB96" s="167"/>
      <c r="JIC96" s="167"/>
      <c r="JID96" s="167"/>
      <c r="JIE96" s="167"/>
      <c r="JIF96" s="167"/>
      <c r="JIG96" s="167"/>
      <c r="JIH96" s="167"/>
      <c r="JII96" s="167"/>
      <c r="JIJ96" s="167"/>
      <c r="JIK96" s="167"/>
      <c r="JIL96" s="167"/>
      <c r="JIM96" s="167"/>
      <c r="JIN96" s="167"/>
      <c r="JIO96" s="167"/>
      <c r="JIP96" s="167"/>
      <c r="JIQ96" s="167"/>
      <c r="JIR96" s="167"/>
      <c r="JIS96" s="167"/>
      <c r="JIT96" s="167"/>
      <c r="JIU96" s="167"/>
      <c r="JIV96" s="167"/>
      <c r="JIW96" s="167"/>
      <c r="JIX96" s="167"/>
      <c r="JIY96" s="167"/>
      <c r="JIZ96" s="167"/>
      <c r="JJA96" s="167"/>
      <c r="JJB96" s="167"/>
      <c r="JJC96" s="167"/>
      <c r="JJD96" s="167"/>
      <c r="JJE96" s="167"/>
      <c r="JJF96" s="167"/>
      <c r="JJG96" s="167"/>
      <c r="JJH96" s="167"/>
      <c r="JJI96" s="167"/>
      <c r="JJJ96" s="167"/>
      <c r="JJK96" s="167"/>
      <c r="JJL96" s="167"/>
      <c r="JJM96" s="167"/>
      <c r="JJN96" s="167"/>
      <c r="JJO96" s="167"/>
      <c r="JJP96" s="167"/>
      <c r="JJQ96" s="167"/>
      <c r="JJR96" s="167"/>
      <c r="JJS96" s="167"/>
      <c r="JJT96" s="167"/>
      <c r="JJU96" s="167"/>
      <c r="JJV96" s="167"/>
      <c r="JJW96" s="167"/>
      <c r="JJX96" s="167"/>
      <c r="JJY96" s="167"/>
      <c r="JJZ96" s="167"/>
      <c r="JKA96" s="167"/>
      <c r="JKB96" s="167"/>
      <c r="JKC96" s="167"/>
      <c r="JKD96" s="167"/>
      <c r="JKE96" s="167"/>
      <c r="JKF96" s="167"/>
      <c r="JKG96" s="167"/>
      <c r="JKH96" s="167"/>
      <c r="JKI96" s="167"/>
      <c r="JKJ96" s="167"/>
      <c r="JKK96" s="167"/>
      <c r="JKL96" s="167"/>
      <c r="JKM96" s="167"/>
      <c r="JKN96" s="167"/>
      <c r="JKO96" s="167"/>
      <c r="JKP96" s="167"/>
      <c r="JKQ96" s="167"/>
      <c r="JKR96" s="167"/>
      <c r="JKS96" s="167"/>
      <c r="JKT96" s="167"/>
      <c r="JKU96" s="167"/>
      <c r="JKV96" s="167"/>
      <c r="JKW96" s="167"/>
      <c r="JKX96" s="167"/>
      <c r="JKY96" s="167"/>
      <c r="JKZ96" s="167"/>
      <c r="JLA96" s="167"/>
      <c r="JLB96" s="167"/>
      <c r="JLC96" s="167"/>
      <c r="JLD96" s="167"/>
      <c r="JLE96" s="167"/>
      <c r="JLF96" s="167"/>
      <c r="JLG96" s="167"/>
      <c r="JLH96" s="167"/>
      <c r="JLI96" s="167"/>
      <c r="JLJ96" s="167"/>
      <c r="JLK96" s="167"/>
      <c r="JLL96" s="167"/>
      <c r="JLM96" s="167"/>
      <c r="JLN96" s="167"/>
      <c r="JLO96" s="167"/>
      <c r="JLP96" s="167"/>
      <c r="JLQ96" s="167"/>
      <c r="JLR96" s="167"/>
      <c r="JLS96" s="167"/>
      <c r="JLT96" s="167"/>
      <c r="JLU96" s="167"/>
      <c r="JLV96" s="167"/>
      <c r="JLW96" s="167"/>
      <c r="JLX96" s="167"/>
      <c r="JLY96" s="167"/>
      <c r="JLZ96" s="167"/>
      <c r="JMA96" s="167"/>
      <c r="JMB96" s="167"/>
      <c r="JMC96" s="167"/>
      <c r="JMD96" s="167"/>
      <c r="JME96" s="167"/>
      <c r="JMF96" s="167"/>
      <c r="JMG96" s="167"/>
      <c r="JMH96" s="167"/>
      <c r="JMI96" s="167"/>
      <c r="JMJ96" s="167"/>
      <c r="JMK96" s="167"/>
      <c r="JML96" s="167"/>
      <c r="JMM96" s="167"/>
      <c r="JMN96" s="167"/>
      <c r="JMO96" s="167"/>
      <c r="JMP96" s="167"/>
      <c r="JMQ96" s="167"/>
      <c r="JMR96" s="167"/>
      <c r="JMS96" s="167"/>
      <c r="JMT96" s="167"/>
      <c r="JMU96" s="167"/>
      <c r="JMV96" s="167"/>
      <c r="JMW96" s="167"/>
      <c r="JMX96" s="167"/>
      <c r="JMY96" s="167"/>
      <c r="JMZ96" s="167"/>
      <c r="JNA96" s="167"/>
      <c r="JNB96" s="167"/>
      <c r="JNC96" s="167"/>
      <c r="JND96" s="167"/>
      <c r="JNE96" s="167"/>
      <c r="JNF96" s="167"/>
      <c r="JNG96" s="167"/>
      <c r="JNH96" s="167"/>
      <c r="JNI96" s="167"/>
      <c r="JNJ96" s="167"/>
      <c r="JNK96" s="167"/>
      <c r="JNL96" s="167"/>
      <c r="JNM96" s="167"/>
      <c r="JNN96" s="167"/>
      <c r="JNO96" s="167"/>
      <c r="JNP96" s="167"/>
      <c r="JNQ96" s="167"/>
      <c r="JNR96" s="167"/>
      <c r="JNS96" s="167"/>
      <c r="JNT96" s="167"/>
      <c r="JNU96" s="167"/>
      <c r="JNV96" s="167"/>
      <c r="JNW96" s="167"/>
      <c r="JNX96" s="167"/>
      <c r="JNY96" s="167"/>
      <c r="JNZ96" s="167"/>
      <c r="JOA96" s="167"/>
      <c r="JOB96" s="167"/>
      <c r="JOC96" s="167"/>
      <c r="JOD96" s="167"/>
      <c r="JOE96" s="167"/>
      <c r="JOF96" s="167"/>
      <c r="JOG96" s="167"/>
      <c r="JOH96" s="167"/>
      <c r="JOI96" s="167"/>
      <c r="JOJ96" s="167"/>
      <c r="JOK96" s="167"/>
      <c r="JOL96" s="167"/>
      <c r="JOM96" s="167"/>
      <c r="JON96" s="167"/>
      <c r="JOO96" s="167"/>
      <c r="JOP96" s="167"/>
      <c r="JOQ96" s="167"/>
      <c r="JOR96" s="167"/>
      <c r="JOS96" s="167"/>
      <c r="JOT96" s="167"/>
      <c r="JOU96" s="167"/>
      <c r="JOV96" s="167"/>
      <c r="JOW96" s="167"/>
      <c r="JOX96" s="167"/>
      <c r="JOY96" s="167"/>
      <c r="JOZ96" s="167"/>
      <c r="JPA96" s="167"/>
      <c r="JPB96" s="167"/>
      <c r="JPC96" s="167"/>
      <c r="JPD96" s="167"/>
      <c r="JPE96" s="167"/>
      <c r="JPF96" s="167"/>
      <c r="JPG96" s="167"/>
      <c r="JPH96" s="167"/>
      <c r="JPI96" s="167"/>
      <c r="JPJ96" s="167"/>
      <c r="JPK96" s="167"/>
      <c r="JPL96" s="167"/>
      <c r="JPM96" s="167"/>
      <c r="JPN96" s="167"/>
      <c r="JPO96" s="167"/>
      <c r="JPP96" s="167"/>
      <c r="JPQ96" s="167"/>
      <c r="JPR96" s="167"/>
      <c r="JPS96" s="167"/>
      <c r="JPT96" s="167"/>
      <c r="JPU96" s="167"/>
      <c r="JPV96" s="167"/>
      <c r="JPW96" s="167"/>
      <c r="JPX96" s="167"/>
      <c r="JPY96" s="167"/>
      <c r="JPZ96" s="167"/>
      <c r="JQA96" s="167"/>
      <c r="JQB96" s="167"/>
      <c r="JQC96" s="167"/>
      <c r="JQD96" s="167"/>
      <c r="JQE96" s="167"/>
      <c r="JQF96" s="167"/>
      <c r="JQG96" s="167"/>
      <c r="JQH96" s="167"/>
      <c r="JQI96" s="167"/>
      <c r="JQJ96" s="167"/>
      <c r="JQK96" s="167"/>
      <c r="JQL96" s="167"/>
      <c r="JQM96" s="167"/>
      <c r="JQN96" s="167"/>
      <c r="JQO96" s="167"/>
      <c r="JQP96" s="167"/>
      <c r="JQQ96" s="167"/>
      <c r="JQR96" s="167"/>
      <c r="JQS96" s="167"/>
      <c r="JQT96" s="167"/>
      <c r="JQU96" s="167"/>
      <c r="JQV96" s="167"/>
      <c r="JQW96" s="167"/>
      <c r="JQX96" s="167"/>
      <c r="JQY96" s="167"/>
      <c r="JQZ96" s="167"/>
      <c r="JRA96" s="167"/>
      <c r="JRB96" s="167"/>
      <c r="JRC96" s="167"/>
      <c r="JRD96" s="167"/>
      <c r="JRE96" s="167"/>
      <c r="JRF96" s="167"/>
      <c r="JRG96" s="167"/>
      <c r="JRH96" s="167"/>
      <c r="JRI96" s="167"/>
      <c r="JRJ96" s="167"/>
      <c r="JRK96" s="167"/>
      <c r="JRL96" s="167"/>
      <c r="JRM96" s="167"/>
      <c r="JRN96" s="167"/>
      <c r="JRO96" s="167"/>
      <c r="JRP96" s="167"/>
      <c r="JRQ96" s="167"/>
      <c r="JRR96" s="167"/>
      <c r="JRS96" s="167"/>
      <c r="JRT96" s="167"/>
      <c r="JRU96" s="167"/>
      <c r="JRV96" s="167"/>
      <c r="JRW96" s="167"/>
      <c r="JRX96" s="167"/>
      <c r="JRY96" s="167"/>
      <c r="JRZ96" s="167"/>
      <c r="JSA96" s="167"/>
      <c r="JSB96" s="167"/>
      <c r="JSC96" s="167"/>
      <c r="JSD96" s="167"/>
      <c r="JSE96" s="167"/>
      <c r="JSF96" s="167"/>
      <c r="JSG96" s="167"/>
      <c r="JSH96" s="167"/>
      <c r="JSI96" s="167"/>
      <c r="JSJ96" s="167"/>
      <c r="JSK96" s="167"/>
      <c r="JSL96" s="167"/>
      <c r="JSM96" s="167"/>
      <c r="JSN96" s="167"/>
      <c r="JSO96" s="167"/>
      <c r="JSP96" s="167"/>
      <c r="JSQ96" s="167"/>
      <c r="JSR96" s="167"/>
      <c r="JSS96" s="167"/>
      <c r="JST96" s="167"/>
      <c r="JSU96" s="167"/>
      <c r="JSV96" s="167"/>
      <c r="JSW96" s="167"/>
      <c r="JSX96" s="167"/>
      <c r="JSY96" s="167"/>
      <c r="JSZ96" s="167"/>
      <c r="JTA96" s="167"/>
      <c r="JTB96" s="167"/>
      <c r="JTC96" s="167"/>
      <c r="JTD96" s="167"/>
      <c r="JTE96" s="167"/>
      <c r="JTF96" s="167"/>
      <c r="JTG96" s="167"/>
      <c r="JTH96" s="167"/>
      <c r="JTI96" s="167"/>
      <c r="JTJ96" s="167"/>
      <c r="JTK96" s="167"/>
      <c r="JTL96" s="167"/>
      <c r="JTM96" s="167"/>
      <c r="JTN96" s="167"/>
      <c r="JTO96" s="167"/>
      <c r="JTP96" s="167"/>
      <c r="JTQ96" s="167"/>
      <c r="JTR96" s="167"/>
      <c r="JTS96" s="167"/>
      <c r="JTT96" s="167"/>
      <c r="JTU96" s="167"/>
      <c r="JTV96" s="167"/>
      <c r="JTW96" s="167"/>
      <c r="JTX96" s="167"/>
      <c r="JTY96" s="167"/>
      <c r="JTZ96" s="167"/>
      <c r="JUA96" s="167"/>
      <c r="JUB96" s="167"/>
      <c r="JUC96" s="167"/>
      <c r="JUD96" s="167"/>
      <c r="JUE96" s="167"/>
      <c r="JUF96" s="167"/>
      <c r="JUG96" s="167"/>
      <c r="JUH96" s="167"/>
      <c r="JUI96" s="167"/>
      <c r="JUJ96" s="167"/>
      <c r="JUK96" s="167"/>
      <c r="JUL96" s="167"/>
      <c r="JUM96" s="167"/>
      <c r="JUN96" s="167"/>
      <c r="JUO96" s="167"/>
      <c r="JUP96" s="167"/>
      <c r="JUQ96" s="167"/>
      <c r="JUR96" s="167"/>
      <c r="JUS96" s="167"/>
      <c r="JUT96" s="167"/>
      <c r="JUU96" s="167"/>
      <c r="JUV96" s="167"/>
      <c r="JUW96" s="167"/>
      <c r="JUX96" s="167"/>
      <c r="JUY96" s="167"/>
      <c r="JUZ96" s="167"/>
      <c r="JVA96" s="167"/>
      <c r="JVB96" s="167"/>
      <c r="JVC96" s="167"/>
      <c r="JVD96" s="167"/>
      <c r="JVE96" s="167"/>
      <c r="JVF96" s="167"/>
      <c r="JVG96" s="167"/>
      <c r="JVH96" s="167"/>
      <c r="JVI96" s="167"/>
      <c r="JVJ96" s="167"/>
      <c r="JVK96" s="167"/>
      <c r="JVL96" s="167"/>
      <c r="JVM96" s="167"/>
      <c r="JVN96" s="167"/>
      <c r="JVO96" s="167"/>
      <c r="JVP96" s="167"/>
      <c r="JVQ96" s="167"/>
      <c r="JVR96" s="167"/>
      <c r="JVS96" s="167"/>
      <c r="JVT96" s="167"/>
      <c r="JVU96" s="167"/>
      <c r="JVV96" s="167"/>
      <c r="JVW96" s="167"/>
      <c r="JVX96" s="167"/>
      <c r="JVY96" s="167"/>
      <c r="JVZ96" s="167"/>
      <c r="JWA96" s="167"/>
      <c r="JWB96" s="167"/>
      <c r="JWC96" s="167"/>
      <c r="JWD96" s="167"/>
      <c r="JWE96" s="167"/>
      <c r="JWF96" s="167"/>
      <c r="JWG96" s="167"/>
      <c r="JWH96" s="167"/>
      <c r="JWI96" s="167"/>
      <c r="JWJ96" s="167"/>
      <c r="JWK96" s="167"/>
      <c r="JWL96" s="167"/>
      <c r="JWM96" s="167"/>
      <c r="JWN96" s="167"/>
      <c r="JWO96" s="167"/>
      <c r="JWP96" s="167"/>
      <c r="JWQ96" s="167"/>
      <c r="JWR96" s="167"/>
      <c r="JWS96" s="167"/>
      <c r="JWT96" s="167"/>
      <c r="JWU96" s="167"/>
      <c r="JWV96" s="167"/>
      <c r="JWW96" s="167"/>
      <c r="JWX96" s="167"/>
      <c r="JWY96" s="167"/>
      <c r="JWZ96" s="167"/>
      <c r="JXA96" s="167"/>
      <c r="JXB96" s="167"/>
      <c r="JXC96" s="167"/>
      <c r="JXD96" s="167"/>
      <c r="JXE96" s="167"/>
      <c r="JXF96" s="167"/>
      <c r="JXG96" s="167"/>
      <c r="JXH96" s="167"/>
      <c r="JXI96" s="167"/>
      <c r="JXJ96" s="167"/>
      <c r="JXK96" s="167"/>
      <c r="JXL96" s="167"/>
      <c r="JXM96" s="167"/>
      <c r="JXN96" s="167"/>
      <c r="JXO96" s="167"/>
      <c r="JXP96" s="167"/>
      <c r="JXQ96" s="167"/>
      <c r="JXR96" s="167"/>
      <c r="JXS96" s="167"/>
      <c r="JXT96" s="167"/>
      <c r="JXU96" s="167"/>
      <c r="JXV96" s="167"/>
      <c r="JXW96" s="167"/>
      <c r="JXX96" s="167"/>
      <c r="JXY96" s="167"/>
      <c r="JXZ96" s="167"/>
      <c r="JYA96" s="167"/>
      <c r="JYB96" s="167"/>
      <c r="JYC96" s="167"/>
      <c r="JYD96" s="167"/>
      <c r="JYE96" s="167"/>
      <c r="JYF96" s="167"/>
      <c r="JYG96" s="167"/>
      <c r="JYH96" s="167"/>
      <c r="JYI96" s="167"/>
      <c r="JYJ96" s="167"/>
      <c r="JYK96" s="167"/>
      <c r="JYL96" s="167"/>
      <c r="JYM96" s="167"/>
      <c r="JYN96" s="167"/>
      <c r="JYO96" s="167"/>
      <c r="JYP96" s="167"/>
      <c r="JYQ96" s="167"/>
      <c r="JYR96" s="167"/>
      <c r="JYS96" s="167"/>
      <c r="JYT96" s="167"/>
      <c r="JYU96" s="167"/>
      <c r="JYV96" s="167"/>
      <c r="JYW96" s="167"/>
      <c r="JYX96" s="167"/>
      <c r="JYY96" s="167"/>
      <c r="JYZ96" s="167"/>
      <c r="JZA96" s="167"/>
      <c r="JZB96" s="167"/>
      <c r="JZC96" s="167"/>
      <c r="JZD96" s="167"/>
      <c r="JZE96" s="167"/>
      <c r="JZF96" s="167"/>
      <c r="JZG96" s="167"/>
      <c r="JZH96" s="167"/>
      <c r="JZI96" s="167"/>
      <c r="JZJ96" s="167"/>
      <c r="JZK96" s="167"/>
      <c r="JZL96" s="167"/>
      <c r="JZM96" s="167"/>
      <c r="JZN96" s="167"/>
      <c r="JZO96" s="167"/>
      <c r="JZP96" s="167"/>
      <c r="JZQ96" s="167"/>
      <c r="JZR96" s="167"/>
      <c r="JZS96" s="167"/>
      <c r="JZT96" s="167"/>
      <c r="JZU96" s="167"/>
      <c r="JZV96" s="167"/>
      <c r="JZW96" s="167"/>
      <c r="JZX96" s="167"/>
      <c r="JZY96" s="167"/>
      <c r="JZZ96" s="167"/>
      <c r="KAA96" s="167"/>
      <c r="KAB96" s="167"/>
      <c r="KAC96" s="167"/>
      <c r="KAD96" s="167"/>
      <c r="KAE96" s="167"/>
      <c r="KAF96" s="167"/>
      <c r="KAG96" s="167"/>
      <c r="KAH96" s="167"/>
      <c r="KAI96" s="167"/>
      <c r="KAJ96" s="167"/>
      <c r="KAK96" s="167"/>
      <c r="KAL96" s="167"/>
      <c r="KAM96" s="167"/>
      <c r="KAN96" s="167"/>
      <c r="KAO96" s="167"/>
      <c r="KAP96" s="167"/>
      <c r="KAQ96" s="167"/>
      <c r="KAR96" s="167"/>
      <c r="KAS96" s="167"/>
      <c r="KAT96" s="167"/>
      <c r="KAU96" s="167"/>
      <c r="KAV96" s="167"/>
      <c r="KAW96" s="167"/>
      <c r="KAX96" s="167"/>
      <c r="KAY96" s="167"/>
      <c r="KAZ96" s="167"/>
      <c r="KBA96" s="167"/>
      <c r="KBB96" s="167"/>
      <c r="KBC96" s="167"/>
      <c r="KBD96" s="167"/>
      <c r="KBE96" s="167"/>
      <c r="KBF96" s="167"/>
      <c r="KBG96" s="167"/>
      <c r="KBH96" s="167"/>
      <c r="KBI96" s="167"/>
      <c r="KBJ96" s="167"/>
      <c r="KBK96" s="167"/>
      <c r="KBL96" s="167"/>
      <c r="KBM96" s="167"/>
      <c r="KBN96" s="167"/>
      <c r="KBO96" s="167"/>
      <c r="KBP96" s="167"/>
      <c r="KBQ96" s="167"/>
      <c r="KBR96" s="167"/>
      <c r="KBS96" s="167"/>
      <c r="KBT96" s="167"/>
      <c r="KBU96" s="167"/>
      <c r="KBV96" s="167"/>
      <c r="KBW96" s="167"/>
      <c r="KBX96" s="167"/>
      <c r="KBY96" s="167"/>
      <c r="KBZ96" s="167"/>
      <c r="KCA96" s="167"/>
      <c r="KCB96" s="167"/>
      <c r="KCC96" s="167"/>
      <c r="KCD96" s="167"/>
      <c r="KCE96" s="167"/>
      <c r="KCF96" s="167"/>
      <c r="KCG96" s="167"/>
      <c r="KCH96" s="167"/>
      <c r="KCI96" s="167"/>
      <c r="KCJ96" s="167"/>
      <c r="KCK96" s="167"/>
      <c r="KCL96" s="167"/>
      <c r="KCM96" s="167"/>
      <c r="KCN96" s="167"/>
      <c r="KCO96" s="167"/>
      <c r="KCP96" s="167"/>
      <c r="KCQ96" s="167"/>
      <c r="KCR96" s="167"/>
      <c r="KCS96" s="167"/>
      <c r="KCT96" s="167"/>
      <c r="KCU96" s="167"/>
      <c r="KCV96" s="167"/>
      <c r="KCW96" s="167"/>
      <c r="KCX96" s="167"/>
      <c r="KCY96" s="167"/>
      <c r="KCZ96" s="167"/>
      <c r="KDA96" s="167"/>
      <c r="KDB96" s="167"/>
      <c r="KDC96" s="167"/>
      <c r="KDD96" s="167"/>
      <c r="KDE96" s="167"/>
      <c r="KDF96" s="167"/>
      <c r="KDG96" s="167"/>
      <c r="KDH96" s="167"/>
      <c r="KDI96" s="167"/>
      <c r="KDJ96" s="167"/>
      <c r="KDK96" s="167"/>
      <c r="KDL96" s="167"/>
      <c r="KDM96" s="167"/>
      <c r="KDN96" s="167"/>
      <c r="KDO96" s="167"/>
      <c r="KDP96" s="167"/>
      <c r="KDQ96" s="167"/>
      <c r="KDR96" s="167"/>
      <c r="KDS96" s="167"/>
      <c r="KDT96" s="167"/>
      <c r="KDU96" s="167"/>
      <c r="KDV96" s="167"/>
      <c r="KDW96" s="167"/>
      <c r="KDX96" s="167"/>
      <c r="KDY96" s="167"/>
      <c r="KDZ96" s="167"/>
      <c r="KEA96" s="167"/>
      <c r="KEB96" s="167"/>
      <c r="KEC96" s="167"/>
      <c r="KED96" s="167"/>
      <c r="KEE96" s="167"/>
      <c r="KEF96" s="167"/>
      <c r="KEG96" s="167"/>
      <c r="KEH96" s="167"/>
      <c r="KEI96" s="167"/>
      <c r="KEJ96" s="167"/>
      <c r="KEK96" s="167"/>
      <c r="KEL96" s="167"/>
      <c r="KEM96" s="167"/>
      <c r="KEN96" s="167"/>
      <c r="KEO96" s="167"/>
      <c r="KEP96" s="167"/>
      <c r="KEQ96" s="167"/>
      <c r="KER96" s="167"/>
      <c r="KES96" s="167"/>
      <c r="KET96" s="167"/>
      <c r="KEU96" s="167"/>
      <c r="KEV96" s="167"/>
      <c r="KEW96" s="167"/>
      <c r="KEX96" s="167"/>
      <c r="KEY96" s="167"/>
      <c r="KEZ96" s="167"/>
      <c r="KFA96" s="167"/>
      <c r="KFB96" s="167"/>
      <c r="KFC96" s="167"/>
      <c r="KFD96" s="167"/>
      <c r="KFE96" s="167"/>
      <c r="KFF96" s="167"/>
      <c r="KFG96" s="167"/>
      <c r="KFH96" s="167"/>
      <c r="KFI96" s="167"/>
      <c r="KFJ96" s="167"/>
      <c r="KFK96" s="167"/>
      <c r="KFL96" s="167"/>
      <c r="KFM96" s="167"/>
      <c r="KFN96" s="167"/>
      <c r="KFO96" s="167"/>
      <c r="KFP96" s="167"/>
      <c r="KFQ96" s="167"/>
      <c r="KFR96" s="167"/>
      <c r="KFS96" s="167"/>
      <c r="KFT96" s="167"/>
      <c r="KFU96" s="167"/>
      <c r="KFV96" s="167"/>
      <c r="KFW96" s="167"/>
      <c r="KFX96" s="167"/>
      <c r="KFY96" s="167"/>
      <c r="KFZ96" s="167"/>
      <c r="KGA96" s="167"/>
      <c r="KGB96" s="167"/>
      <c r="KGC96" s="167"/>
      <c r="KGD96" s="167"/>
      <c r="KGE96" s="167"/>
      <c r="KGF96" s="167"/>
      <c r="KGG96" s="167"/>
      <c r="KGH96" s="167"/>
      <c r="KGI96" s="167"/>
      <c r="KGJ96" s="167"/>
      <c r="KGK96" s="167"/>
      <c r="KGL96" s="167"/>
      <c r="KGM96" s="167"/>
      <c r="KGN96" s="167"/>
      <c r="KGO96" s="167"/>
      <c r="KGP96" s="167"/>
      <c r="KGQ96" s="167"/>
      <c r="KGR96" s="167"/>
      <c r="KGS96" s="167"/>
      <c r="KGT96" s="167"/>
      <c r="KGU96" s="167"/>
      <c r="KGV96" s="167"/>
      <c r="KGW96" s="167"/>
      <c r="KGX96" s="167"/>
      <c r="KGY96" s="167"/>
      <c r="KGZ96" s="167"/>
      <c r="KHA96" s="167"/>
      <c r="KHB96" s="167"/>
      <c r="KHC96" s="167"/>
      <c r="KHD96" s="167"/>
      <c r="KHE96" s="167"/>
      <c r="KHF96" s="167"/>
      <c r="KHG96" s="167"/>
      <c r="KHH96" s="167"/>
      <c r="KHI96" s="167"/>
      <c r="KHJ96" s="167"/>
      <c r="KHK96" s="167"/>
      <c r="KHL96" s="167"/>
      <c r="KHM96" s="167"/>
      <c r="KHN96" s="167"/>
      <c r="KHO96" s="167"/>
      <c r="KHP96" s="167"/>
      <c r="KHQ96" s="167"/>
      <c r="KHR96" s="167"/>
      <c r="KHS96" s="167"/>
      <c r="KHT96" s="167"/>
      <c r="KHU96" s="167"/>
      <c r="KHV96" s="167"/>
      <c r="KHW96" s="167"/>
      <c r="KHX96" s="167"/>
      <c r="KHY96" s="167"/>
      <c r="KHZ96" s="167"/>
      <c r="KIA96" s="167"/>
      <c r="KIB96" s="167"/>
      <c r="KIC96" s="167"/>
      <c r="KID96" s="167"/>
      <c r="KIE96" s="167"/>
      <c r="KIF96" s="167"/>
      <c r="KIG96" s="167"/>
      <c r="KIH96" s="167"/>
      <c r="KII96" s="167"/>
      <c r="KIJ96" s="167"/>
      <c r="KIK96" s="167"/>
      <c r="KIL96" s="167"/>
      <c r="KIM96" s="167"/>
      <c r="KIN96" s="167"/>
      <c r="KIO96" s="167"/>
      <c r="KIP96" s="167"/>
      <c r="KIQ96" s="167"/>
      <c r="KIR96" s="167"/>
      <c r="KIS96" s="167"/>
      <c r="KIT96" s="167"/>
      <c r="KIU96" s="167"/>
      <c r="KIV96" s="167"/>
      <c r="KIW96" s="167"/>
      <c r="KIX96" s="167"/>
      <c r="KIY96" s="167"/>
      <c r="KIZ96" s="167"/>
      <c r="KJA96" s="167"/>
      <c r="KJB96" s="167"/>
      <c r="KJC96" s="167"/>
      <c r="KJD96" s="167"/>
      <c r="KJE96" s="167"/>
      <c r="KJF96" s="167"/>
      <c r="KJG96" s="167"/>
      <c r="KJH96" s="167"/>
      <c r="KJI96" s="167"/>
      <c r="KJJ96" s="167"/>
      <c r="KJK96" s="167"/>
      <c r="KJL96" s="167"/>
      <c r="KJM96" s="167"/>
      <c r="KJN96" s="167"/>
      <c r="KJO96" s="167"/>
      <c r="KJP96" s="167"/>
      <c r="KJQ96" s="167"/>
      <c r="KJR96" s="167"/>
      <c r="KJS96" s="167"/>
      <c r="KJT96" s="167"/>
      <c r="KJU96" s="167"/>
      <c r="KJV96" s="167"/>
      <c r="KJW96" s="167"/>
      <c r="KJX96" s="167"/>
      <c r="KJY96" s="167"/>
      <c r="KJZ96" s="167"/>
      <c r="KKA96" s="167"/>
      <c r="KKB96" s="167"/>
      <c r="KKC96" s="167"/>
      <c r="KKD96" s="167"/>
      <c r="KKE96" s="167"/>
      <c r="KKF96" s="167"/>
      <c r="KKG96" s="167"/>
      <c r="KKH96" s="167"/>
      <c r="KKI96" s="167"/>
      <c r="KKJ96" s="167"/>
      <c r="KKK96" s="167"/>
      <c r="KKL96" s="167"/>
      <c r="KKM96" s="167"/>
      <c r="KKN96" s="167"/>
      <c r="KKO96" s="167"/>
      <c r="KKP96" s="167"/>
      <c r="KKQ96" s="167"/>
      <c r="KKR96" s="167"/>
      <c r="KKS96" s="167"/>
      <c r="KKT96" s="167"/>
      <c r="KKU96" s="167"/>
      <c r="KKV96" s="167"/>
      <c r="KKW96" s="167"/>
      <c r="KKX96" s="167"/>
      <c r="KKY96" s="167"/>
      <c r="KKZ96" s="167"/>
      <c r="KLA96" s="167"/>
      <c r="KLB96" s="167"/>
      <c r="KLC96" s="167"/>
      <c r="KLD96" s="167"/>
      <c r="KLE96" s="167"/>
      <c r="KLF96" s="167"/>
      <c r="KLG96" s="167"/>
      <c r="KLH96" s="167"/>
      <c r="KLI96" s="167"/>
      <c r="KLJ96" s="167"/>
      <c r="KLK96" s="167"/>
      <c r="KLL96" s="167"/>
      <c r="KLM96" s="167"/>
      <c r="KLN96" s="167"/>
      <c r="KLO96" s="167"/>
      <c r="KLP96" s="167"/>
      <c r="KLQ96" s="167"/>
      <c r="KLR96" s="167"/>
      <c r="KLS96" s="167"/>
      <c r="KLT96" s="167"/>
      <c r="KLU96" s="167"/>
      <c r="KLV96" s="167"/>
      <c r="KLW96" s="167"/>
      <c r="KLX96" s="167"/>
      <c r="KLY96" s="167"/>
      <c r="KLZ96" s="167"/>
      <c r="KMA96" s="167"/>
      <c r="KMB96" s="167"/>
      <c r="KMC96" s="167"/>
      <c r="KMD96" s="167"/>
      <c r="KME96" s="167"/>
      <c r="KMF96" s="167"/>
      <c r="KMG96" s="167"/>
      <c r="KMH96" s="167"/>
      <c r="KMI96" s="167"/>
      <c r="KMJ96" s="167"/>
      <c r="KMK96" s="167"/>
      <c r="KML96" s="167"/>
      <c r="KMM96" s="167"/>
      <c r="KMN96" s="167"/>
      <c r="KMO96" s="167"/>
      <c r="KMP96" s="167"/>
      <c r="KMQ96" s="167"/>
      <c r="KMR96" s="167"/>
      <c r="KMS96" s="167"/>
      <c r="KMT96" s="167"/>
      <c r="KMU96" s="167"/>
      <c r="KMV96" s="167"/>
      <c r="KMW96" s="167"/>
      <c r="KMX96" s="167"/>
      <c r="KMY96" s="167"/>
      <c r="KMZ96" s="167"/>
      <c r="KNA96" s="167"/>
      <c r="KNB96" s="167"/>
      <c r="KNC96" s="167"/>
      <c r="KND96" s="167"/>
      <c r="KNE96" s="167"/>
      <c r="KNF96" s="167"/>
      <c r="KNG96" s="167"/>
      <c r="KNH96" s="167"/>
      <c r="KNI96" s="167"/>
      <c r="KNJ96" s="167"/>
      <c r="KNK96" s="167"/>
      <c r="KNL96" s="167"/>
      <c r="KNM96" s="167"/>
      <c r="KNN96" s="167"/>
      <c r="KNO96" s="167"/>
      <c r="KNP96" s="167"/>
      <c r="KNQ96" s="167"/>
      <c r="KNR96" s="167"/>
      <c r="KNS96" s="167"/>
      <c r="KNT96" s="167"/>
      <c r="KNU96" s="167"/>
      <c r="KNV96" s="167"/>
      <c r="KNW96" s="167"/>
      <c r="KNX96" s="167"/>
      <c r="KNY96" s="167"/>
      <c r="KNZ96" s="167"/>
      <c r="KOA96" s="167"/>
      <c r="KOB96" s="167"/>
      <c r="KOC96" s="167"/>
      <c r="KOD96" s="167"/>
      <c r="KOE96" s="167"/>
      <c r="KOF96" s="167"/>
      <c r="KOG96" s="167"/>
      <c r="KOH96" s="167"/>
      <c r="KOI96" s="167"/>
      <c r="KOJ96" s="167"/>
      <c r="KOK96" s="167"/>
      <c r="KOL96" s="167"/>
      <c r="KOM96" s="167"/>
      <c r="KON96" s="167"/>
      <c r="KOO96" s="167"/>
      <c r="KOP96" s="167"/>
      <c r="KOQ96" s="167"/>
      <c r="KOR96" s="167"/>
      <c r="KOS96" s="167"/>
      <c r="KOT96" s="167"/>
      <c r="KOU96" s="167"/>
      <c r="KOV96" s="167"/>
      <c r="KOW96" s="167"/>
      <c r="KOX96" s="167"/>
      <c r="KOY96" s="167"/>
      <c r="KOZ96" s="167"/>
      <c r="KPA96" s="167"/>
      <c r="KPB96" s="167"/>
      <c r="KPC96" s="167"/>
      <c r="KPD96" s="167"/>
      <c r="KPE96" s="167"/>
      <c r="KPF96" s="167"/>
      <c r="KPG96" s="167"/>
      <c r="KPH96" s="167"/>
      <c r="KPI96" s="167"/>
      <c r="KPJ96" s="167"/>
      <c r="KPK96" s="167"/>
      <c r="KPL96" s="167"/>
      <c r="KPM96" s="167"/>
      <c r="KPN96" s="167"/>
      <c r="KPO96" s="167"/>
      <c r="KPP96" s="167"/>
      <c r="KPQ96" s="167"/>
      <c r="KPR96" s="167"/>
      <c r="KPS96" s="167"/>
      <c r="KPT96" s="167"/>
      <c r="KPU96" s="167"/>
      <c r="KPV96" s="167"/>
      <c r="KPW96" s="167"/>
      <c r="KPX96" s="167"/>
      <c r="KPY96" s="167"/>
      <c r="KPZ96" s="167"/>
      <c r="KQA96" s="167"/>
      <c r="KQB96" s="167"/>
      <c r="KQC96" s="167"/>
      <c r="KQD96" s="167"/>
      <c r="KQE96" s="167"/>
      <c r="KQF96" s="167"/>
      <c r="KQG96" s="167"/>
      <c r="KQH96" s="167"/>
      <c r="KQI96" s="167"/>
      <c r="KQJ96" s="167"/>
      <c r="KQK96" s="167"/>
      <c r="KQL96" s="167"/>
      <c r="KQM96" s="167"/>
      <c r="KQN96" s="167"/>
      <c r="KQO96" s="167"/>
      <c r="KQP96" s="167"/>
      <c r="KQQ96" s="167"/>
      <c r="KQR96" s="167"/>
      <c r="KQS96" s="167"/>
      <c r="KQT96" s="167"/>
      <c r="KQU96" s="167"/>
      <c r="KQV96" s="167"/>
      <c r="KQW96" s="167"/>
      <c r="KQX96" s="167"/>
      <c r="KQY96" s="167"/>
      <c r="KQZ96" s="167"/>
      <c r="KRA96" s="167"/>
      <c r="KRB96" s="167"/>
      <c r="KRC96" s="167"/>
      <c r="KRD96" s="167"/>
      <c r="KRE96" s="167"/>
      <c r="KRF96" s="167"/>
      <c r="KRG96" s="167"/>
      <c r="KRH96" s="167"/>
      <c r="KRI96" s="167"/>
      <c r="KRJ96" s="167"/>
      <c r="KRK96" s="167"/>
      <c r="KRL96" s="167"/>
      <c r="KRM96" s="167"/>
      <c r="KRN96" s="167"/>
      <c r="KRO96" s="167"/>
      <c r="KRP96" s="167"/>
      <c r="KRQ96" s="167"/>
      <c r="KRR96" s="167"/>
      <c r="KRS96" s="167"/>
      <c r="KRT96" s="167"/>
      <c r="KRU96" s="167"/>
      <c r="KRV96" s="167"/>
      <c r="KRW96" s="167"/>
      <c r="KRX96" s="167"/>
      <c r="KRY96" s="167"/>
      <c r="KRZ96" s="167"/>
      <c r="KSA96" s="167"/>
      <c r="KSB96" s="167"/>
      <c r="KSC96" s="167"/>
      <c r="KSD96" s="167"/>
      <c r="KSE96" s="167"/>
      <c r="KSF96" s="167"/>
      <c r="KSG96" s="167"/>
      <c r="KSH96" s="167"/>
      <c r="KSI96" s="167"/>
      <c r="KSJ96" s="167"/>
      <c r="KSK96" s="167"/>
      <c r="KSL96" s="167"/>
      <c r="KSM96" s="167"/>
      <c r="KSN96" s="167"/>
      <c r="KSO96" s="167"/>
      <c r="KSP96" s="167"/>
      <c r="KSQ96" s="167"/>
      <c r="KSR96" s="167"/>
      <c r="KSS96" s="167"/>
      <c r="KST96" s="167"/>
      <c r="KSU96" s="167"/>
      <c r="KSV96" s="167"/>
      <c r="KSW96" s="167"/>
      <c r="KSX96" s="167"/>
      <c r="KSY96" s="167"/>
      <c r="KSZ96" s="167"/>
      <c r="KTA96" s="167"/>
      <c r="KTB96" s="167"/>
      <c r="KTC96" s="167"/>
      <c r="KTD96" s="167"/>
      <c r="KTE96" s="167"/>
      <c r="KTF96" s="167"/>
      <c r="KTG96" s="167"/>
      <c r="KTH96" s="167"/>
      <c r="KTI96" s="167"/>
      <c r="KTJ96" s="167"/>
      <c r="KTK96" s="167"/>
      <c r="KTL96" s="167"/>
      <c r="KTM96" s="167"/>
      <c r="KTN96" s="167"/>
      <c r="KTO96" s="167"/>
      <c r="KTP96" s="167"/>
      <c r="KTQ96" s="167"/>
      <c r="KTR96" s="167"/>
      <c r="KTS96" s="167"/>
      <c r="KTT96" s="167"/>
      <c r="KTU96" s="167"/>
      <c r="KTV96" s="167"/>
      <c r="KTW96" s="167"/>
      <c r="KTX96" s="167"/>
      <c r="KTY96" s="167"/>
      <c r="KTZ96" s="167"/>
      <c r="KUA96" s="167"/>
      <c r="KUB96" s="167"/>
      <c r="KUC96" s="167"/>
      <c r="KUD96" s="167"/>
      <c r="KUE96" s="167"/>
      <c r="KUF96" s="167"/>
      <c r="KUG96" s="167"/>
      <c r="KUH96" s="167"/>
      <c r="KUI96" s="167"/>
      <c r="KUJ96" s="167"/>
      <c r="KUK96" s="167"/>
      <c r="KUL96" s="167"/>
      <c r="KUM96" s="167"/>
      <c r="KUN96" s="167"/>
      <c r="KUO96" s="167"/>
      <c r="KUP96" s="167"/>
      <c r="KUQ96" s="167"/>
      <c r="KUR96" s="167"/>
      <c r="KUS96" s="167"/>
      <c r="KUT96" s="167"/>
      <c r="KUU96" s="167"/>
      <c r="KUV96" s="167"/>
      <c r="KUW96" s="167"/>
      <c r="KUX96" s="167"/>
      <c r="KUY96" s="167"/>
      <c r="KUZ96" s="167"/>
      <c r="KVA96" s="167"/>
      <c r="KVB96" s="167"/>
      <c r="KVC96" s="167"/>
      <c r="KVD96" s="167"/>
      <c r="KVE96" s="167"/>
      <c r="KVF96" s="167"/>
      <c r="KVG96" s="167"/>
      <c r="KVH96" s="167"/>
      <c r="KVI96" s="167"/>
      <c r="KVJ96" s="167"/>
      <c r="KVK96" s="167"/>
      <c r="KVL96" s="167"/>
      <c r="KVM96" s="167"/>
      <c r="KVN96" s="167"/>
      <c r="KVO96" s="167"/>
      <c r="KVP96" s="167"/>
      <c r="KVQ96" s="167"/>
      <c r="KVR96" s="167"/>
      <c r="KVS96" s="167"/>
      <c r="KVT96" s="167"/>
      <c r="KVU96" s="167"/>
      <c r="KVV96" s="167"/>
      <c r="KVW96" s="167"/>
      <c r="KVX96" s="167"/>
      <c r="KVY96" s="167"/>
      <c r="KVZ96" s="167"/>
      <c r="KWA96" s="167"/>
      <c r="KWB96" s="167"/>
      <c r="KWC96" s="167"/>
      <c r="KWD96" s="167"/>
      <c r="KWE96" s="167"/>
      <c r="KWF96" s="167"/>
      <c r="KWG96" s="167"/>
      <c r="KWH96" s="167"/>
      <c r="KWI96" s="167"/>
      <c r="KWJ96" s="167"/>
      <c r="KWK96" s="167"/>
      <c r="KWL96" s="167"/>
      <c r="KWM96" s="167"/>
      <c r="KWN96" s="167"/>
      <c r="KWO96" s="167"/>
      <c r="KWP96" s="167"/>
      <c r="KWQ96" s="167"/>
      <c r="KWR96" s="167"/>
      <c r="KWS96" s="167"/>
      <c r="KWT96" s="167"/>
      <c r="KWU96" s="167"/>
      <c r="KWV96" s="167"/>
      <c r="KWW96" s="167"/>
      <c r="KWX96" s="167"/>
      <c r="KWY96" s="167"/>
      <c r="KWZ96" s="167"/>
      <c r="KXA96" s="167"/>
      <c r="KXB96" s="167"/>
      <c r="KXC96" s="167"/>
      <c r="KXD96" s="167"/>
      <c r="KXE96" s="167"/>
      <c r="KXF96" s="167"/>
      <c r="KXG96" s="167"/>
      <c r="KXH96" s="167"/>
      <c r="KXI96" s="167"/>
      <c r="KXJ96" s="167"/>
      <c r="KXK96" s="167"/>
      <c r="KXL96" s="167"/>
      <c r="KXM96" s="167"/>
      <c r="KXN96" s="167"/>
      <c r="KXO96" s="167"/>
      <c r="KXP96" s="167"/>
      <c r="KXQ96" s="167"/>
      <c r="KXR96" s="167"/>
      <c r="KXS96" s="167"/>
      <c r="KXT96" s="167"/>
      <c r="KXU96" s="167"/>
      <c r="KXV96" s="167"/>
      <c r="KXW96" s="167"/>
      <c r="KXX96" s="167"/>
      <c r="KXY96" s="167"/>
      <c r="KXZ96" s="167"/>
      <c r="KYA96" s="167"/>
      <c r="KYB96" s="167"/>
      <c r="KYC96" s="167"/>
      <c r="KYD96" s="167"/>
      <c r="KYE96" s="167"/>
      <c r="KYF96" s="167"/>
      <c r="KYG96" s="167"/>
      <c r="KYH96" s="167"/>
      <c r="KYI96" s="167"/>
      <c r="KYJ96" s="167"/>
      <c r="KYK96" s="167"/>
      <c r="KYL96" s="167"/>
      <c r="KYM96" s="167"/>
      <c r="KYN96" s="167"/>
      <c r="KYO96" s="167"/>
      <c r="KYP96" s="167"/>
      <c r="KYQ96" s="167"/>
      <c r="KYR96" s="167"/>
      <c r="KYS96" s="167"/>
      <c r="KYT96" s="167"/>
      <c r="KYU96" s="167"/>
      <c r="KYV96" s="167"/>
      <c r="KYW96" s="167"/>
      <c r="KYX96" s="167"/>
      <c r="KYY96" s="167"/>
      <c r="KYZ96" s="167"/>
      <c r="KZA96" s="167"/>
      <c r="KZB96" s="167"/>
      <c r="KZC96" s="167"/>
      <c r="KZD96" s="167"/>
      <c r="KZE96" s="167"/>
      <c r="KZF96" s="167"/>
      <c r="KZG96" s="167"/>
      <c r="KZH96" s="167"/>
      <c r="KZI96" s="167"/>
      <c r="KZJ96" s="167"/>
      <c r="KZK96" s="167"/>
      <c r="KZL96" s="167"/>
      <c r="KZM96" s="167"/>
      <c r="KZN96" s="167"/>
      <c r="KZO96" s="167"/>
      <c r="KZP96" s="167"/>
      <c r="KZQ96" s="167"/>
      <c r="KZR96" s="167"/>
      <c r="KZS96" s="167"/>
      <c r="KZT96" s="167"/>
      <c r="KZU96" s="167"/>
      <c r="KZV96" s="167"/>
      <c r="KZW96" s="167"/>
      <c r="KZX96" s="167"/>
      <c r="KZY96" s="167"/>
      <c r="KZZ96" s="167"/>
      <c r="LAA96" s="167"/>
      <c r="LAB96" s="167"/>
      <c r="LAC96" s="167"/>
      <c r="LAD96" s="167"/>
      <c r="LAE96" s="167"/>
      <c r="LAF96" s="167"/>
      <c r="LAG96" s="167"/>
      <c r="LAH96" s="167"/>
      <c r="LAI96" s="167"/>
      <c r="LAJ96" s="167"/>
      <c r="LAK96" s="167"/>
      <c r="LAL96" s="167"/>
      <c r="LAM96" s="167"/>
      <c r="LAN96" s="167"/>
      <c r="LAO96" s="167"/>
      <c r="LAP96" s="167"/>
      <c r="LAQ96" s="167"/>
      <c r="LAR96" s="167"/>
      <c r="LAS96" s="167"/>
      <c r="LAT96" s="167"/>
      <c r="LAU96" s="167"/>
      <c r="LAV96" s="167"/>
      <c r="LAW96" s="167"/>
      <c r="LAX96" s="167"/>
      <c r="LAY96" s="167"/>
      <c r="LAZ96" s="167"/>
      <c r="LBA96" s="167"/>
      <c r="LBB96" s="167"/>
      <c r="LBC96" s="167"/>
      <c r="LBD96" s="167"/>
      <c r="LBE96" s="167"/>
      <c r="LBF96" s="167"/>
      <c r="LBG96" s="167"/>
      <c r="LBH96" s="167"/>
      <c r="LBI96" s="167"/>
      <c r="LBJ96" s="167"/>
      <c r="LBK96" s="167"/>
      <c r="LBL96" s="167"/>
      <c r="LBM96" s="167"/>
      <c r="LBN96" s="167"/>
      <c r="LBO96" s="167"/>
      <c r="LBP96" s="167"/>
      <c r="LBQ96" s="167"/>
      <c r="LBR96" s="167"/>
      <c r="LBS96" s="167"/>
      <c r="LBT96" s="167"/>
      <c r="LBU96" s="167"/>
      <c r="LBV96" s="167"/>
      <c r="LBW96" s="167"/>
      <c r="LBX96" s="167"/>
      <c r="LBY96" s="167"/>
      <c r="LBZ96" s="167"/>
      <c r="LCA96" s="167"/>
      <c r="LCB96" s="167"/>
      <c r="LCC96" s="167"/>
      <c r="LCD96" s="167"/>
      <c r="LCE96" s="167"/>
      <c r="LCF96" s="167"/>
      <c r="LCG96" s="167"/>
      <c r="LCH96" s="167"/>
      <c r="LCI96" s="167"/>
      <c r="LCJ96" s="167"/>
      <c r="LCK96" s="167"/>
      <c r="LCL96" s="167"/>
      <c r="LCM96" s="167"/>
      <c r="LCN96" s="167"/>
      <c r="LCO96" s="167"/>
      <c r="LCP96" s="167"/>
      <c r="LCQ96" s="167"/>
      <c r="LCR96" s="167"/>
      <c r="LCS96" s="167"/>
      <c r="LCT96" s="167"/>
      <c r="LCU96" s="167"/>
      <c r="LCV96" s="167"/>
      <c r="LCW96" s="167"/>
      <c r="LCX96" s="167"/>
      <c r="LCY96" s="167"/>
      <c r="LCZ96" s="167"/>
      <c r="LDA96" s="167"/>
      <c r="LDB96" s="167"/>
      <c r="LDC96" s="167"/>
      <c r="LDD96" s="167"/>
      <c r="LDE96" s="167"/>
      <c r="LDF96" s="167"/>
      <c r="LDG96" s="167"/>
      <c r="LDH96" s="167"/>
      <c r="LDI96" s="167"/>
      <c r="LDJ96" s="167"/>
      <c r="LDK96" s="167"/>
      <c r="LDL96" s="167"/>
      <c r="LDM96" s="167"/>
      <c r="LDN96" s="167"/>
      <c r="LDO96" s="167"/>
      <c r="LDP96" s="167"/>
      <c r="LDQ96" s="167"/>
      <c r="LDR96" s="167"/>
      <c r="LDS96" s="167"/>
      <c r="LDT96" s="167"/>
      <c r="LDU96" s="167"/>
      <c r="LDV96" s="167"/>
      <c r="LDW96" s="167"/>
      <c r="LDX96" s="167"/>
      <c r="LDY96" s="167"/>
      <c r="LDZ96" s="167"/>
      <c r="LEA96" s="167"/>
      <c r="LEB96" s="167"/>
      <c r="LEC96" s="167"/>
      <c r="LED96" s="167"/>
      <c r="LEE96" s="167"/>
      <c r="LEF96" s="167"/>
      <c r="LEG96" s="167"/>
      <c r="LEH96" s="167"/>
      <c r="LEI96" s="167"/>
      <c r="LEJ96" s="167"/>
      <c r="LEK96" s="167"/>
      <c r="LEL96" s="167"/>
      <c r="LEM96" s="167"/>
      <c r="LEN96" s="167"/>
      <c r="LEO96" s="167"/>
      <c r="LEP96" s="167"/>
      <c r="LEQ96" s="167"/>
      <c r="LER96" s="167"/>
      <c r="LES96" s="167"/>
      <c r="LET96" s="167"/>
      <c r="LEU96" s="167"/>
      <c r="LEV96" s="167"/>
      <c r="LEW96" s="167"/>
      <c r="LEX96" s="167"/>
      <c r="LEY96" s="167"/>
      <c r="LEZ96" s="167"/>
      <c r="LFA96" s="167"/>
      <c r="LFB96" s="167"/>
      <c r="LFC96" s="167"/>
      <c r="LFD96" s="167"/>
      <c r="LFE96" s="167"/>
      <c r="LFF96" s="167"/>
      <c r="LFG96" s="167"/>
      <c r="LFH96" s="167"/>
      <c r="LFI96" s="167"/>
      <c r="LFJ96" s="167"/>
      <c r="LFK96" s="167"/>
      <c r="LFL96" s="167"/>
      <c r="LFM96" s="167"/>
      <c r="LFN96" s="167"/>
      <c r="LFO96" s="167"/>
      <c r="LFP96" s="167"/>
      <c r="LFQ96" s="167"/>
      <c r="LFR96" s="167"/>
      <c r="LFS96" s="167"/>
      <c r="LFT96" s="167"/>
      <c r="LFU96" s="167"/>
      <c r="LFV96" s="167"/>
      <c r="LFW96" s="167"/>
      <c r="LFX96" s="167"/>
      <c r="LFY96" s="167"/>
      <c r="LFZ96" s="167"/>
      <c r="LGA96" s="167"/>
      <c r="LGB96" s="167"/>
      <c r="LGC96" s="167"/>
      <c r="LGD96" s="167"/>
      <c r="LGE96" s="167"/>
      <c r="LGF96" s="167"/>
      <c r="LGG96" s="167"/>
      <c r="LGH96" s="167"/>
      <c r="LGI96" s="167"/>
      <c r="LGJ96" s="167"/>
      <c r="LGK96" s="167"/>
      <c r="LGL96" s="167"/>
      <c r="LGM96" s="167"/>
      <c r="LGN96" s="167"/>
      <c r="LGO96" s="167"/>
      <c r="LGP96" s="167"/>
      <c r="LGQ96" s="167"/>
      <c r="LGR96" s="167"/>
      <c r="LGS96" s="167"/>
      <c r="LGT96" s="167"/>
      <c r="LGU96" s="167"/>
      <c r="LGV96" s="167"/>
      <c r="LGW96" s="167"/>
      <c r="LGX96" s="167"/>
      <c r="LGY96" s="167"/>
      <c r="LGZ96" s="167"/>
      <c r="LHA96" s="167"/>
      <c r="LHB96" s="167"/>
      <c r="LHC96" s="167"/>
      <c r="LHD96" s="167"/>
      <c r="LHE96" s="167"/>
      <c r="LHF96" s="167"/>
      <c r="LHG96" s="167"/>
      <c r="LHH96" s="167"/>
      <c r="LHI96" s="167"/>
      <c r="LHJ96" s="167"/>
      <c r="LHK96" s="167"/>
      <c r="LHL96" s="167"/>
      <c r="LHM96" s="167"/>
      <c r="LHN96" s="167"/>
      <c r="LHO96" s="167"/>
      <c r="LHP96" s="167"/>
      <c r="LHQ96" s="167"/>
      <c r="LHR96" s="167"/>
      <c r="LHS96" s="167"/>
      <c r="LHT96" s="167"/>
      <c r="LHU96" s="167"/>
      <c r="LHV96" s="167"/>
      <c r="LHW96" s="167"/>
      <c r="LHX96" s="167"/>
      <c r="LHY96" s="167"/>
      <c r="LHZ96" s="167"/>
      <c r="LIA96" s="167"/>
      <c r="LIB96" s="167"/>
      <c r="LIC96" s="167"/>
      <c r="LID96" s="167"/>
      <c r="LIE96" s="167"/>
      <c r="LIF96" s="167"/>
      <c r="LIG96" s="167"/>
      <c r="LIH96" s="167"/>
      <c r="LII96" s="167"/>
      <c r="LIJ96" s="167"/>
      <c r="LIK96" s="167"/>
      <c r="LIL96" s="167"/>
      <c r="LIM96" s="167"/>
      <c r="LIN96" s="167"/>
      <c r="LIO96" s="167"/>
      <c r="LIP96" s="167"/>
      <c r="LIQ96" s="167"/>
      <c r="LIR96" s="167"/>
      <c r="LIS96" s="167"/>
      <c r="LIT96" s="167"/>
      <c r="LIU96" s="167"/>
      <c r="LIV96" s="167"/>
      <c r="LIW96" s="167"/>
      <c r="LIX96" s="167"/>
      <c r="LIY96" s="167"/>
      <c r="LIZ96" s="167"/>
      <c r="LJA96" s="167"/>
      <c r="LJB96" s="167"/>
      <c r="LJC96" s="167"/>
      <c r="LJD96" s="167"/>
      <c r="LJE96" s="167"/>
      <c r="LJF96" s="167"/>
      <c r="LJG96" s="167"/>
      <c r="LJH96" s="167"/>
      <c r="LJI96" s="167"/>
      <c r="LJJ96" s="167"/>
      <c r="LJK96" s="167"/>
      <c r="LJL96" s="167"/>
      <c r="LJM96" s="167"/>
      <c r="LJN96" s="167"/>
      <c r="LJO96" s="167"/>
      <c r="LJP96" s="167"/>
      <c r="LJQ96" s="167"/>
      <c r="LJR96" s="167"/>
      <c r="LJS96" s="167"/>
      <c r="LJT96" s="167"/>
      <c r="LJU96" s="167"/>
      <c r="LJV96" s="167"/>
      <c r="LJW96" s="167"/>
      <c r="LJX96" s="167"/>
      <c r="LJY96" s="167"/>
      <c r="LJZ96" s="167"/>
      <c r="LKA96" s="167"/>
      <c r="LKB96" s="167"/>
      <c r="LKC96" s="167"/>
      <c r="LKD96" s="167"/>
      <c r="LKE96" s="167"/>
      <c r="LKF96" s="167"/>
      <c r="LKG96" s="167"/>
      <c r="LKH96" s="167"/>
      <c r="LKI96" s="167"/>
      <c r="LKJ96" s="167"/>
      <c r="LKK96" s="167"/>
      <c r="LKL96" s="167"/>
      <c r="LKM96" s="167"/>
      <c r="LKN96" s="167"/>
      <c r="LKO96" s="167"/>
      <c r="LKP96" s="167"/>
      <c r="LKQ96" s="167"/>
      <c r="LKR96" s="167"/>
      <c r="LKS96" s="167"/>
      <c r="LKT96" s="167"/>
      <c r="LKU96" s="167"/>
      <c r="LKV96" s="167"/>
      <c r="LKW96" s="167"/>
      <c r="LKX96" s="167"/>
      <c r="LKY96" s="167"/>
      <c r="LKZ96" s="167"/>
      <c r="LLA96" s="167"/>
      <c r="LLB96" s="167"/>
      <c r="LLC96" s="167"/>
      <c r="LLD96" s="167"/>
      <c r="LLE96" s="167"/>
      <c r="LLF96" s="167"/>
      <c r="LLG96" s="167"/>
      <c r="LLH96" s="167"/>
      <c r="LLI96" s="167"/>
      <c r="LLJ96" s="167"/>
      <c r="LLK96" s="167"/>
      <c r="LLL96" s="167"/>
      <c r="LLM96" s="167"/>
      <c r="LLN96" s="167"/>
      <c r="LLO96" s="167"/>
      <c r="LLP96" s="167"/>
      <c r="LLQ96" s="167"/>
      <c r="LLR96" s="167"/>
      <c r="LLS96" s="167"/>
      <c r="LLT96" s="167"/>
      <c r="LLU96" s="167"/>
      <c r="LLV96" s="167"/>
      <c r="LLW96" s="167"/>
      <c r="LLX96" s="167"/>
      <c r="LLY96" s="167"/>
      <c r="LLZ96" s="167"/>
      <c r="LMA96" s="167"/>
      <c r="LMB96" s="167"/>
      <c r="LMC96" s="167"/>
      <c r="LMD96" s="167"/>
      <c r="LME96" s="167"/>
      <c r="LMF96" s="167"/>
      <c r="LMG96" s="167"/>
      <c r="LMH96" s="167"/>
      <c r="LMI96" s="167"/>
      <c r="LMJ96" s="167"/>
      <c r="LMK96" s="167"/>
      <c r="LML96" s="167"/>
      <c r="LMM96" s="167"/>
      <c r="LMN96" s="167"/>
      <c r="LMO96" s="167"/>
      <c r="LMP96" s="167"/>
      <c r="LMQ96" s="167"/>
      <c r="LMR96" s="167"/>
      <c r="LMS96" s="167"/>
      <c r="LMT96" s="167"/>
      <c r="LMU96" s="167"/>
      <c r="LMV96" s="167"/>
      <c r="LMW96" s="167"/>
      <c r="LMX96" s="167"/>
      <c r="LMY96" s="167"/>
      <c r="LMZ96" s="167"/>
      <c r="LNA96" s="167"/>
      <c r="LNB96" s="167"/>
      <c r="LNC96" s="167"/>
      <c r="LND96" s="167"/>
      <c r="LNE96" s="167"/>
      <c r="LNF96" s="167"/>
      <c r="LNG96" s="167"/>
      <c r="LNH96" s="167"/>
      <c r="LNI96" s="167"/>
      <c r="LNJ96" s="167"/>
      <c r="LNK96" s="167"/>
      <c r="LNL96" s="167"/>
      <c r="LNM96" s="167"/>
      <c r="LNN96" s="167"/>
      <c r="LNO96" s="167"/>
      <c r="LNP96" s="167"/>
      <c r="LNQ96" s="167"/>
      <c r="LNR96" s="167"/>
      <c r="LNS96" s="167"/>
      <c r="LNT96" s="167"/>
      <c r="LNU96" s="167"/>
      <c r="LNV96" s="167"/>
      <c r="LNW96" s="167"/>
      <c r="LNX96" s="167"/>
      <c r="LNY96" s="167"/>
      <c r="LNZ96" s="167"/>
      <c r="LOA96" s="167"/>
      <c r="LOB96" s="167"/>
      <c r="LOC96" s="167"/>
      <c r="LOD96" s="167"/>
      <c r="LOE96" s="167"/>
      <c r="LOF96" s="167"/>
      <c r="LOG96" s="167"/>
      <c r="LOH96" s="167"/>
      <c r="LOI96" s="167"/>
      <c r="LOJ96" s="167"/>
      <c r="LOK96" s="167"/>
      <c r="LOL96" s="167"/>
      <c r="LOM96" s="167"/>
      <c r="LON96" s="167"/>
      <c r="LOO96" s="167"/>
      <c r="LOP96" s="167"/>
      <c r="LOQ96" s="167"/>
      <c r="LOR96" s="167"/>
      <c r="LOS96" s="167"/>
      <c r="LOT96" s="167"/>
      <c r="LOU96" s="167"/>
      <c r="LOV96" s="167"/>
      <c r="LOW96" s="167"/>
      <c r="LOX96" s="167"/>
      <c r="LOY96" s="167"/>
      <c r="LOZ96" s="167"/>
      <c r="LPA96" s="167"/>
      <c r="LPB96" s="167"/>
      <c r="LPC96" s="167"/>
      <c r="LPD96" s="167"/>
      <c r="LPE96" s="167"/>
      <c r="LPF96" s="167"/>
      <c r="LPG96" s="167"/>
      <c r="LPH96" s="167"/>
      <c r="LPI96" s="167"/>
      <c r="LPJ96" s="167"/>
      <c r="LPK96" s="167"/>
      <c r="LPL96" s="167"/>
      <c r="LPM96" s="167"/>
      <c r="LPN96" s="167"/>
      <c r="LPO96" s="167"/>
      <c r="LPP96" s="167"/>
      <c r="LPQ96" s="167"/>
      <c r="LPR96" s="167"/>
      <c r="LPS96" s="167"/>
      <c r="LPT96" s="167"/>
      <c r="LPU96" s="167"/>
      <c r="LPV96" s="167"/>
      <c r="LPW96" s="167"/>
      <c r="LPX96" s="167"/>
      <c r="LPY96" s="167"/>
      <c r="LPZ96" s="167"/>
      <c r="LQA96" s="167"/>
      <c r="LQB96" s="167"/>
      <c r="LQC96" s="167"/>
      <c r="LQD96" s="167"/>
      <c r="LQE96" s="167"/>
      <c r="LQF96" s="167"/>
      <c r="LQG96" s="167"/>
      <c r="LQH96" s="167"/>
      <c r="LQI96" s="167"/>
      <c r="LQJ96" s="167"/>
      <c r="LQK96" s="167"/>
      <c r="LQL96" s="167"/>
      <c r="LQM96" s="167"/>
      <c r="LQN96" s="167"/>
      <c r="LQO96" s="167"/>
      <c r="LQP96" s="167"/>
      <c r="LQQ96" s="167"/>
      <c r="LQR96" s="167"/>
      <c r="LQS96" s="167"/>
      <c r="LQT96" s="167"/>
      <c r="LQU96" s="167"/>
      <c r="LQV96" s="167"/>
      <c r="LQW96" s="167"/>
      <c r="LQX96" s="167"/>
      <c r="LQY96" s="167"/>
      <c r="LQZ96" s="167"/>
      <c r="LRA96" s="167"/>
      <c r="LRB96" s="167"/>
      <c r="LRC96" s="167"/>
      <c r="LRD96" s="167"/>
      <c r="LRE96" s="167"/>
      <c r="LRF96" s="167"/>
      <c r="LRG96" s="167"/>
      <c r="LRH96" s="167"/>
      <c r="LRI96" s="167"/>
      <c r="LRJ96" s="167"/>
      <c r="LRK96" s="167"/>
      <c r="LRL96" s="167"/>
      <c r="LRM96" s="167"/>
      <c r="LRN96" s="167"/>
      <c r="LRO96" s="167"/>
      <c r="LRP96" s="167"/>
      <c r="LRQ96" s="167"/>
      <c r="LRR96" s="167"/>
      <c r="LRS96" s="167"/>
      <c r="LRT96" s="167"/>
      <c r="LRU96" s="167"/>
      <c r="LRV96" s="167"/>
      <c r="LRW96" s="167"/>
      <c r="LRX96" s="167"/>
      <c r="LRY96" s="167"/>
      <c r="LRZ96" s="167"/>
      <c r="LSA96" s="167"/>
      <c r="LSB96" s="167"/>
      <c r="LSC96" s="167"/>
      <c r="LSD96" s="167"/>
      <c r="LSE96" s="167"/>
      <c r="LSF96" s="167"/>
      <c r="LSG96" s="167"/>
      <c r="LSH96" s="167"/>
      <c r="LSI96" s="167"/>
      <c r="LSJ96" s="167"/>
      <c r="LSK96" s="167"/>
      <c r="LSL96" s="167"/>
      <c r="LSM96" s="167"/>
      <c r="LSN96" s="167"/>
      <c r="LSO96" s="167"/>
      <c r="LSP96" s="167"/>
      <c r="LSQ96" s="167"/>
      <c r="LSR96" s="167"/>
      <c r="LSS96" s="167"/>
      <c r="LST96" s="167"/>
      <c r="LSU96" s="167"/>
      <c r="LSV96" s="167"/>
      <c r="LSW96" s="167"/>
      <c r="LSX96" s="167"/>
      <c r="LSY96" s="167"/>
      <c r="LSZ96" s="167"/>
      <c r="LTA96" s="167"/>
      <c r="LTB96" s="167"/>
      <c r="LTC96" s="167"/>
      <c r="LTD96" s="167"/>
      <c r="LTE96" s="167"/>
      <c r="LTF96" s="167"/>
      <c r="LTG96" s="167"/>
      <c r="LTH96" s="167"/>
      <c r="LTI96" s="167"/>
      <c r="LTJ96" s="167"/>
      <c r="LTK96" s="167"/>
      <c r="LTL96" s="167"/>
      <c r="LTM96" s="167"/>
      <c r="LTN96" s="167"/>
      <c r="LTO96" s="167"/>
      <c r="LTP96" s="167"/>
      <c r="LTQ96" s="167"/>
      <c r="LTR96" s="167"/>
      <c r="LTS96" s="167"/>
      <c r="LTT96" s="167"/>
      <c r="LTU96" s="167"/>
      <c r="LTV96" s="167"/>
      <c r="LTW96" s="167"/>
      <c r="LTX96" s="167"/>
      <c r="LTY96" s="167"/>
      <c r="LTZ96" s="167"/>
      <c r="LUA96" s="167"/>
      <c r="LUB96" s="167"/>
      <c r="LUC96" s="167"/>
      <c r="LUD96" s="167"/>
      <c r="LUE96" s="167"/>
      <c r="LUF96" s="167"/>
      <c r="LUG96" s="167"/>
      <c r="LUH96" s="167"/>
      <c r="LUI96" s="167"/>
      <c r="LUJ96" s="167"/>
      <c r="LUK96" s="167"/>
      <c r="LUL96" s="167"/>
      <c r="LUM96" s="167"/>
      <c r="LUN96" s="167"/>
      <c r="LUO96" s="167"/>
      <c r="LUP96" s="167"/>
      <c r="LUQ96" s="167"/>
      <c r="LUR96" s="167"/>
      <c r="LUS96" s="167"/>
      <c r="LUT96" s="167"/>
      <c r="LUU96" s="167"/>
      <c r="LUV96" s="167"/>
      <c r="LUW96" s="167"/>
      <c r="LUX96" s="167"/>
      <c r="LUY96" s="167"/>
      <c r="LUZ96" s="167"/>
      <c r="LVA96" s="167"/>
      <c r="LVB96" s="167"/>
      <c r="LVC96" s="167"/>
      <c r="LVD96" s="167"/>
      <c r="LVE96" s="167"/>
      <c r="LVF96" s="167"/>
      <c r="LVG96" s="167"/>
      <c r="LVH96" s="167"/>
      <c r="LVI96" s="167"/>
      <c r="LVJ96" s="167"/>
      <c r="LVK96" s="167"/>
      <c r="LVL96" s="167"/>
      <c r="LVM96" s="167"/>
      <c r="LVN96" s="167"/>
      <c r="LVO96" s="167"/>
      <c r="LVP96" s="167"/>
      <c r="LVQ96" s="167"/>
      <c r="LVR96" s="167"/>
      <c r="LVS96" s="167"/>
      <c r="LVT96" s="167"/>
      <c r="LVU96" s="167"/>
      <c r="LVV96" s="167"/>
      <c r="LVW96" s="167"/>
      <c r="LVX96" s="167"/>
      <c r="LVY96" s="167"/>
      <c r="LVZ96" s="167"/>
      <c r="LWA96" s="167"/>
      <c r="LWB96" s="167"/>
      <c r="LWC96" s="167"/>
      <c r="LWD96" s="167"/>
      <c r="LWE96" s="167"/>
      <c r="LWF96" s="167"/>
      <c r="LWG96" s="167"/>
      <c r="LWH96" s="167"/>
      <c r="LWI96" s="167"/>
      <c r="LWJ96" s="167"/>
      <c r="LWK96" s="167"/>
      <c r="LWL96" s="167"/>
      <c r="LWM96" s="167"/>
      <c r="LWN96" s="167"/>
      <c r="LWO96" s="167"/>
      <c r="LWP96" s="167"/>
      <c r="LWQ96" s="167"/>
      <c r="LWR96" s="167"/>
      <c r="LWS96" s="167"/>
      <c r="LWT96" s="167"/>
      <c r="LWU96" s="167"/>
      <c r="LWV96" s="167"/>
      <c r="LWW96" s="167"/>
      <c r="LWX96" s="167"/>
      <c r="LWY96" s="167"/>
      <c r="LWZ96" s="167"/>
      <c r="LXA96" s="167"/>
      <c r="LXB96" s="167"/>
      <c r="LXC96" s="167"/>
      <c r="LXD96" s="167"/>
      <c r="LXE96" s="167"/>
      <c r="LXF96" s="167"/>
      <c r="LXG96" s="167"/>
      <c r="LXH96" s="167"/>
      <c r="LXI96" s="167"/>
      <c r="LXJ96" s="167"/>
      <c r="LXK96" s="167"/>
      <c r="LXL96" s="167"/>
      <c r="LXM96" s="167"/>
      <c r="LXN96" s="167"/>
      <c r="LXO96" s="167"/>
      <c r="LXP96" s="167"/>
      <c r="LXQ96" s="167"/>
      <c r="LXR96" s="167"/>
      <c r="LXS96" s="167"/>
      <c r="LXT96" s="167"/>
      <c r="LXU96" s="167"/>
      <c r="LXV96" s="167"/>
      <c r="LXW96" s="167"/>
      <c r="LXX96" s="167"/>
      <c r="LXY96" s="167"/>
      <c r="LXZ96" s="167"/>
      <c r="LYA96" s="167"/>
      <c r="LYB96" s="167"/>
      <c r="LYC96" s="167"/>
      <c r="LYD96" s="167"/>
      <c r="LYE96" s="167"/>
      <c r="LYF96" s="167"/>
      <c r="LYG96" s="167"/>
      <c r="LYH96" s="167"/>
      <c r="LYI96" s="167"/>
      <c r="LYJ96" s="167"/>
      <c r="LYK96" s="167"/>
      <c r="LYL96" s="167"/>
      <c r="LYM96" s="167"/>
      <c r="LYN96" s="167"/>
      <c r="LYO96" s="167"/>
      <c r="LYP96" s="167"/>
      <c r="LYQ96" s="167"/>
      <c r="LYR96" s="167"/>
      <c r="LYS96" s="167"/>
      <c r="LYT96" s="167"/>
      <c r="LYU96" s="167"/>
      <c r="LYV96" s="167"/>
      <c r="LYW96" s="167"/>
      <c r="LYX96" s="167"/>
      <c r="LYY96" s="167"/>
      <c r="LYZ96" s="167"/>
      <c r="LZA96" s="167"/>
      <c r="LZB96" s="167"/>
      <c r="LZC96" s="167"/>
      <c r="LZD96" s="167"/>
      <c r="LZE96" s="167"/>
      <c r="LZF96" s="167"/>
      <c r="LZG96" s="167"/>
      <c r="LZH96" s="167"/>
      <c r="LZI96" s="167"/>
      <c r="LZJ96" s="167"/>
      <c r="LZK96" s="167"/>
      <c r="LZL96" s="167"/>
      <c r="LZM96" s="167"/>
      <c r="LZN96" s="167"/>
      <c r="LZO96" s="167"/>
      <c r="LZP96" s="167"/>
      <c r="LZQ96" s="167"/>
      <c r="LZR96" s="167"/>
      <c r="LZS96" s="167"/>
      <c r="LZT96" s="167"/>
      <c r="LZU96" s="167"/>
      <c r="LZV96" s="167"/>
      <c r="LZW96" s="167"/>
      <c r="LZX96" s="167"/>
      <c r="LZY96" s="167"/>
      <c r="LZZ96" s="167"/>
      <c r="MAA96" s="167"/>
      <c r="MAB96" s="167"/>
      <c r="MAC96" s="167"/>
      <c r="MAD96" s="167"/>
      <c r="MAE96" s="167"/>
      <c r="MAF96" s="167"/>
      <c r="MAG96" s="167"/>
      <c r="MAH96" s="167"/>
      <c r="MAI96" s="167"/>
      <c r="MAJ96" s="167"/>
      <c r="MAK96" s="167"/>
      <c r="MAL96" s="167"/>
      <c r="MAM96" s="167"/>
      <c r="MAN96" s="167"/>
      <c r="MAO96" s="167"/>
      <c r="MAP96" s="167"/>
      <c r="MAQ96" s="167"/>
      <c r="MAR96" s="167"/>
      <c r="MAS96" s="167"/>
      <c r="MAT96" s="167"/>
      <c r="MAU96" s="167"/>
      <c r="MAV96" s="167"/>
      <c r="MAW96" s="167"/>
      <c r="MAX96" s="167"/>
      <c r="MAY96" s="167"/>
      <c r="MAZ96" s="167"/>
      <c r="MBA96" s="167"/>
      <c r="MBB96" s="167"/>
      <c r="MBC96" s="167"/>
      <c r="MBD96" s="167"/>
      <c r="MBE96" s="167"/>
      <c r="MBF96" s="167"/>
      <c r="MBG96" s="167"/>
      <c r="MBH96" s="167"/>
      <c r="MBI96" s="167"/>
      <c r="MBJ96" s="167"/>
      <c r="MBK96" s="167"/>
      <c r="MBL96" s="167"/>
      <c r="MBM96" s="167"/>
      <c r="MBN96" s="167"/>
      <c r="MBO96" s="167"/>
      <c r="MBP96" s="167"/>
      <c r="MBQ96" s="167"/>
      <c r="MBR96" s="167"/>
      <c r="MBS96" s="167"/>
      <c r="MBT96" s="167"/>
      <c r="MBU96" s="167"/>
      <c r="MBV96" s="167"/>
      <c r="MBW96" s="167"/>
      <c r="MBX96" s="167"/>
      <c r="MBY96" s="167"/>
      <c r="MBZ96" s="167"/>
      <c r="MCA96" s="167"/>
      <c r="MCB96" s="167"/>
      <c r="MCC96" s="167"/>
      <c r="MCD96" s="167"/>
      <c r="MCE96" s="167"/>
      <c r="MCF96" s="167"/>
      <c r="MCG96" s="167"/>
      <c r="MCH96" s="167"/>
      <c r="MCI96" s="167"/>
      <c r="MCJ96" s="167"/>
      <c r="MCK96" s="167"/>
      <c r="MCL96" s="167"/>
      <c r="MCM96" s="167"/>
      <c r="MCN96" s="167"/>
      <c r="MCO96" s="167"/>
      <c r="MCP96" s="167"/>
      <c r="MCQ96" s="167"/>
      <c r="MCR96" s="167"/>
      <c r="MCS96" s="167"/>
      <c r="MCT96" s="167"/>
      <c r="MCU96" s="167"/>
      <c r="MCV96" s="167"/>
      <c r="MCW96" s="167"/>
      <c r="MCX96" s="167"/>
      <c r="MCY96" s="167"/>
      <c r="MCZ96" s="167"/>
      <c r="MDA96" s="167"/>
      <c r="MDB96" s="167"/>
      <c r="MDC96" s="167"/>
      <c r="MDD96" s="167"/>
      <c r="MDE96" s="167"/>
      <c r="MDF96" s="167"/>
      <c r="MDG96" s="167"/>
      <c r="MDH96" s="167"/>
      <c r="MDI96" s="167"/>
      <c r="MDJ96" s="167"/>
      <c r="MDK96" s="167"/>
      <c r="MDL96" s="167"/>
      <c r="MDM96" s="167"/>
      <c r="MDN96" s="167"/>
      <c r="MDO96" s="167"/>
      <c r="MDP96" s="167"/>
      <c r="MDQ96" s="167"/>
      <c r="MDR96" s="167"/>
      <c r="MDS96" s="167"/>
      <c r="MDT96" s="167"/>
      <c r="MDU96" s="167"/>
      <c r="MDV96" s="167"/>
      <c r="MDW96" s="167"/>
      <c r="MDX96" s="167"/>
      <c r="MDY96" s="167"/>
      <c r="MDZ96" s="167"/>
      <c r="MEA96" s="167"/>
      <c r="MEB96" s="167"/>
      <c r="MEC96" s="167"/>
      <c r="MED96" s="167"/>
      <c r="MEE96" s="167"/>
      <c r="MEF96" s="167"/>
      <c r="MEG96" s="167"/>
      <c r="MEH96" s="167"/>
      <c r="MEI96" s="167"/>
      <c r="MEJ96" s="167"/>
      <c r="MEK96" s="167"/>
      <c r="MEL96" s="167"/>
      <c r="MEM96" s="167"/>
      <c r="MEN96" s="167"/>
      <c r="MEO96" s="167"/>
      <c r="MEP96" s="167"/>
      <c r="MEQ96" s="167"/>
      <c r="MER96" s="167"/>
      <c r="MES96" s="167"/>
      <c r="MET96" s="167"/>
      <c r="MEU96" s="167"/>
      <c r="MEV96" s="167"/>
      <c r="MEW96" s="167"/>
      <c r="MEX96" s="167"/>
      <c r="MEY96" s="167"/>
      <c r="MEZ96" s="167"/>
      <c r="MFA96" s="167"/>
      <c r="MFB96" s="167"/>
      <c r="MFC96" s="167"/>
      <c r="MFD96" s="167"/>
      <c r="MFE96" s="167"/>
      <c r="MFF96" s="167"/>
      <c r="MFG96" s="167"/>
      <c r="MFH96" s="167"/>
      <c r="MFI96" s="167"/>
      <c r="MFJ96" s="167"/>
      <c r="MFK96" s="167"/>
      <c r="MFL96" s="167"/>
      <c r="MFM96" s="167"/>
      <c r="MFN96" s="167"/>
      <c r="MFO96" s="167"/>
      <c r="MFP96" s="167"/>
      <c r="MFQ96" s="167"/>
      <c r="MFR96" s="167"/>
      <c r="MFS96" s="167"/>
      <c r="MFT96" s="167"/>
      <c r="MFU96" s="167"/>
      <c r="MFV96" s="167"/>
      <c r="MFW96" s="167"/>
      <c r="MFX96" s="167"/>
      <c r="MFY96" s="167"/>
      <c r="MFZ96" s="167"/>
      <c r="MGA96" s="167"/>
      <c r="MGB96" s="167"/>
      <c r="MGC96" s="167"/>
      <c r="MGD96" s="167"/>
      <c r="MGE96" s="167"/>
      <c r="MGF96" s="167"/>
      <c r="MGG96" s="167"/>
      <c r="MGH96" s="167"/>
      <c r="MGI96" s="167"/>
      <c r="MGJ96" s="167"/>
      <c r="MGK96" s="167"/>
      <c r="MGL96" s="167"/>
      <c r="MGM96" s="167"/>
      <c r="MGN96" s="167"/>
      <c r="MGO96" s="167"/>
      <c r="MGP96" s="167"/>
      <c r="MGQ96" s="167"/>
      <c r="MGR96" s="167"/>
      <c r="MGS96" s="167"/>
      <c r="MGT96" s="167"/>
      <c r="MGU96" s="167"/>
      <c r="MGV96" s="167"/>
      <c r="MGW96" s="167"/>
      <c r="MGX96" s="167"/>
      <c r="MGY96" s="167"/>
      <c r="MGZ96" s="167"/>
      <c r="MHA96" s="167"/>
      <c r="MHB96" s="167"/>
      <c r="MHC96" s="167"/>
      <c r="MHD96" s="167"/>
      <c r="MHE96" s="167"/>
      <c r="MHF96" s="167"/>
      <c r="MHG96" s="167"/>
      <c r="MHH96" s="167"/>
      <c r="MHI96" s="167"/>
      <c r="MHJ96" s="167"/>
      <c r="MHK96" s="167"/>
      <c r="MHL96" s="167"/>
      <c r="MHM96" s="167"/>
      <c r="MHN96" s="167"/>
      <c r="MHO96" s="167"/>
      <c r="MHP96" s="167"/>
      <c r="MHQ96" s="167"/>
      <c r="MHR96" s="167"/>
      <c r="MHS96" s="167"/>
      <c r="MHT96" s="167"/>
      <c r="MHU96" s="167"/>
      <c r="MHV96" s="167"/>
      <c r="MHW96" s="167"/>
      <c r="MHX96" s="167"/>
      <c r="MHY96" s="167"/>
      <c r="MHZ96" s="167"/>
      <c r="MIA96" s="167"/>
      <c r="MIB96" s="167"/>
      <c r="MIC96" s="167"/>
      <c r="MID96" s="167"/>
      <c r="MIE96" s="167"/>
      <c r="MIF96" s="167"/>
      <c r="MIG96" s="167"/>
      <c r="MIH96" s="167"/>
      <c r="MII96" s="167"/>
      <c r="MIJ96" s="167"/>
      <c r="MIK96" s="167"/>
      <c r="MIL96" s="167"/>
      <c r="MIM96" s="167"/>
      <c r="MIN96" s="167"/>
      <c r="MIO96" s="167"/>
      <c r="MIP96" s="167"/>
      <c r="MIQ96" s="167"/>
      <c r="MIR96" s="167"/>
      <c r="MIS96" s="167"/>
      <c r="MIT96" s="167"/>
      <c r="MIU96" s="167"/>
      <c r="MIV96" s="167"/>
      <c r="MIW96" s="167"/>
      <c r="MIX96" s="167"/>
      <c r="MIY96" s="167"/>
      <c r="MIZ96" s="167"/>
      <c r="MJA96" s="167"/>
      <c r="MJB96" s="167"/>
      <c r="MJC96" s="167"/>
      <c r="MJD96" s="167"/>
      <c r="MJE96" s="167"/>
      <c r="MJF96" s="167"/>
      <c r="MJG96" s="167"/>
      <c r="MJH96" s="167"/>
      <c r="MJI96" s="167"/>
      <c r="MJJ96" s="167"/>
      <c r="MJK96" s="167"/>
      <c r="MJL96" s="167"/>
      <c r="MJM96" s="167"/>
      <c r="MJN96" s="167"/>
      <c r="MJO96" s="167"/>
      <c r="MJP96" s="167"/>
      <c r="MJQ96" s="167"/>
      <c r="MJR96" s="167"/>
      <c r="MJS96" s="167"/>
      <c r="MJT96" s="167"/>
      <c r="MJU96" s="167"/>
      <c r="MJV96" s="167"/>
      <c r="MJW96" s="167"/>
      <c r="MJX96" s="167"/>
      <c r="MJY96" s="167"/>
      <c r="MJZ96" s="167"/>
      <c r="MKA96" s="167"/>
      <c r="MKB96" s="167"/>
      <c r="MKC96" s="167"/>
      <c r="MKD96" s="167"/>
      <c r="MKE96" s="167"/>
      <c r="MKF96" s="167"/>
      <c r="MKG96" s="167"/>
      <c r="MKH96" s="167"/>
      <c r="MKI96" s="167"/>
      <c r="MKJ96" s="167"/>
      <c r="MKK96" s="167"/>
      <c r="MKL96" s="167"/>
      <c r="MKM96" s="167"/>
      <c r="MKN96" s="167"/>
      <c r="MKO96" s="167"/>
      <c r="MKP96" s="167"/>
      <c r="MKQ96" s="167"/>
      <c r="MKR96" s="167"/>
      <c r="MKS96" s="167"/>
      <c r="MKT96" s="167"/>
      <c r="MKU96" s="167"/>
      <c r="MKV96" s="167"/>
      <c r="MKW96" s="167"/>
      <c r="MKX96" s="167"/>
      <c r="MKY96" s="167"/>
      <c r="MKZ96" s="167"/>
      <c r="MLA96" s="167"/>
      <c r="MLB96" s="167"/>
      <c r="MLC96" s="167"/>
      <c r="MLD96" s="167"/>
      <c r="MLE96" s="167"/>
      <c r="MLF96" s="167"/>
      <c r="MLG96" s="167"/>
      <c r="MLH96" s="167"/>
      <c r="MLI96" s="167"/>
      <c r="MLJ96" s="167"/>
      <c r="MLK96" s="167"/>
      <c r="MLL96" s="167"/>
      <c r="MLM96" s="167"/>
      <c r="MLN96" s="167"/>
      <c r="MLO96" s="167"/>
      <c r="MLP96" s="167"/>
      <c r="MLQ96" s="167"/>
      <c r="MLR96" s="167"/>
      <c r="MLS96" s="167"/>
      <c r="MLT96" s="167"/>
      <c r="MLU96" s="167"/>
      <c r="MLV96" s="167"/>
      <c r="MLW96" s="167"/>
      <c r="MLX96" s="167"/>
      <c r="MLY96" s="167"/>
      <c r="MLZ96" s="167"/>
      <c r="MMA96" s="167"/>
      <c r="MMB96" s="167"/>
      <c r="MMC96" s="167"/>
      <c r="MMD96" s="167"/>
      <c r="MME96" s="167"/>
      <c r="MMF96" s="167"/>
      <c r="MMG96" s="167"/>
      <c r="MMH96" s="167"/>
      <c r="MMI96" s="167"/>
      <c r="MMJ96" s="167"/>
      <c r="MMK96" s="167"/>
      <c r="MML96" s="167"/>
      <c r="MMM96" s="167"/>
      <c r="MMN96" s="167"/>
      <c r="MMO96" s="167"/>
      <c r="MMP96" s="167"/>
      <c r="MMQ96" s="167"/>
      <c r="MMR96" s="167"/>
      <c r="MMS96" s="167"/>
      <c r="MMT96" s="167"/>
      <c r="MMU96" s="167"/>
      <c r="MMV96" s="167"/>
      <c r="MMW96" s="167"/>
      <c r="MMX96" s="167"/>
      <c r="MMY96" s="167"/>
      <c r="MMZ96" s="167"/>
      <c r="MNA96" s="167"/>
      <c r="MNB96" s="167"/>
      <c r="MNC96" s="167"/>
      <c r="MND96" s="167"/>
      <c r="MNE96" s="167"/>
      <c r="MNF96" s="167"/>
      <c r="MNG96" s="167"/>
      <c r="MNH96" s="167"/>
      <c r="MNI96" s="167"/>
      <c r="MNJ96" s="167"/>
      <c r="MNK96" s="167"/>
      <c r="MNL96" s="167"/>
      <c r="MNM96" s="167"/>
      <c r="MNN96" s="167"/>
      <c r="MNO96" s="167"/>
      <c r="MNP96" s="167"/>
      <c r="MNQ96" s="167"/>
      <c r="MNR96" s="167"/>
      <c r="MNS96" s="167"/>
      <c r="MNT96" s="167"/>
      <c r="MNU96" s="167"/>
      <c r="MNV96" s="167"/>
      <c r="MNW96" s="167"/>
      <c r="MNX96" s="167"/>
      <c r="MNY96" s="167"/>
      <c r="MNZ96" s="167"/>
      <c r="MOA96" s="167"/>
      <c r="MOB96" s="167"/>
      <c r="MOC96" s="167"/>
      <c r="MOD96" s="167"/>
      <c r="MOE96" s="167"/>
      <c r="MOF96" s="167"/>
      <c r="MOG96" s="167"/>
      <c r="MOH96" s="167"/>
      <c r="MOI96" s="167"/>
      <c r="MOJ96" s="167"/>
      <c r="MOK96" s="167"/>
      <c r="MOL96" s="167"/>
      <c r="MOM96" s="167"/>
      <c r="MON96" s="167"/>
      <c r="MOO96" s="167"/>
      <c r="MOP96" s="167"/>
      <c r="MOQ96" s="167"/>
      <c r="MOR96" s="167"/>
      <c r="MOS96" s="167"/>
      <c r="MOT96" s="167"/>
      <c r="MOU96" s="167"/>
      <c r="MOV96" s="167"/>
      <c r="MOW96" s="167"/>
      <c r="MOX96" s="167"/>
      <c r="MOY96" s="167"/>
      <c r="MOZ96" s="167"/>
      <c r="MPA96" s="167"/>
      <c r="MPB96" s="167"/>
      <c r="MPC96" s="167"/>
      <c r="MPD96" s="167"/>
      <c r="MPE96" s="167"/>
      <c r="MPF96" s="167"/>
      <c r="MPG96" s="167"/>
      <c r="MPH96" s="167"/>
      <c r="MPI96" s="167"/>
      <c r="MPJ96" s="167"/>
      <c r="MPK96" s="167"/>
      <c r="MPL96" s="167"/>
      <c r="MPM96" s="167"/>
      <c r="MPN96" s="167"/>
      <c r="MPO96" s="167"/>
      <c r="MPP96" s="167"/>
      <c r="MPQ96" s="167"/>
      <c r="MPR96" s="167"/>
      <c r="MPS96" s="167"/>
      <c r="MPT96" s="167"/>
      <c r="MPU96" s="167"/>
      <c r="MPV96" s="167"/>
      <c r="MPW96" s="167"/>
      <c r="MPX96" s="167"/>
      <c r="MPY96" s="167"/>
      <c r="MPZ96" s="167"/>
      <c r="MQA96" s="167"/>
      <c r="MQB96" s="167"/>
      <c r="MQC96" s="167"/>
      <c r="MQD96" s="167"/>
      <c r="MQE96" s="167"/>
      <c r="MQF96" s="167"/>
      <c r="MQG96" s="167"/>
      <c r="MQH96" s="167"/>
      <c r="MQI96" s="167"/>
      <c r="MQJ96" s="167"/>
      <c r="MQK96" s="167"/>
      <c r="MQL96" s="167"/>
      <c r="MQM96" s="167"/>
      <c r="MQN96" s="167"/>
      <c r="MQO96" s="167"/>
      <c r="MQP96" s="167"/>
      <c r="MQQ96" s="167"/>
      <c r="MQR96" s="167"/>
      <c r="MQS96" s="167"/>
      <c r="MQT96" s="167"/>
      <c r="MQU96" s="167"/>
      <c r="MQV96" s="167"/>
      <c r="MQW96" s="167"/>
      <c r="MQX96" s="167"/>
      <c r="MQY96" s="167"/>
      <c r="MQZ96" s="167"/>
      <c r="MRA96" s="167"/>
      <c r="MRB96" s="167"/>
      <c r="MRC96" s="167"/>
      <c r="MRD96" s="167"/>
      <c r="MRE96" s="167"/>
      <c r="MRF96" s="167"/>
      <c r="MRG96" s="167"/>
      <c r="MRH96" s="167"/>
      <c r="MRI96" s="167"/>
      <c r="MRJ96" s="167"/>
      <c r="MRK96" s="167"/>
      <c r="MRL96" s="167"/>
      <c r="MRM96" s="167"/>
      <c r="MRN96" s="167"/>
      <c r="MRO96" s="167"/>
      <c r="MRP96" s="167"/>
      <c r="MRQ96" s="167"/>
      <c r="MRR96" s="167"/>
      <c r="MRS96" s="167"/>
      <c r="MRT96" s="167"/>
      <c r="MRU96" s="167"/>
      <c r="MRV96" s="167"/>
      <c r="MRW96" s="167"/>
      <c r="MRX96" s="167"/>
      <c r="MRY96" s="167"/>
      <c r="MRZ96" s="167"/>
      <c r="MSA96" s="167"/>
      <c r="MSB96" s="167"/>
      <c r="MSC96" s="167"/>
      <c r="MSD96" s="167"/>
      <c r="MSE96" s="167"/>
      <c r="MSF96" s="167"/>
      <c r="MSG96" s="167"/>
      <c r="MSH96" s="167"/>
      <c r="MSI96" s="167"/>
      <c r="MSJ96" s="167"/>
      <c r="MSK96" s="167"/>
      <c r="MSL96" s="167"/>
      <c r="MSM96" s="167"/>
      <c r="MSN96" s="167"/>
      <c r="MSO96" s="167"/>
      <c r="MSP96" s="167"/>
      <c r="MSQ96" s="167"/>
      <c r="MSR96" s="167"/>
      <c r="MSS96" s="167"/>
      <c r="MST96" s="167"/>
      <c r="MSU96" s="167"/>
      <c r="MSV96" s="167"/>
      <c r="MSW96" s="167"/>
      <c r="MSX96" s="167"/>
      <c r="MSY96" s="167"/>
      <c r="MSZ96" s="167"/>
      <c r="MTA96" s="167"/>
      <c r="MTB96" s="167"/>
      <c r="MTC96" s="167"/>
      <c r="MTD96" s="167"/>
      <c r="MTE96" s="167"/>
      <c r="MTF96" s="167"/>
      <c r="MTG96" s="167"/>
      <c r="MTH96" s="167"/>
      <c r="MTI96" s="167"/>
      <c r="MTJ96" s="167"/>
      <c r="MTK96" s="167"/>
      <c r="MTL96" s="167"/>
      <c r="MTM96" s="167"/>
      <c r="MTN96" s="167"/>
      <c r="MTO96" s="167"/>
      <c r="MTP96" s="167"/>
      <c r="MTQ96" s="167"/>
      <c r="MTR96" s="167"/>
      <c r="MTS96" s="167"/>
      <c r="MTT96" s="167"/>
      <c r="MTU96" s="167"/>
      <c r="MTV96" s="167"/>
      <c r="MTW96" s="167"/>
      <c r="MTX96" s="167"/>
      <c r="MTY96" s="167"/>
      <c r="MTZ96" s="167"/>
      <c r="MUA96" s="167"/>
      <c r="MUB96" s="167"/>
      <c r="MUC96" s="167"/>
      <c r="MUD96" s="167"/>
      <c r="MUE96" s="167"/>
      <c r="MUF96" s="167"/>
      <c r="MUG96" s="167"/>
      <c r="MUH96" s="167"/>
      <c r="MUI96" s="167"/>
      <c r="MUJ96" s="167"/>
      <c r="MUK96" s="167"/>
      <c r="MUL96" s="167"/>
      <c r="MUM96" s="167"/>
      <c r="MUN96" s="167"/>
      <c r="MUO96" s="167"/>
      <c r="MUP96" s="167"/>
      <c r="MUQ96" s="167"/>
      <c r="MUR96" s="167"/>
      <c r="MUS96" s="167"/>
      <c r="MUT96" s="167"/>
      <c r="MUU96" s="167"/>
      <c r="MUV96" s="167"/>
      <c r="MUW96" s="167"/>
      <c r="MUX96" s="167"/>
      <c r="MUY96" s="167"/>
      <c r="MUZ96" s="167"/>
      <c r="MVA96" s="167"/>
      <c r="MVB96" s="167"/>
      <c r="MVC96" s="167"/>
      <c r="MVD96" s="167"/>
      <c r="MVE96" s="167"/>
      <c r="MVF96" s="167"/>
      <c r="MVG96" s="167"/>
      <c r="MVH96" s="167"/>
      <c r="MVI96" s="167"/>
      <c r="MVJ96" s="167"/>
      <c r="MVK96" s="167"/>
      <c r="MVL96" s="167"/>
      <c r="MVM96" s="167"/>
      <c r="MVN96" s="167"/>
      <c r="MVO96" s="167"/>
      <c r="MVP96" s="167"/>
      <c r="MVQ96" s="167"/>
      <c r="MVR96" s="167"/>
      <c r="MVS96" s="167"/>
      <c r="MVT96" s="167"/>
      <c r="MVU96" s="167"/>
      <c r="MVV96" s="167"/>
      <c r="MVW96" s="167"/>
      <c r="MVX96" s="167"/>
      <c r="MVY96" s="167"/>
      <c r="MVZ96" s="167"/>
      <c r="MWA96" s="167"/>
      <c r="MWB96" s="167"/>
      <c r="MWC96" s="167"/>
      <c r="MWD96" s="167"/>
      <c r="MWE96" s="167"/>
      <c r="MWF96" s="167"/>
      <c r="MWG96" s="167"/>
      <c r="MWH96" s="167"/>
      <c r="MWI96" s="167"/>
      <c r="MWJ96" s="167"/>
      <c r="MWK96" s="167"/>
      <c r="MWL96" s="167"/>
      <c r="MWM96" s="167"/>
      <c r="MWN96" s="167"/>
      <c r="MWO96" s="167"/>
      <c r="MWP96" s="167"/>
      <c r="MWQ96" s="167"/>
      <c r="MWR96" s="167"/>
      <c r="MWS96" s="167"/>
      <c r="MWT96" s="167"/>
      <c r="MWU96" s="167"/>
      <c r="MWV96" s="167"/>
      <c r="MWW96" s="167"/>
      <c r="MWX96" s="167"/>
      <c r="MWY96" s="167"/>
      <c r="MWZ96" s="167"/>
      <c r="MXA96" s="167"/>
      <c r="MXB96" s="167"/>
      <c r="MXC96" s="167"/>
      <c r="MXD96" s="167"/>
      <c r="MXE96" s="167"/>
      <c r="MXF96" s="167"/>
      <c r="MXG96" s="167"/>
      <c r="MXH96" s="167"/>
      <c r="MXI96" s="167"/>
      <c r="MXJ96" s="167"/>
      <c r="MXK96" s="167"/>
      <c r="MXL96" s="167"/>
      <c r="MXM96" s="167"/>
      <c r="MXN96" s="167"/>
      <c r="MXO96" s="167"/>
      <c r="MXP96" s="167"/>
      <c r="MXQ96" s="167"/>
      <c r="MXR96" s="167"/>
      <c r="MXS96" s="167"/>
      <c r="MXT96" s="167"/>
      <c r="MXU96" s="167"/>
      <c r="MXV96" s="167"/>
      <c r="MXW96" s="167"/>
      <c r="MXX96" s="167"/>
      <c r="MXY96" s="167"/>
      <c r="MXZ96" s="167"/>
      <c r="MYA96" s="167"/>
      <c r="MYB96" s="167"/>
      <c r="MYC96" s="167"/>
      <c r="MYD96" s="167"/>
      <c r="MYE96" s="167"/>
      <c r="MYF96" s="167"/>
      <c r="MYG96" s="167"/>
      <c r="MYH96" s="167"/>
      <c r="MYI96" s="167"/>
      <c r="MYJ96" s="167"/>
      <c r="MYK96" s="167"/>
      <c r="MYL96" s="167"/>
      <c r="MYM96" s="167"/>
      <c r="MYN96" s="167"/>
      <c r="MYO96" s="167"/>
      <c r="MYP96" s="167"/>
      <c r="MYQ96" s="167"/>
      <c r="MYR96" s="167"/>
      <c r="MYS96" s="167"/>
      <c r="MYT96" s="167"/>
      <c r="MYU96" s="167"/>
      <c r="MYV96" s="167"/>
      <c r="MYW96" s="167"/>
      <c r="MYX96" s="167"/>
      <c r="MYY96" s="167"/>
      <c r="MYZ96" s="167"/>
      <c r="MZA96" s="167"/>
      <c r="MZB96" s="167"/>
      <c r="MZC96" s="167"/>
      <c r="MZD96" s="167"/>
      <c r="MZE96" s="167"/>
      <c r="MZF96" s="167"/>
      <c r="MZG96" s="167"/>
      <c r="MZH96" s="167"/>
      <c r="MZI96" s="167"/>
      <c r="MZJ96" s="167"/>
      <c r="MZK96" s="167"/>
      <c r="MZL96" s="167"/>
      <c r="MZM96" s="167"/>
      <c r="MZN96" s="167"/>
      <c r="MZO96" s="167"/>
      <c r="MZP96" s="167"/>
      <c r="MZQ96" s="167"/>
      <c r="MZR96" s="167"/>
      <c r="MZS96" s="167"/>
      <c r="MZT96" s="167"/>
      <c r="MZU96" s="167"/>
      <c r="MZV96" s="167"/>
      <c r="MZW96" s="167"/>
      <c r="MZX96" s="167"/>
      <c r="MZY96" s="167"/>
      <c r="MZZ96" s="167"/>
      <c r="NAA96" s="167"/>
      <c r="NAB96" s="167"/>
      <c r="NAC96" s="167"/>
      <c r="NAD96" s="167"/>
      <c r="NAE96" s="167"/>
      <c r="NAF96" s="167"/>
      <c r="NAG96" s="167"/>
      <c r="NAH96" s="167"/>
      <c r="NAI96" s="167"/>
      <c r="NAJ96" s="167"/>
      <c r="NAK96" s="167"/>
      <c r="NAL96" s="167"/>
      <c r="NAM96" s="167"/>
      <c r="NAN96" s="167"/>
      <c r="NAO96" s="167"/>
      <c r="NAP96" s="167"/>
      <c r="NAQ96" s="167"/>
      <c r="NAR96" s="167"/>
      <c r="NAS96" s="167"/>
      <c r="NAT96" s="167"/>
      <c r="NAU96" s="167"/>
      <c r="NAV96" s="167"/>
      <c r="NAW96" s="167"/>
      <c r="NAX96" s="167"/>
      <c r="NAY96" s="167"/>
      <c r="NAZ96" s="167"/>
      <c r="NBA96" s="167"/>
      <c r="NBB96" s="167"/>
      <c r="NBC96" s="167"/>
      <c r="NBD96" s="167"/>
      <c r="NBE96" s="167"/>
      <c r="NBF96" s="167"/>
      <c r="NBG96" s="167"/>
      <c r="NBH96" s="167"/>
      <c r="NBI96" s="167"/>
      <c r="NBJ96" s="167"/>
      <c r="NBK96" s="167"/>
      <c r="NBL96" s="167"/>
      <c r="NBM96" s="167"/>
      <c r="NBN96" s="167"/>
      <c r="NBO96" s="167"/>
      <c r="NBP96" s="167"/>
      <c r="NBQ96" s="167"/>
      <c r="NBR96" s="167"/>
      <c r="NBS96" s="167"/>
      <c r="NBT96" s="167"/>
      <c r="NBU96" s="167"/>
      <c r="NBV96" s="167"/>
      <c r="NBW96" s="167"/>
      <c r="NBX96" s="167"/>
      <c r="NBY96" s="167"/>
      <c r="NBZ96" s="167"/>
      <c r="NCA96" s="167"/>
      <c r="NCB96" s="167"/>
      <c r="NCC96" s="167"/>
      <c r="NCD96" s="167"/>
      <c r="NCE96" s="167"/>
      <c r="NCF96" s="167"/>
      <c r="NCG96" s="167"/>
      <c r="NCH96" s="167"/>
      <c r="NCI96" s="167"/>
      <c r="NCJ96" s="167"/>
      <c r="NCK96" s="167"/>
      <c r="NCL96" s="167"/>
      <c r="NCM96" s="167"/>
      <c r="NCN96" s="167"/>
      <c r="NCO96" s="167"/>
      <c r="NCP96" s="167"/>
      <c r="NCQ96" s="167"/>
      <c r="NCR96" s="167"/>
      <c r="NCS96" s="167"/>
      <c r="NCT96" s="167"/>
      <c r="NCU96" s="167"/>
      <c r="NCV96" s="167"/>
      <c r="NCW96" s="167"/>
      <c r="NCX96" s="167"/>
      <c r="NCY96" s="167"/>
      <c r="NCZ96" s="167"/>
      <c r="NDA96" s="167"/>
      <c r="NDB96" s="167"/>
      <c r="NDC96" s="167"/>
      <c r="NDD96" s="167"/>
      <c r="NDE96" s="167"/>
      <c r="NDF96" s="167"/>
      <c r="NDG96" s="167"/>
      <c r="NDH96" s="167"/>
      <c r="NDI96" s="167"/>
      <c r="NDJ96" s="167"/>
      <c r="NDK96" s="167"/>
      <c r="NDL96" s="167"/>
      <c r="NDM96" s="167"/>
      <c r="NDN96" s="167"/>
      <c r="NDO96" s="167"/>
      <c r="NDP96" s="167"/>
      <c r="NDQ96" s="167"/>
      <c r="NDR96" s="167"/>
      <c r="NDS96" s="167"/>
      <c r="NDT96" s="167"/>
      <c r="NDU96" s="167"/>
      <c r="NDV96" s="167"/>
      <c r="NDW96" s="167"/>
      <c r="NDX96" s="167"/>
      <c r="NDY96" s="167"/>
      <c r="NDZ96" s="167"/>
      <c r="NEA96" s="167"/>
      <c r="NEB96" s="167"/>
      <c r="NEC96" s="167"/>
      <c r="NED96" s="167"/>
      <c r="NEE96" s="167"/>
      <c r="NEF96" s="167"/>
      <c r="NEG96" s="167"/>
      <c r="NEH96" s="167"/>
      <c r="NEI96" s="167"/>
      <c r="NEJ96" s="167"/>
      <c r="NEK96" s="167"/>
      <c r="NEL96" s="167"/>
      <c r="NEM96" s="167"/>
      <c r="NEN96" s="167"/>
      <c r="NEO96" s="167"/>
      <c r="NEP96" s="167"/>
      <c r="NEQ96" s="167"/>
      <c r="NER96" s="167"/>
      <c r="NES96" s="167"/>
      <c r="NET96" s="167"/>
      <c r="NEU96" s="167"/>
      <c r="NEV96" s="167"/>
      <c r="NEW96" s="167"/>
      <c r="NEX96" s="167"/>
      <c r="NEY96" s="167"/>
      <c r="NEZ96" s="167"/>
      <c r="NFA96" s="167"/>
      <c r="NFB96" s="167"/>
      <c r="NFC96" s="167"/>
      <c r="NFD96" s="167"/>
      <c r="NFE96" s="167"/>
      <c r="NFF96" s="167"/>
      <c r="NFG96" s="167"/>
      <c r="NFH96" s="167"/>
      <c r="NFI96" s="167"/>
      <c r="NFJ96" s="167"/>
      <c r="NFK96" s="167"/>
      <c r="NFL96" s="167"/>
      <c r="NFM96" s="167"/>
      <c r="NFN96" s="167"/>
      <c r="NFO96" s="167"/>
      <c r="NFP96" s="167"/>
      <c r="NFQ96" s="167"/>
      <c r="NFR96" s="167"/>
      <c r="NFS96" s="167"/>
      <c r="NFT96" s="167"/>
      <c r="NFU96" s="167"/>
      <c r="NFV96" s="167"/>
      <c r="NFW96" s="167"/>
      <c r="NFX96" s="167"/>
      <c r="NFY96" s="167"/>
      <c r="NFZ96" s="167"/>
      <c r="NGA96" s="167"/>
      <c r="NGB96" s="167"/>
      <c r="NGC96" s="167"/>
      <c r="NGD96" s="167"/>
      <c r="NGE96" s="167"/>
      <c r="NGF96" s="167"/>
      <c r="NGG96" s="167"/>
      <c r="NGH96" s="167"/>
      <c r="NGI96" s="167"/>
      <c r="NGJ96" s="167"/>
      <c r="NGK96" s="167"/>
      <c r="NGL96" s="167"/>
      <c r="NGM96" s="167"/>
      <c r="NGN96" s="167"/>
      <c r="NGO96" s="167"/>
      <c r="NGP96" s="167"/>
      <c r="NGQ96" s="167"/>
      <c r="NGR96" s="167"/>
      <c r="NGS96" s="167"/>
      <c r="NGT96" s="167"/>
      <c r="NGU96" s="167"/>
      <c r="NGV96" s="167"/>
      <c r="NGW96" s="167"/>
      <c r="NGX96" s="167"/>
      <c r="NGY96" s="167"/>
      <c r="NGZ96" s="167"/>
      <c r="NHA96" s="167"/>
      <c r="NHB96" s="167"/>
      <c r="NHC96" s="167"/>
      <c r="NHD96" s="167"/>
      <c r="NHE96" s="167"/>
      <c r="NHF96" s="167"/>
      <c r="NHG96" s="167"/>
      <c r="NHH96" s="167"/>
      <c r="NHI96" s="167"/>
      <c r="NHJ96" s="167"/>
      <c r="NHK96" s="167"/>
      <c r="NHL96" s="167"/>
      <c r="NHM96" s="167"/>
      <c r="NHN96" s="167"/>
      <c r="NHO96" s="167"/>
      <c r="NHP96" s="167"/>
      <c r="NHQ96" s="167"/>
      <c r="NHR96" s="167"/>
      <c r="NHS96" s="167"/>
      <c r="NHT96" s="167"/>
      <c r="NHU96" s="167"/>
      <c r="NHV96" s="167"/>
      <c r="NHW96" s="167"/>
      <c r="NHX96" s="167"/>
      <c r="NHY96" s="167"/>
      <c r="NHZ96" s="167"/>
      <c r="NIA96" s="167"/>
      <c r="NIB96" s="167"/>
      <c r="NIC96" s="167"/>
      <c r="NID96" s="167"/>
      <c r="NIE96" s="167"/>
      <c r="NIF96" s="167"/>
      <c r="NIG96" s="167"/>
      <c r="NIH96" s="167"/>
      <c r="NII96" s="167"/>
      <c r="NIJ96" s="167"/>
      <c r="NIK96" s="167"/>
      <c r="NIL96" s="167"/>
      <c r="NIM96" s="167"/>
      <c r="NIN96" s="167"/>
      <c r="NIO96" s="167"/>
      <c r="NIP96" s="167"/>
      <c r="NIQ96" s="167"/>
      <c r="NIR96" s="167"/>
      <c r="NIS96" s="167"/>
      <c r="NIT96" s="167"/>
      <c r="NIU96" s="167"/>
      <c r="NIV96" s="167"/>
      <c r="NIW96" s="167"/>
      <c r="NIX96" s="167"/>
      <c r="NIY96" s="167"/>
      <c r="NIZ96" s="167"/>
      <c r="NJA96" s="167"/>
      <c r="NJB96" s="167"/>
      <c r="NJC96" s="167"/>
      <c r="NJD96" s="167"/>
      <c r="NJE96" s="167"/>
      <c r="NJF96" s="167"/>
      <c r="NJG96" s="167"/>
      <c r="NJH96" s="167"/>
      <c r="NJI96" s="167"/>
      <c r="NJJ96" s="167"/>
      <c r="NJK96" s="167"/>
      <c r="NJL96" s="167"/>
      <c r="NJM96" s="167"/>
      <c r="NJN96" s="167"/>
      <c r="NJO96" s="167"/>
      <c r="NJP96" s="167"/>
      <c r="NJQ96" s="167"/>
      <c r="NJR96" s="167"/>
      <c r="NJS96" s="167"/>
      <c r="NJT96" s="167"/>
      <c r="NJU96" s="167"/>
      <c r="NJV96" s="167"/>
      <c r="NJW96" s="167"/>
      <c r="NJX96" s="167"/>
      <c r="NJY96" s="167"/>
      <c r="NJZ96" s="167"/>
      <c r="NKA96" s="167"/>
      <c r="NKB96" s="167"/>
      <c r="NKC96" s="167"/>
      <c r="NKD96" s="167"/>
      <c r="NKE96" s="167"/>
      <c r="NKF96" s="167"/>
      <c r="NKG96" s="167"/>
      <c r="NKH96" s="167"/>
      <c r="NKI96" s="167"/>
      <c r="NKJ96" s="167"/>
      <c r="NKK96" s="167"/>
      <c r="NKL96" s="167"/>
      <c r="NKM96" s="167"/>
      <c r="NKN96" s="167"/>
      <c r="NKO96" s="167"/>
      <c r="NKP96" s="167"/>
      <c r="NKQ96" s="167"/>
      <c r="NKR96" s="167"/>
      <c r="NKS96" s="167"/>
      <c r="NKT96" s="167"/>
      <c r="NKU96" s="167"/>
      <c r="NKV96" s="167"/>
      <c r="NKW96" s="167"/>
      <c r="NKX96" s="167"/>
      <c r="NKY96" s="167"/>
      <c r="NKZ96" s="167"/>
      <c r="NLA96" s="167"/>
      <c r="NLB96" s="167"/>
      <c r="NLC96" s="167"/>
      <c r="NLD96" s="167"/>
      <c r="NLE96" s="167"/>
      <c r="NLF96" s="167"/>
      <c r="NLG96" s="167"/>
      <c r="NLH96" s="167"/>
      <c r="NLI96" s="167"/>
      <c r="NLJ96" s="167"/>
      <c r="NLK96" s="167"/>
      <c r="NLL96" s="167"/>
      <c r="NLM96" s="167"/>
      <c r="NLN96" s="167"/>
      <c r="NLO96" s="167"/>
      <c r="NLP96" s="167"/>
      <c r="NLQ96" s="167"/>
      <c r="NLR96" s="167"/>
      <c r="NLS96" s="167"/>
      <c r="NLT96" s="167"/>
      <c r="NLU96" s="167"/>
      <c r="NLV96" s="167"/>
      <c r="NLW96" s="167"/>
      <c r="NLX96" s="167"/>
      <c r="NLY96" s="167"/>
      <c r="NLZ96" s="167"/>
      <c r="NMA96" s="167"/>
      <c r="NMB96" s="167"/>
      <c r="NMC96" s="167"/>
      <c r="NMD96" s="167"/>
      <c r="NME96" s="167"/>
      <c r="NMF96" s="167"/>
      <c r="NMG96" s="167"/>
      <c r="NMH96" s="167"/>
      <c r="NMI96" s="167"/>
      <c r="NMJ96" s="167"/>
      <c r="NMK96" s="167"/>
      <c r="NML96" s="167"/>
      <c r="NMM96" s="167"/>
      <c r="NMN96" s="167"/>
      <c r="NMO96" s="167"/>
      <c r="NMP96" s="167"/>
      <c r="NMQ96" s="167"/>
      <c r="NMR96" s="167"/>
      <c r="NMS96" s="167"/>
      <c r="NMT96" s="167"/>
      <c r="NMU96" s="167"/>
      <c r="NMV96" s="167"/>
      <c r="NMW96" s="167"/>
      <c r="NMX96" s="167"/>
      <c r="NMY96" s="167"/>
      <c r="NMZ96" s="167"/>
      <c r="NNA96" s="167"/>
      <c r="NNB96" s="167"/>
      <c r="NNC96" s="167"/>
      <c r="NND96" s="167"/>
      <c r="NNE96" s="167"/>
      <c r="NNF96" s="167"/>
      <c r="NNG96" s="167"/>
      <c r="NNH96" s="167"/>
      <c r="NNI96" s="167"/>
      <c r="NNJ96" s="167"/>
      <c r="NNK96" s="167"/>
      <c r="NNL96" s="167"/>
      <c r="NNM96" s="167"/>
      <c r="NNN96" s="167"/>
      <c r="NNO96" s="167"/>
      <c r="NNP96" s="167"/>
      <c r="NNQ96" s="167"/>
      <c r="NNR96" s="167"/>
      <c r="NNS96" s="167"/>
      <c r="NNT96" s="167"/>
      <c r="NNU96" s="167"/>
      <c r="NNV96" s="167"/>
      <c r="NNW96" s="167"/>
      <c r="NNX96" s="167"/>
      <c r="NNY96" s="167"/>
      <c r="NNZ96" s="167"/>
      <c r="NOA96" s="167"/>
      <c r="NOB96" s="167"/>
      <c r="NOC96" s="167"/>
      <c r="NOD96" s="167"/>
      <c r="NOE96" s="167"/>
      <c r="NOF96" s="167"/>
      <c r="NOG96" s="167"/>
      <c r="NOH96" s="167"/>
      <c r="NOI96" s="167"/>
      <c r="NOJ96" s="167"/>
      <c r="NOK96" s="167"/>
      <c r="NOL96" s="167"/>
      <c r="NOM96" s="167"/>
      <c r="NON96" s="167"/>
      <c r="NOO96" s="167"/>
      <c r="NOP96" s="167"/>
      <c r="NOQ96" s="167"/>
      <c r="NOR96" s="167"/>
      <c r="NOS96" s="167"/>
      <c r="NOT96" s="167"/>
      <c r="NOU96" s="167"/>
      <c r="NOV96" s="167"/>
      <c r="NOW96" s="167"/>
      <c r="NOX96" s="167"/>
      <c r="NOY96" s="167"/>
      <c r="NOZ96" s="167"/>
      <c r="NPA96" s="167"/>
      <c r="NPB96" s="167"/>
      <c r="NPC96" s="167"/>
      <c r="NPD96" s="167"/>
      <c r="NPE96" s="167"/>
      <c r="NPF96" s="167"/>
      <c r="NPG96" s="167"/>
      <c r="NPH96" s="167"/>
      <c r="NPI96" s="167"/>
      <c r="NPJ96" s="167"/>
      <c r="NPK96" s="167"/>
      <c r="NPL96" s="167"/>
      <c r="NPM96" s="167"/>
      <c r="NPN96" s="167"/>
      <c r="NPO96" s="167"/>
      <c r="NPP96" s="167"/>
      <c r="NPQ96" s="167"/>
      <c r="NPR96" s="167"/>
      <c r="NPS96" s="167"/>
      <c r="NPT96" s="167"/>
      <c r="NPU96" s="167"/>
      <c r="NPV96" s="167"/>
      <c r="NPW96" s="167"/>
      <c r="NPX96" s="167"/>
      <c r="NPY96" s="167"/>
      <c r="NPZ96" s="167"/>
      <c r="NQA96" s="167"/>
      <c r="NQB96" s="167"/>
      <c r="NQC96" s="167"/>
      <c r="NQD96" s="167"/>
      <c r="NQE96" s="167"/>
      <c r="NQF96" s="167"/>
      <c r="NQG96" s="167"/>
      <c r="NQH96" s="167"/>
      <c r="NQI96" s="167"/>
      <c r="NQJ96" s="167"/>
      <c r="NQK96" s="167"/>
      <c r="NQL96" s="167"/>
      <c r="NQM96" s="167"/>
      <c r="NQN96" s="167"/>
      <c r="NQO96" s="167"/>
      <c r="NQP96" s="167"/>
      <c r="NQQ96" s="167"/>
      <c r="NQR96" s="167"/>
      <c r="NQS96" s="167"/>
      <c r="NQT96" s="167"/>
      <c r="NQU96" s="167"/>
      <c r="NQV96" s="167"/>
      <c r="NQW96" s="167"/>
      <c r="NQX96" s="167"/>
      <c r="NQY96" s="167"/>
      <c r="NQZ96" s="167"/>
      <c r="NRA96" s="167"/>
      <c r="NRB96" s="167"/>
      <c r="NRC96" s="167"/>
      <c r="NRD96" s="167"/>
      <c r="NRE96" s="167"/>
      <c r="NRF96" s="167"/>
      <c r="NRG96" s="167"/>
      <c r="NRH96" s="167"/>
      <c r="NRI96" s="167"/>
      <c r="NRJ96" s="167"/>
      <c r="NRK96" s="167"/>
      <c r="NRL96" s="167"/>
      <c r="NRM96" s="167"/>
      <c r="NRN96" s="167"/>
      <c r="NRO96" s="167"/>
      <c r="NRP96" s="167"/>
      <c r="NRQ96" s="167"/>
      <c r="NRR96" s="167"/>
      <c r="NRS96" s="167"/>
      <c r="NRT96" s="167"/>
      <c r="NRU96" s="167"/>
      <c r="NRV96" s="167"/>
      <c r="NRW96" s="167"/>
      <c r="NRX96" s="167"/>
      <c r="NRY96" s="167"/>
      <c r="NRZ96" s="167"/>
      <c r="NSA96" s="167"/>
      <c r="NSB96" s="167"/>
      <c r="NSC96" s="167"/>
      <c r="NSD96" s="167"/>
      <c r="NSE96" s="167"/>
      <c r="NSF96" s="167"/>
      <c r="NSG96" s="167"/>
      <c r="NSH96" s="167"/>
      <c r="NSI96" s="167"/>
      <c r="NSJ96" s="167"/>
      <c r="NSK96" s="167"/>
      <c r="NSL96" s="167"/>
      <c r="NSM96" s="167"/>
      <c r="NSN96" s="167"/>
      <c r="NSO96" s="167"/>
      <c r="NSP96" s="167"/>
      <c r="NSQ96" s="167"/>
      <c r="NSR96" s="167"/>
      <c r="NSS96" s="167"/>
      <c r="NST96" s="167"/>
      <c r="NSU96" s="167"/>
      <c r="NSV96" s="167"/>
      <c r="NSW96" s="167"/>
      <c r="NSX96" s="167"/>
      <c r="NSY96" s="167"/>
      <c r="NSZ96" s="167"/>
      <c r="NTA96" s="167"/>
      <c r="NTB96" s="167"/>
      <c r="NTC96" s="167"/>
      <c r="NTD96" s="167"/>
      <c r="NTE96" s="167"/>
      <c r="NTF96" s="167"/>
      <c r="NTG96" s="167"/>
      <c r="NTH96" s="167"/>
      <c r="NTI96" s="167"/>
      <c r="NTJ96" s="167"/>
      <c r="NTK96" s="167"/>
      <c r="NTL96" s="167"/>
      <c r="NTM96" s="167"/>
      <c r="NTN96" s="167"/>
      <c r="NTO96" s="167"/>
      <c r="NTP96" s="167"/>
      <c r="NTQ96" s="167"/>
      <c r="NTR96" s="167"/>
      <c r="NTS96" s="167"/>
      <c r="NTT96" s="167"/>
      <c r="NTU96" s="167"/>
      <c r="NTV96" s="167"/>
      <c r="NTW96" s="167"/>
      <c r="NTX96" s="167"/>
      <c r="NTY96" s="167"/>
      <c r="NTZ96" s="167"/>
      <c r="NUA96" s="167"/>
      <c r="NUB96" s="167"/>
      <c r="NUC96" s="167"/>
      <c r="NUD96" s="167"/>
      <c r="NUE96" s="167"/>
      <c r="NUF96" s="167"/>
      <c r="NUG96" s="167"/>
      <c r="NUH96" s="167"/>
      <c r="NUI96" s="167"/>
      <c r="NUJ96" s="167"/>
      <c r="NUK96" s="167"/>
      <c r="NUL96" s="167"/>
      <c r="NUM96" s="167"/>
      <c r="NUN96" s="167"/>
      <c r="NUO96" s="167"/>
      <c r="NUP96" s="167"/>
      <c r="NUQ96" s="167"/>
      <c r="NUR96" s="167"/>
      <c r="NUS96" s="167"/>
      <c r="NUT96" s="167"/>
      <c r="NUU96" s="167"/>
      <c r="NUV96" s="167"/>
      <c r="NUW96" s="167"/>
      <c r="NUX96" s="167"/>
      <c r="NUY96" s="167"/>
      <c r="NUZ96" s="167"/>
      <c r="NVA96" s="167"/>
      <c r="NVB96" s="167"/>
      <c r="NVC96" s="167"/>
      <c r="NVD96" s="167"/>
      <c r="NVE96" s="167"/>
      <c r="NVF96" s="167"/>
      <c r="NVG96" s="167"/>
      <c r="NVH96" s="167"/>
      <c r="NVI96" s="167"/>
      <c r="NVJ96" s="167"/>
      <c r="NVK96" s="167"/>
      <c r="NVL96" s="167"/>
      <c r="NVM96" s="167"/>
      <c r="NVN96" s="167"/>
      <c r="NVO96" s="167"/>
      <c r="NVP96" s="167"/>
      <c r="NVQ96" s="167"/>
      <c r="NVR96" s="167"/>
      <c r="NVS96" s="167"/>
      <c r="NVT96" s="167"/>
      <c r="NVU96" s="167"/>
      <c r="NVV96" s="167"/>
      <c r="NVW96" s="167"/>
      <c r="NVX96" s="167"/>
      <c r="NVY96" s="167"/>
      <c r="NVZ96" s="167"/>
      <c r="NWA96" s="167"/>
      <c r="NWB96" s="167"/>
      <c r="NWC96" s="167"/>
      <c r="NWD96" s="167"/>
      <c r="NWE96" s="167"/>
      <c r="NWF96" s="167"/>
      <c r="NWG96" s="167"/>
      <c r="NWH96" s="167"/>
      <c r="NWI96" s="167"/>
      <c r="NWJ96" s="167"/>
      <c r="NWK96" s="167"/>
      <c r="NWL96" s="167"/>
      <c r="NWM96" s="167"/>
      <c r="NWN96" s="167"/>
      <c r="NWO96" s="167"/>
      <c r="NWP96" s="167"/>
      <c r="NWQ96" s="167"/>
      <c r="NWR96" s="167"/>
      <c r="NWS96" s="167"/>
      <c r="NWT96" s="167"/>
      <c r="NWU96" s="167"/>
      <c r="NWV96" s="167"/>
      <c r="NWW96" s="167"/>
      <c r="NWX96" s="167"/>
      <c r="NWY96" s="167"/>
      <c r="NWZ96" s="167"/>
      <c r="NXA96" s="167"/>
      <c r="NXB96" s="167"/>
      <c r="NXC96" s="167"/>
      <c r="NXD96" s="167"/>
      <c r="NXE96" s="167"/>
      <c r="NXF96" s="167"/>
      <c r="NXG96" s="167"/>
      <c r="NXH96" s="167"/>
      <c r="NXI96" s="167"/>
      <c r="NXJ96" s="167"/>
      <c r="NXK96" s="167"/>
      <c r="NXL96" s="167"/>
      <c r="NXM96" s="167"/>
      <c r="NXN96" s="167"/>
      <c r="NXO96" s="167"/>
      <c r="NXP96" s="167"/>
      <c r="NXQ96" s="167"/>
      <c r="NXR96" s="167"/>
      <c r="NXS96" s="167"/>
      <c r="NXT96" s="167"/>
      <c r="NXU96" s="167"/>
      <c r="NXV96" s="167"/>
      <c r="NXW96" s="167"/>
      <c r="NXX96" s="167"/>
      <c r="NXY96" s="167"/>
      <c r="NXZ96" s="167"/>
      <c r="NYA96" s="167"/>
      <c r="NYB96" s="167"/>
      <c r="NYC96" s="167"/>
      <c r="NYD96" s="167"/>
      <c r="NYE96" s="167"/>
      <c r="NYF96" s="167"/>
      <c r="NYG96" s="167"/>
      <c r="NYH96" s="167"/>
      <c r="NYI96" s="167"/>
      <c r="NYJ96" s="167"/>
      <c r="NYK96" s="167"/>
      <c r="NYL96" s="167"/>
      <c r="NYM96" s="167"/>
      <c r="NYN96" s="167"/>
      <c r="NYO96" s="167"/>
      <c r="NYP96" s="167"/>
      <c r="NYQ96" s="167"/>
      <c r="NYR96" s="167"/>
      <c r="NYS96" s="167"/>
      <c r="NYT96" s="167"/>
      <c r="NYU96" s="167"/>
      <c r="NYV96" s="167"/>
      <c r="NYW96" s="167"/>
      <c r="NYX96" s="167"/>
      <c r="NYY96" s="167"/>
      <c r="NYZ96" s="167"/>
      <c r="NZA96" s="167"/>
      <c r="NZB96" s="167"/>
      <c r="NZC96" s="167"/>
      <c r="NZD96" s="167"/>
      <c r="NZE96" s="167"/>
      <c r="NZF96" s="167"/>
      <c r="NZG96" s="167"/>
      <c r="NZH96" s="167"/>
      <c r="NZI96" s="167"/>
      <c r="NZJ96" s="167"/>
      <c r="NZK96" s="167"/>
      <c r="NZL96" s="167"/>
      <c r="NZM96" s="167"/>
      <c r="NZN96" s="167"/>
      <c r="NZO96" s="167"/>
      <c r="NZP96" s="167"/>
      <c r="NZQ96" s="167"/>
      <c r="NZR96" s="167"/>
      <c r="NZS96" s="167"/>
      <c r="NZT96" s="167"/>
      <c r="NZU96" s="167"/>
      <c r="NZV96" s="167"/>
      <c r="NZW96" s="167"/>
      <c r="NZX96" s="167"/>
      <c r="NZY96" s="167"/>
      <c r="NZZ96" s="167"/>
      <c r="OAA96" s="167"/>
      <c r="OAB96" s="167"/>
      <c r="OAC96" s="167"/>
      <c r="OAD96" s="167"/>
      <c r="OAE96" s="167"/>
      <c r="OAF96" s="167"/>
      <c r="OAG96" s="167"/>
      <c r="OAH96" s="167"/>
      <c r="OAI96" s="167"/>
      <c r="OAJ96" s="167"/>
      <c r="OAK96" s="167"/>
      <c r="OAL96" s="167"/>
      <c r="OAM96" s="167"/>
      <c r="OAN96" s="167"/>
      <c r="OAO96" s="167"/>
      <c r="OAP96" s="167"/>
      <c r="OAQ96" s="167"/>
      <c r="OAR96" s="167"/>
      <c r="OAS96" s="167"/>
      <c r="OAT96" s="167"/>
      <c r="OAU96" s="167"/>
      <c r="OAV96" s="167"/>
      <c r="OAW96" s="167"/>
      <c r="OAX96" s="167"/>
      <c r="OAY96" s="167"/>
      <c r="OAZ96" s="167"/>
      <c r="OBA96" s="167"/>
      <c r="OBB96" s="167"/>
      <c r="OBC96" s="167"/>
      <c r="OBD96" s="167"/>
      <c r="OBE96" s="167"/>
      <c r="OBF96" s="167"/>
      <c r="OBG96" s="167"/>
      <c r="OBH96" s="167"/>
      <c r="OBI96" s="167"/>
      <c r="OBJ96" s="167"/>
      <c r="OBK96" s="167"/>
      <c r="OBL96" s="167"/>
      <c r="OBM96" s="167"/>
      <c r="OBN96" s="167"/>
      <c r="OBO96" s="167"/>
      <c r="OBP96" s="167"/>
      <c r="OBQ96" s="167"/>
      <c r="OBR96" s="167"/>
      <c r="OBS96" s="167"/>
      <c r="OBT96" s="167"/>
      <c r="OBU96" s="167"/>
      <c r="OBV96" s="167"/>
      <c r="OBW96" s="167"/>
      <c r="OBX96" s="167"/>
      <c r="OBY96" s="167"/>
      <c r="OBZ96" s="167"/>
      <c r="OCA96" s="167"/>
      <c r="OCB96" s="167"/>
      <c r="OCC96" s="167"/>
      <c r="OCD96" s="167"/>
      <c r="OCE96" s="167"/>
      <c r="OCF96" s="167"/>
      <c r="OCG96" s="167"/>
      <c r="OCH96" s="167"/>
      <c r="OCI96" s="167"/>
      <c r="OCJ96" s="167"/>
      <c r="OCK96" s="167"/>
      <c r="OCL96" s="167"/>
      <c r="OCM96" s="167"/>
      <c r="OCN96" s="167"/>
      <c r="OCO96" s="167"/>
      <c r="OCP96" s="167"/>
      <c r="OCQ96" s="167"/>
      <c r="OCR96" s="167"/>
      <c r="OCS96" s="167"/>
      <c r="OCT96" s="167"/>
      <c r="OCU96" s="167"/>
      <c r="OCV96" s="167"/>
      <c r="OCW96" s="167"/>
      <c r="OCX96" s="167"/>
      <c r="OCY96" s="167"/>
      <c r="OCZ96" s="167"/>
      <c r="ODA96" s="167"/>
      <c r="ODB96" s="167"/>
      <c r="ODC96" s="167"/>
      <c r="ODD96" s="167"/>
      <c r="ODE96" s="167"/>
      <c r="ODF96" s="167"/>
      <c r="ODG96" s="167"/>
      <c r="ODH96" s="167"/>
      <c r="ODI96" s="167"/>
      <c r="ODJ96" s="167"/>
      <c r="ODK96" s="167"/>
      <c r="ODL96" s="167"/>
      <c r="ODM96" s="167"/>
      <c r="ODN96" s="167"/>
      <c r="ODO96" s="167"/>
      <c r="ODP96" s="167"/>
      <c r="ODQ96" s="167"/>
      <c r="ODR96" s="167"/>
      <c r="ODS96" s="167"/>
      <c r="ODT96" s="167"/>
      <c r="ODU96" s="167"/>
      <c r="ODV96" s="167"/>
      <c r="ODW96" s="167"/>
      <c r="ODX96" s="167"/>
      <c r="ODY96" s="167"/>
      <c r="ODZ96" s="167"/>
      <c r="OEA96" s="167"/>
      <c r="OEB96" s="167"/>
      <c r="OEC96" s="167"/>
      <c r="OED96" s="167"/>
      <c r="OEE96" s="167"/>
      <c r="OEF96" s="167"/>
      <c r="OEG96" s="167"/>
      <c r="OEH96" s="167"/>
      <c r="OEI96" s="167"/>
      <c r="OEJ96" s="167"/>
      <c r="OEK96" s="167"/>
      <c r="OEL96" s="167"/>
      <c r="OEM96" s="167"/>
      <c r="OEN96" s="167"/>
      <c r="OEO96" s="167"/>
      <c r="OEP96" s="167"/>
      <c r="OEQ96" s="167"/>
      <c r="OER96" s="167"/>
      <c r="OES96" s="167"/>
      <c r="OET96" s="167"/>
      <c r="OEU96" s="167"/>
      <c r="OEV96" s="167"/>
      <c r="OEW96" s="167"/>
      <c r="OEX96" s="167"/>
      <c r="OEY96" s="167"/>
      <c r="OEZ96" s="167"/>
      <c r="OFA96" s="167"/>
      <c r="OFB96" s="167"/>
      <c r="OFC96" s="167"/>
      <c r="OFD96" s="167"/>
      <c r="OFE96" s="167"/>
      <c r="OFF96" s="167"/>
      <c r="OFG96" s="167"/>
      <c r="OFH96" s="167"/>
      <c r="OFI96" s="167"/>
      <c r="OFJ96" s="167"/>
      <c r="OFK96" s="167"/>
      <c r="OFL96" s="167"/>
      <c r="OFM96" s="167"/>
      <c r="OFN96" s="167"/>
      <c r="OFO96" s="167"/>
      <c r="OFP96" s="167"/>
      <c r="OFQ96" s="167"/>
      <c r="OFR96" s="167"/>
      <c r="OFS96" s="167"/>
      <c r="OFT96" s="167"/>
      <c r="OFU96" s="167"/>
      <c r="OFV96" s="167"/>
      <c r="OFW96" s="167"/>
      <c r="OFX96" s="167"/>
      <c r="OFY96" s="167"/>
      <c r="OFZ96" s="167"/>
      <c r="OGA96" s="167"/>
      <c r="OGB96" s="167"/>
      <c r="OGC96" s="167"/>
      <c r="OGD96" s="167"/>
      <c r="OGE96" s="167"/>
      <c r="OGF96" s="167"/>
      <c r="OGG96" s="167"/>
      <c r="OGH96" s="167"/>
      <c r="OGI96" s="167"/>
      <c r="OGJ96" s="167"/>
      <c r="OGK96" s="167"/>
      <c r="OGL96" s="167"/>
      <c r="OGM96" s="167"/>
      <c r="OGN96" s="167"/>
      <c r="OGO96" s="167"/>
      <c r="OGP96" s="167"/>
      <c r="OGQ96" s="167"/>
      <c r="OGR96" s="167"/>
      <c r="OGS96" s="167"/>
      <c r="OGT96" s="167"/>
      <c r="OGU96" s="167"/>
      <c r="OGV96" s="167"/>
      <c r="OGW96" s="167"/>
      <c r="OGX96" s="167"/>
      <c r="OGY96" s="167"/>
      <c r="OGZ96" s="167"/>
      <c r="OHA96" s="167"/>
      <c r="OHB96" s="167"/>
      <c r="OHC96" s="167"/>
      <c r="OHD96" s="167"/>
      <c r="OHE96" s="167"/>
      <c r="OHF96" s="167"/>
      <c r="OHG96" s="167"/>
      <c r="OHH96" s="167"/>
      <c r="OHI96" s="167"/>
      <c r="OHJ96" s="167"/>
      <c r="OHK96" s="167"/>
      <c r="OHL96" s="167"/>
      <c r="OHM96" s="167"/>
      <c r="OHN96" s="167"/>
      <c r="OHO96" s="167"/>
      <c r="OHP96" s="167"/>
      <c r="OHQ96" s="167"/>
      <c r="OHR96" s="167"/>
      <c r="OHS96" s="167"/>
      <c r="OHT96" s="167"/>
      <c r="OHU96" s="167"/>
      <c r="OHV96" s="167"/>
      <c r="OHW96" s="167"/>
      <c r="OHX96" s="167"/>
      <c r="OHY96" s="167"/>
      <c r="OHZ96" s="167"/>
      <c r="OIA96" s="167"/>
      <c r="OIB96" s="167"/>
      <c r="OIC96" s="167"/>
      <c r="OID96" s="167"/>
      <c r="OIE96" s="167"/>
      <c r="OIF96" s="167"/>
      <c r="OIG96" s="167"/>
      <c r="OIH96" s="167"/>
      <c r="OII96" s="167"/>
      <c r="OIJ96" s="167"/>
      <c r="OIK96" s="167"/>
      <c r="OIL96" s="167"/>
      <c r="OIM96" s="167"/>
      <c r="OIN96" s="167"/>
      <c r="OIO96" s="167"/>
      <c r="OIP96" s="167"/>
      <c r="OIQ96" s="167"/>
      <c r="OIR96" s="167"/>
      <c r="OIS96" s="167"/>
      <c r="OIT96" s="167"/>
      <c r="OIU96" s="167"/>
      <c r="OIV96" s="167"/>
      <c r="OIW96" s="167"/>
      <c r="OIX96" s="167"/>
      <c r="OIY96" s="167"/>
      <c r="OIZ96" s="167"/>
      <c r="OJA96" s="167"/>
      <c r="OJB96" s="167"/>
      <c r="OJC96" s="167"/>
      <c r="OJD96" s="167"/>
      <c r="OJE96" s="167"/>
      <c r="OJF96" s="167"/>
      <c r="OJG96" s="167"/>
      <c r="OJH96" s="167"/>
      <c r="OJI96" s="167"/>
      <c r="OJJ96" s="167"/>
      <c r="OJK96" s="167"/>
      <c r="OJL96" s="167"/>
      <c r="OJM96" s="167"/>
      <c r="OJN96" s="167"/>
      <c r="OJO96" s="167"/>
      <c r="OJP96" s="167"/>
      <c r="OJQ96" s="167"/>
      <c r="OJR96" s="167"/>
      <c r="OJS96" s="167"/>
      <c r="OJT96" s="167"/>
      <c r="OJU96" s="167"/>
      <c r="OJV96" s="167"/>
      <c r="OJW96" s="167"/>
      <c r="OJX96" s="167"/>
      <c r="OJY96" s="167"/>
      <c r="OJZ96" s="167"/>
      <c r="OKA96" s="167"/>
      <c r="OKB96" s="167"/>
      <c r="OKC96" s="167"/>
      <c r="OKD96" s="167"/>
      <c r="OKE96" s="167"/>
      <c r="OKF96" s="167"/>
      <c r="OKG96" s="167"/>
      <c r="OKH96" s="167"/>
      <c r="OKI96" s="167"/>
      <c r="OKJ96" s="167"/>
      <c r="OKK96" s="167"/>
      <c r="OKL96" s="167"/>
      <c r="OKM96" s="167"/>
      <c r="OKN96" s="167"/>
      <c r="OKO96" s="167"/>
      <c r="OKP96" s="167"/>
      <c r="OKQ96" s="167"/>
      <c r="OKR96" s="167"/>
      <c r="OKS96" s="167"/>
      <c r="OKT96" s="167"/>
      <c r="OKU96" s="167"/>
      <c r="OKV96" s="167"/>
      <c r="OKW96" s="167"/>
      <c r="OKX96" s="167"/>
      <c r="OKY96" s="167"/>
      <c r="OKZ96" s="167"/>
      <c r="OLA96" s="167"/>
      <c r="OLB96" s="167"/>
      <c r="OLC96" s="167"/>
      <c r="OLD96" s="167"/>
      <c r="OLE96" s="167"/>
      <c r="OLF96" s="167"/>
      <c r="OLG96" s="167"/>
      <c r="OLH96" s="167"/>
      <c r="OLI96" s="167"/>
      <c r="OLJ96" s="167"/>
      <c r="OLK96" s="167"/>
      <c r="OLL96" s="167"/>
      <c r="OLM96" s="167"/>
      <c r="OLN96" s="167"/>
      <c r="OLO96" s="167"/>
      <c r="OLP96" s="167"/>
      <c r="OLQ96" s="167"/>
      <c r="OLR96" s="167"/>
      <c r="OLS96" s="167"/>
      <c r="OLT96" s="167"/>
      <c r="OLU96" s="167"/>
      <c r="OLV96" s="167"/>
      <c r="OLW96" s="167"/>
      <c r="OLX96" s="167"/>
      <c r="OLY96" s="167"/>
      <c r="OLZ96" s="167"/>
      <c r="OMA96" s="167"/>
      <c r="OMB96" s="167"/>
      <c r="OMC96" s="167"/>
      <c r="OMD96" s="167"/>
      <c r="OME96" s="167"/>
      <c r="OMF96" s="167"/>
      <c r="OMG96" s="167"/>
      <c r="OMH96" s="167"/>
      <c r="OMI96" s="167"/>
      <c r="OMJ96" s="167"/>
      <c r="OMK96" s="167"/>
      <c r="OML96" s="167"/>
      <c r="OMM96" s="167"/>
      <c r="OMN96" s="167"/>
      <c r="OMO96" s="167"/>
      <c r="OMP96" s="167"/>
      <c r="OMQ96" s="167"/>
      <c r="OMR96" s="167"/>
      <c r="OMS96" s="167"/>
      <c r="OMT96" s="167"/>
      <c r="OMU96" s="167"/>
      <c r="OMV96" s="167"/>
      <c r="OMW96" s="167"/>
      <c r="OMX96" s="167"/>
      <c r="OMY96" s="167"/>
      <c r="OMZ96" s="167"/>
      <c r="ONA96" s="167"/>
      <c r="ONB96" s="167"/>
      <c r="ONC96" s="167"/>
      <c r="OND96" s="167"/>
      <c r="ONE96" s="167"/>
      <c r="ONF96" s="167"/>
      <c r="ONG96" s="167"/>
      <c r="ONH96" s="167"/>
      <c r="ONI96" s="167"/>
      <c r="ONJ96" s="167"/>
      <c r="ONK96" s="167"/>
      <c r="ONL96" s="167"/>
      <c r="ONM96" s="167"/>
      <c r="ONN96" s="167"/>
      <c r="ONO96" s="167"/>
      <c r="ONP96" s="167"/>
      <c r="ONQ96" s="167"/>
      <c r="ONR96" s="167"/>
      <c r="ONS96" s="167"/>
      <c r="ONT96" s="167"/>
      <c r="ONU96" s="167"/>
      <c r="ONV96" s="167"/>
      <c r="ONW96" s="167"/>
      <c r="ONX96" s="167"/>
      <c r="ONY96" s="167"/>
      <c r="ONZ96" s="167"/>
      <c r="OOA96" s="167"/>
      <c r="OOB96" s="167"/>
      <c r="OOC96" s="167"/>
      <c r="OOD96" s="167"/>
      <c r="OOE96" s="167"/>
      <c r="OOF96" s="167"/>
      <c r="OOG96" s="167"/>
      <c r="OOH96" s="167"/>
      <c r="OOI96" s="167"/>
      <c r="OOJ96" s="167"/>
      <c r="OOK96" s="167"/>
      <c r="OOL96" s="167"/>
      <c r="OOM96" s="167"/>
      <c r="OON96" s="167"/>
      <c r="OOO96" s="167"/>
      <c r="OOP96" s="167"/>
      <c r="OOQ96" s="167"/>
      <c r="OOR96" s="167"/>
      <c r="OOS96" s="167"/>
      <c r="OOT96" s="167"/>
      <c r="OOU96" s="167"/>
      <c r="OOV96" s="167"/>
      <c r="OOW96" s="167"/>
      <c r="OOX96" s="167"/>
      <c r="OOY96" s="167"/>
      <c r="OOZ96" s="167"/>
      <c r="OPA96" s="167"/>
      <c r="OPB96" s="167"/>
      <c r="OPC96" s="167"/>
      <c r="OPD96" s="167"/>
      <c r="OPE96" s="167"/>
      <c r="OPF96" s="167"/>
      <c r="OPG96" s="167"/>
      <c r="OPH96" s="167"/>
      <c r="OPI96" s="167"/>
      <c r="OPJ96" s="167"/>
      <c r="OPK96" s="167"/>
      <c r="OPL96" s="167"/>
      <c r="OPM96" s="167"/>
      <c r="OPN96" s="167"/>
      <c r="OPO96" s="167"/>
      <c r="OPP96" s="167"/>
      <c r="OPQ96" s="167"/>
      <c r="OPR96" s="167"/>
      <c r="OPS96" s="167"/>
      <c r="OPT96" s="167"/>
      <c r="OPU96" s="167"/>
      <c r="OPV96" s="167"/>
      <c r="OPW96" s="167"/>
      <c r="OPX96" s="167"/>
      <c r="OPY96" s="167"/>
      <c r="OPZ96" s="167"/>
      <c r="OQA96" s="167"/>
      <c r="OQB96" s="167"/>
      <c r="OQC96" s="167"/>
      <c r="OQD96" s="167"/>
      <c r="OQE96" s="167"/>
      <c r="OQF96" s="167"/>
      <c r="OQG96" s="167"/>
      <c r="OQH96" s="167"/>
      <c r="OQI96" s="167"/>
      <c r="OQJ96" s="167"/>
      <c r="OQK96" s="167"/>
      <c r="OQL96" s="167"/>
      <c r="OQM96" s="167"/>
      <c r="OQN96" s="167"/>
      <c r="OQO96" s="167"/>
      <c r="OQP96" s="167"/>
      <c r="OQQ96" s="167"/>
      <c r="OQR96" s="167"/>
      <c r="OQS96" s="167"/>
      <c r="OQT96" s="167"/>
      <c r="OQU96" s="167"/>
      <c r="OQV96" s="167"/>
      <c r="OQW96" s="167"/>
      <c r="OQX96" s="167"/>
      <c r="OQY96" s="167"/>
      <c r="OQZ96" s="167"/>
      <c r="ORA96" s="167"/>
      <c r="ORB96" s="167"/>
      <c r="ORC96" s="167"/>
      <c r="ORD96" s="167"/>
      <c r="ORE96" s="167"/>
      <c r="ORF96" s="167"/>
      <c r="ORG96" s="167"/>
      <c r="ORH96" s="167"/>
      <c r="ORI96" s="167"/>
      <c r="ORJ96" s="167"/>
      <c r="ORK96" s="167"/>
      <c r="ORL96" s="167"/>
      <c r="ORM96" s="167"/>
      <c r="ORN96" s="167"/>
      <c r="ORO96" s="167"/>
      <c r="ORP96" s="167"/>
      <c r="ORQ96" s="167"/>
      <c r="ORR96" s="167"/>
      <c r="ORS96" s="167"/>
      <c r="ORT96" s="167"/>
      <c r="ORU96" s="167"/>
      <c r="ORV96" s="167"/>
      <c r="ORW96" s="167"/>
      <c r="ORX96" s="167"/>
      <c r="ORY96" s="167"/>
      <c r="ORZ96" s="167"/>
      <c r="OSA96" s="167"/>
      <c r="OSB96" s="167"/>
      <c r="OSC96" s="167"/>
      <c r="OSD96" s="167"/>
      <c r="OSE96" s="167"/>
      <c r="OSF96" s="167"/>
      <c r="OSG96" s="167"/>
      <c r="OSH96" s="167"/>
      <c r="OSI96" s="167"/>
      <c r="OSJ96" s="167"/>
      <c r="OSK96" s="167"/>
      <c r="OSL96" s="167"/>
      <c r="OSM96" s="167"/>
      <c r="OSN96" s="167"/>
      <c r="OSO96" s="167"/>
      <c r="OSP96" s="167"/>
      <c r="OSQ96" s="167"/>
      <c r="OSR96" s="167"/>
      <c r="OSS96" s="167"/>
      <c r="OST96" s="167"/>
      <c r="OSU96" s="167"/>
      <c r="OSV96" s="167"/>
      <c r="OSW96" s="167"/>
      <c r="OSX96" s="167"/>
      <c r="OSY96" s="167"/>
      <c r="OSZ96" s="167"/>
      <c r="OTA96" s="167"/>
      <c r="OTB96" s="167"/>
      <c r="OTC96" s="167"/>
      <c r="OTD96" s="167"/>
      <c r="OTE96" s="167"/>
      <c r="OTF96" s="167"/>
      <c r="OTG96" s="167"/>
      <c r="OTH96" s="167"/>
      <c r="OTI96" s="167"/>
      <c r="OTJ96" s="167"/>
      <c r="OTK96" s="167"/>
      <c r="OTL96" s="167"/>
      <c r="OTM96" s="167"/>
      <c r="OTN96" s="167"/>
      <c r="OTO96" s="167"/>
      <c r="OTP96" s="167"/>
      <c r="OTQ96" s="167"/>
      <c r="OTR96" s="167"/>
      <c r="OTS96" s="167"/>
      <c r="OTT96" s="167"/>
      <c r="OTU96" s="167"/>
      <c r="OTV96" s="167"/>
      <c r="OTW96" s="167"/>
      <c r="OTX96" s="167"/>
      <c r="OTY96" s="167"/>
      <c r="OTZ96" s="167"/>
      <c r="OUA96" s="167"/>
      <c r="OUB96" s="167"/>
      <c r="OUC96" s="167"/>
      <c r="OUD96" s="167"/>
      <c r="OUE96" s="167"/>
      <c r="OUF96" s="167"/>
      <c r="OUG96" s="167"/>
      <c r="OUH96" s="167"/>
      <c r="OUI96" s="167"/>
      <c r="OUJ96" s="167"/>
      <c r="OUK96" s="167"/>
      <c r="OUL96" s="167"/>
      <c r="OUM96" s="167"/>
      <c r="OUN96" s="167"/>
      <c r="OUO96" s="167"/>
      <c r="OUP96" s="167"/>
      <c r="OUQ96" s="167"/>
      <c r="OUR96" s="167"/>
      <c r="OUS96" s="167"/>
      <c r="OUT96" s="167"/>
      <c r="OUU96" s="167"/>
      <c r="OUV96" s="167"/>
      <c r="OUW96" s="167"/>
      <c r="OUX96" s="167"/>
      <c r="OUY96" s="167"/>
      <c r="OUZ96" s="167"/>
      <c r="OVA96" s="167"/>
      <c r="OVB96" s="167"/>
      <c r="OVC96" s="167"/>
      <c r="OVD96" s="167"/>
      <c r="OVE96" s="167"/>
      <c r="OVF96" s="167"/>
      <c r="OVG96" s="167"/>
      <c r="OVH96" s="167"/>
      <c r="OVI96" s="167"/>
      <c r="OVJ96" s="167"/>
      <c r="OVK96" s="167"/>
      <c r="OVL96" s="167"/>
      <c r="OVM96" s="167"/>
      <c r="OVN96" s="167"/>
      <c r="OVO96" s="167"/>
      <c r="OVP96" s="167"/>
      <c r="OVQ96" s="167"/>
      <c r="OVR96" s="167"/>
      <c r="OVS96" s="167"/>
      <c r="OVT96" s="167"/>
      <c r="OVU96" s="167"/>
      <c r="OVV96" s="167"/>
      <c r="OVW96" s="167"/>
      <c r="OVX96" s="167"/>
      <c r="OVY96" s="167"/>
      <c r="OVZ96" s="167"/>
      <c r="OWA96" s="167"/>
      <c r="OWB96" s="167"/>
      <c r="OWC96" s="167"/>
      <c r="OWD96" s="167"/>
      <c r="OWE96" s="167"/>
      <c r="OWF96" s="167"/>
      <c r="OWG96" s="167"/>
      <c r="OWH96" s="167"/>
      <c r="OWI96" s="167"/>
      <c r="OWJ96" s="167"/>
      <c r="OWK96" s="167"/>
      <c r="OWL96" s="167"/>
      <c r="OWM96" s="167"/>
      <c r="OWN96" s="167"/>
      <c r="OWO96" s="167"/>
      <c r="OWP96" s="167"/>
      <c r="OWQ96" s="167"/>
      <c r="OWR96" s="167"/>
      <c r="OWS96" s="167"/>
      <c r="OWT96" s="167"/>
      <c r="OWU96" s="167"/>
      <c r="OWV96" s="167"/>
      <c r="OWW96" s="167"/>
      <c r="OWX96" s="167"/>
      <c r="OWY96" s="167"/>
      <c r="OWZ96" s="167"/>
      <c r="OXA96" s="167"/>
      <c r="OXB96" s="167"/>
      <c r="OXC96" s="167"/>
      <c r="OXD96" s="167"/>
      <c r="OXE96" s="167"/>
      <c r="OXF96" s="167"/>
      <c r="OXG96" s="167"/>
      <c r="OXH96" s="167"/>
      <c r="OXI96" s="167"/>
      <c r="OXJ96" s="167"/>
      <c r="OXK96" s="167"/>
      <c r="OXL96" s="167"/>
      <c r="OXM96" s="167"/>
      <c r="OXN96" s="167"/>
      <c r="OXO96" s="167"/>
      <c r="OXP96" s="167"/>
      <c r="OXQ96" s="167"/>
      <c r="OXR96" s="167"/>
      <c r="OXS96" s="167"/>
      <c r="OXT96" s="167"/>
      <c r="OXU96" s="167"/>
      <c r="OXV96" s="167"/>
      <c r="OXW96" s="167"/>
      <c r="OXX96" s="167"/>
      <c r="OXY96" s="167"/>
      <c r="OXZ96" s="167"/>
      <c r="OYA96" s="167"/>
      <c r="OYB96" s="167"/>
      <c r="OYC96" s="167"/>
      <c r="OYD96" s="167"/>
      <c r="OYE96" s="167"/>
      <c r="OYF96" s="167"/>
      <c r="OYG96" s="167"/>
      <c r="OYH96" s="167"/>
      <c r="OYI96" s="167"/>
      <c r="OYJ96" s="167"/>
      <c r="OYK96" s="167"/>
      <c r="OYL96" s="167"/>
      <c r="OYM96" s="167"/>
      <c r="OYN96" s="167"/>
      <c r="OYO96" s="167"/>
      <c r="OYP96" s="167"/>
      <c r="OYQ96" s="167"/>
      <c r="OYR96" s="167"/>
      <c r="OYS96" s="167"/>
      <c r="OYT96" s="167"/>
      <c r="OYU96" s="167"/>
      <c r="OYV96" s="167"/>
      <c r="OYW96" s="167"/>
      <c r="OYX96" s="167"/>
      <c r="OYY96" s="167"/>
      <c r="OYZ96" s="167"/>
      <c r="OZA96" s="167"/>
      <c r="OZB96" s="167"/>
      <c r="OZC96" s="167"/>
      <c r="OZD96" s="167"/>
      <c r="OZE96" s="167"/>
      <c r="OZF96" s="167"/>
      <c r="OZG96" s="167"/>
      <c r="OZH96" s="167"/>
      <c r="OZI96" s="167"/>
      <c r="OZJ96" s="167"/>
      <c r="OZK96" s="167"/>
      <c r="OZL96" s="167"/>
      <c r="OZM96" s="167"/>
      <c r="OZN96" s="167"/>
      <c r="OZO96" s="167"/>
      <c r="OZP96" s="167"/>
      <c r="OZQ96" s="167"/>
      <c r="OZR96" s="167"/>
      <c r="OZS96" s="167"/>
      <c r="OZT96" s="167"/>
      <c r="OZU96" s="167"/>
      <c r="OZV96" s="167"/>
      <c r="OZW96" s="167"/>
      <c r="OZX96" s="167"/>
      <c r="OZY96" s="167"/>
      <c r="OZZ96" s="167"/>
      <c r="PAA96" s="167"/>
      <c r="PAB96" s="167"/>
      <c r="PAC96" s="167"/>
      <c r="PAD96" s="167"/>
      <c r="PAE96" s="167"/>
      <c r="PAF96" s="167"/>
      <c r="PAG96" s="167"/>
      <c r="PAH96" s="167"/>
      <c r="PAI96" s="167"/>
      <c r="PAJ96" s="167"/>
      <c r="PAK96" s="167"/>
      <c r="PAL96" s="167"/>
      <c r="PAM96" s="167"/>
      <c r="PAN96" s="167"/>
      <c r="PAO96" s="167"/>
      <c r="PAP96" s="167"/>
      <c r="PAQ96" s="167"/>
      <c r="PAR96" s="167"/>
      <c r="PAS96" s="167"/>
      <c r="PAT96" s="167"/>
      <c r="PAU96" s="167"/>
      <c r="PAV96" s="167"/>
      <c r="PAW96" s="167"/>
      <c r="PAX96" s="167"/>
      <c r="PAY96" s="167"/>
      <c r="PAZ96" s="167"/>
      <c r="PBA96" s="167"/>
      <c r="PBB96" s="167"/>
      <c r="PBC96" s="167"/>
      <c r="PBD96" s="167"/>
      <c r="PBE96" s="167"/>
      <c r="PBF96" s="167"/>
      <c r="PBG96" s="167"/>
      <c r="PBH96" s="167"/>
      <c r="PBI96" s="167"/>
      <c r="PBJ96" s="167"/>
      <c r="PBK96" s="167"/>
      <c r="PBL96" s="167"/>
      <c r="PBM96" s="167"/>
      <c r="PBN96" s="167"/>
      <c r="PBO96" s="167"/>
      <c r="PBP96" s="167"/>
      <c r="PBQ96" s="167"/>
      <c r="PBR96" s="167"/>
      <c r="PBS96" s="167"/>
      <c r="PBT96" s="167"/>
      <c r="PBU96" s="167"/>
      <c r="PBV96" s="167"/>
      <c r="PBW96" s="167"/>
      <c r="PBX96" s="167"/>
      <c r="PBY96" s="167"/>
      <c r="PBZ96" s="167"/>
      <c r="PCA96" s="167"/>
      <c r="PCB96" s="167"/>
      <c r="PCC96" s="167"/>
      <c r="PCD96" s="167"/>
      <c r="PCE96" s="167"/>
      <c r="PCF96" s="167"/>
      <c r="PCG96" s="167"/>
      <c r="PCH96" s="167"/>
      <c r="PCI96" s="167"/>
      <c r="PCJ96" s="167"/>
      <c r="PCK96" s="167"/>
      <c r="PCL96" s="167"/>
      <c r="PCM96" s="167"/>
      <c r="PCN96" s="167"/>
      <c r="PCO96" s="167"/>
      <c r="PCP96" s="167"/>
      <c r="PCQ96" s="167"/>
      <c r="PCR96" s="167"/>
      <c r="PCS96" s="167"/>
      <c r="PCT96" s="167"/>
      <c r="PCU96" s="167"/>
      <c r="PCV96" s="167"/>
      <c r="PCW96" s="167"/>
      <c r="PCX96" s="167"/>
      <c r="PCY96" s="167"/>
      <c r="PCZ96" s="167"/>
      <c r="PDA96" s="167"/>
      <c r="PDB96" s="167"/>
      <c r="PDC96" s="167"/>
      <c r="PDD96" s="167"/>
      <c r="PDE96" s="167"/>
      <c r="PDF96" s="167"/>
      <c r="PDG96" s="167"/>
      <c r="PDH96" s="167"/>
      <c r="PDI96" s="167"/>
      <c r="PDJ96" s="167"/>
      <c r="PDK96" s="167"/>
      <c r="PDL96" s="167"/>
      <c r="PDM96" s="167"/>
      <c r="PDN96" s="167"/>
      <c r="PDO96" s="167"/>
      <c r="PDP96" s="167"/>
      <c r="PDQ96" s="167"/>
      <c r="PDR96" s="167"/>
      <c r="PDS96" s="167"/>
      <c r="PDT96" s="167"/>
      <c r="PDU96" s="167"/>
      <c r="PDV96" s="167"/>
      <c r="PDW96" s="167"/>
      <c r="PDX96" s="167"/>
      <c r="PDY96" s="167"/>
      <c r="PDZ96" s="167"/>
      <c r="PEA96" s="167"/>
      <c r="PEB96" s="167"/>
      <c r="PEC96" s="167"/>
      <c r="PED96" s="167"/>
      <c r="PEE96" s="167"/>
      <c r="PEF96" s="167"/>
      <c r="PEG96" s="167"/>
      <c r="PEH96" s="167"/>
      <c r="PEI96" s="167"/>
      <c r="PEJ96" s="167"/>
      <c r="PEK96" s="167"/>
      <c r="PEL96" s="167"/>
      <c r="PEM96" s="167"/>
      <c r="PEN96" s="167"/>
      <c r="PEO96" s="167"/>
      <c r="PEP96" s="167"/>
      <c r="PEQ96" s="167"/>
      <c r="PER96" s="167"/>
      <c r="PES96" s="167"/>
      <c r="PET96" s="167"/>
      <c r="PEU96" s="167"/>
      <c r="PEV96" s="167"/>
      <c r="PEW96" s="167"/>
      <c r="PEX96" s="167"/>
      <c r="PEY96" s="167"/>
      <c r="PEZ96" s="167"/>
      <c r="PFA96" s="167"/>
      <c r="PFB96" s="167"/>
      <c r="PFC96" s="167"/>
      <c r="PFD96" s="167"/>
      <c r="PFE96" s="167"/>
      <c r="PFF96" s="167"/>
      <c r="PFG96" s="167"/>
      <c r="PFH96" s="167"/>
      <c r="PFI96" s="167"/>
      <c r="PFJ96" s="167"/>
      <c r="PFK96" s="167"/>
      <c r="PFL96" s="167"/>
      <c r="PFM96" s="167"/>
      <c r="PFN96" s="167"/>
      <c r="PFO96" s="167"/>
      <c r="PFP96" s="167"/>
      <c r="PFQ96" s="167"/>
      <c r="PFR96" s="167"/>
      <c r="PFS96" s="167"/>
      <c r="PFT96" s="167"/>
      <c r="PFU96" s="167"/>
      <c r="PFV96" s="167"/>
      <c r="PFW96" s="167"/>
      <c r="PFX96" s="167"/>
      <c r="PFY96" s="167"/>
      <c r="PFZ96" s="167"/>
      <c r="PGA96" s="167"/>
      <c r="PGB96" s="167"/>
      <c r="PGC96" s="167"/>
      <c r="PGD96" s="167"/>
      <c r="PGE96" s="167"/>
      <c r="PGF96" s="167"/>
      <c r="PGG96" s="167"/>
      <c r="PGH96" s="167"/>
      <c r="PGI96" s="167"/>
      <c r="PGJ96" s="167"/>
      <c r="PGK96" s="167"/>
      <c r="PGL96" s="167"/>
      <c r="PGM96" s="167"/>
      <c r="PGN96" s="167"/>
      <c r="PGO96" s="167"/>
      <c r="PGP96" s="167"/>
      <c r="PGQ96" s="167"/>
      <c r="PGR96" s="167"/>
      <c r="PGS96" s="167"/>
      <c r="PGT96" s="167"/>
      <c r="PGU96" s="167"/>
      <c r="PGV96" s="167"/>
      <c r="PGW96" s="167"/>
      <c r="PGX96" s="167"/>
      <c r="PGY96" s="167"/>
      <c r="PGZ96" s="167"/>
      <c r="PHA96" s="167"/>
      <c r="PHB96" s="167"/>
      <c r="PHC96" s="167"/>
      <c r="PHD96" s="167"/>
      <c r="PHE96" s="167"/>
      <c r="PHF96" s="167"/>
      <c r="PHG96" s="167"/>
      <c r="PHH96" s="167"/>
      <c r="PHI96" s="167"/>
      <c r="PHJ96" s="167"/>
      <c r="PHK96" s="167"/>
      <c r="PHL96" s="167"/>
      <c r="PHM96" s="167"/>
      <c r="PHN96" s="167"/>
      <c r="PHO96" s="167"/>
      <c r="PHP96" s="167"/>
      <c r="PHQ96" s="167"/>
      <c r="PHR96" s="167"/>
      <c r="PHS96" s="167"/>
      <c r="PHT96" s="167"/>
      <c r="PHU96" s="167"/>
      <c r="PHV96" s="167"/>
      <c r="PHW96" s="167"/>
      <c r="PHX96" s="167"/>
      <c r="PHY96" s="167"/>
      <c r="PHZ96" s="167"/>
      <c r="PIA96" s="167"/>
      <c r="PIB96" s="167"/>
      <c r="PIC96" s="167"/>
      <c r="PID96" s="167"/>
      <c r="PIE96" s="167"/>
      <c r="PIF96" s="167"/>
      <c r="PIG96" s="167"/>
      <c r="PIH96" s="167"/>
      <c r="PII96" s="167"/>
      <c r="PIJ96" s="167"/>
      <c r="PIK96" s="167"/>
      <c r="PIL96" s="167"/>
      <c r="PIM96" s="167"/>
      <c r="PIN96" s="167"/>
      <c r="PIO96" s="167"/>
      <c r="PIP96" s="167"/>
      <c r="PIQ96" s="167"/>
      <c r="PIR96" s="167"/>
      <c r="PIS96" s="167"/>
      <c r="PIT96" s="167"/>
      <c r="PIU96" s="167"/>
      <c r="PIV96" s="167"/>
      <c r="PIW96" s="167"/>
      <c r="PIX96" s="167"/>
      <c r="PIY96" s="167"/>
      <c r="PIZ96" s="167"/>
      <c r="PJA96" s="167"/>
      <c r="PJB96" s="167"/>
      <c r="PJC96" s="167"/>
      <c r="PJD96" s="167"/>
      <c r="PJE96" s="167"/>
      <c r="PJF96" s="167"/>
      <c r="PJG96" s="167"/>
      <c r="PJH96" s="167"/>
      <c r="PJI96" s="167"/>
      <c r="PJJ96" s="167"/>
      <c r="PJK96" s="167"/>
      <c r="PJL96" s="167"/>
      <c r="PJM96" s="167"/>
      <c r="PJN96" s="167"/>
      <c r="PJO96" s="167"/>
      <c r="PJP96" s="167"/>
      <c r="PJQ96" s="167"/>
      <c r="PJR96" s="167"/>
      <c r="PJS96" s="167"/>
      <c r="PJT96" s="167"/>
      <c r="PJU96" s="167"/>
      <c r="PJV96" s="167"/>
      <c r="PJW96" s="167"/>
      <c r="PJX96" s="167"/>
      <c r="PJY96" s="167"/>
      <c r="PJZ96" s="167"/>
      <c r="PKA96" s="167"/>
      <c r="PKB96" s="167"/>
      <c r="PKC96" s="167"/>
      <c r="PKD96" s="167"/>
      <c r="PKE96" s="167"/>
      <c r="PKF96" s="167"/>
      <c r="PKG96" s="167"/>
      <c r="PKH96" s="167"/>
      <c r="PKI96" s="167"/>
      <c r="PKJ96" s="167"/>
      <c r="PKK96" s="167"/>
      <c r="PKL96" s="167"/>
      <c r="PKM96" s="167"/>
      <c r="PKN96" s="167"/>
      <c r="PKO96" s="167"/>
      <c r="PKP96" s="167"/>
      <c r="PKQ96" s="167"/>
      <c r="PKR96" s="167"/>
      <c r="PKS96" s="167"/>
      <c r="PKT96" s="167"/>
      <c r="PKU96" s="167"/>
      <c r="PKV96" s="167"/>
      <c r="PKW96" s="167"/>
      <c r="PKX96" s="167"/>
      <c r="PKY96" s="167"/>
      <c r="PKZ96" s="167"/>
      <c r="PLA96" s="167"/>
      <c r="PLB96" s="167"/>
      <c r="PLC96" s="167"/>
      <c r="PLD96" s="167"/>
      <c r="PLE96" s="167"/>
      <c r="PLF96" s="167"/>
      <c r="PLG96" s="167"/>
      <c r="PLH96" s="167"/>
      <c r="PLI96" s="167"/>
      <c r="PLJ96" s="167"/>
      <c r="PLK96" s="167"/>
      <c r="PLL96" s="167"/>
      <c r="PLM96" s="167"/>
      <c r="PLN96" s="167"/>
      <c r="PLO96" s="167"/>
      <c r="PLP96" s="167"/>
      <c r="PLQ96" s="167"/>
      <c r="PLR96" s="167"/>
      <c r="PLS96" s="167"/>
      <c r="PLT96" s="167"/>
      <c r="PLU96" s="167"/>
      <c r="PLV96" s="167"/>
      <c r="PLW96" s="167"/>
      <c r="PLX96" s="167"/>
      <c r="PLY96" s="167"/>
      <c r="PLZ96" s="167"/>
      <c r="PMA96" s="167"/>
      <c r="PMB96" s="167"/>
      <c r="PMC96" s="167"/>
      <c r="PMD96" s="167"/>
      <c r="PME96" s="167"/>
      <c r="PMF96" s="167"/>
      <c r="PMG96" s="167"/>
      <c r="PMH96" s="167"/>
      <c r="PMI96" s="167"/>
      <c r="PMJ96" s="167"/>
      <c r="PMK96" s="167"/>
      <c r="PML96" s="167"/>
      <c r="PMM96" s="167"/>
      <c r="PMN96" s="167"/>
      <c r="PMO96" s="167"/>
      <c r="PMP96" s="167"/>
      <c r="PMQ96" s="167"/>
      <c r="PMR96" s="167"/>
      <c r="PMS96" s="167"/>
      <c r="PMT96" s="167"/>
      <c r="PMU96" s="167"/>
      <c r="PMV96" s="167"/>
      <c r="PMW96" s="167"/>
      <c r="PMX96" s="167"/>
      <c r="PMY96" s="167"/>
      <c r="PMZ96" s="167"/>
      <c r="PNA96" s="167"/>
      <c r="PNB96" s="167"/>
      <c r="PNC96" s="167"/>
      <c r="PND96" s="167"/>
      <c r="PNE96" s="167"/>
      <c r="PNF96" s="167"/>
      <c r="PNG96" s="167"/>
      <c r="PNH96" s="167"/>
      <c r="PNI96" s="167"/>
      <c r="PNJ96" s="167"/>
      <c r="PNK96" s="167"/>
      <c r="PNL96" s="167"/>
      <c r="PNM96" s="167"/>
      <c r="PNN96" s="167"/>
      <c r="PNO96" s="167"/>
      <c r="PNP96" s="167"/>
      <c r="PNQ96" s="167"/>
      <c r="PNR96" s="167"/>
      <c r="PNS96" s="167"/>
      <c r="PNT96" s="167"/>
      <c r="PNU96" s="167"/>
      <c r="PNV96" s="167"/>
      <c r="PNW96" s="167"/>
      <c r="PNX96" s="167"/>
      <c r="PNY96" s="167"/>
      <c r="PNZ96" s="167"/>
      <c r="POA96" s="167"/>
      <c r="POB96" s="167"/>
      <c r="POC96" s="167"/>
      <c r="POD96" s="167"/>
      <c r="POE96" s="167"/>
      <c r="POF96" s="167"/>
      <c r="POG96" s="167"/>
      <c r="POH96" s="167"/>
      <c r="POI96" s="167"/>
      <c r="POJ96" s="167"/>
      <c r="POK96" s="167"/>
      <c r="POL96" s="167"/>
      <c r="POM96" s="167"/>
      <c r="PON96" s="167"/>
      <c r="POO96" s="167"/>
      <c r="POP96" s="167"/>
      <c r="POQ96" s="167"/>
      <c r="POR96" s="167"/>
      <c r="POS96" s="167"/>
      <c r="POT96" s="167"/>
      <c r="POU96" s="167"/>
      <c r="POV96" s="167"/>
      <c r="POW96" s="167"/>
      <c r="POX96" s="167"/>
      <c r="POY96" s="167"/>
      <c r="POZ96" s="167"/>
      <c r="PPA96" s="167"/>
      <c r="PPB96" s="167"/>
      <c r="PPC96" s="167"/>
      <c r="PPD96" s="167"/>
      <c r="PPE96" s="167"/>
      <c r="PPF96" s="167"/>
      <c r="PPG96" s="167"/>
      <c r="PPH96" s="167"/>
      <c r="PPI96" s="167"/>
      <c r="PPJ96" s="167"/>
      <c r="PPK96" s="167"/>
      <c r="PPL96" s="167"/>
      <c r="PPM96" s="167"/>
      <c r="PPN96" s="167"/>
      <c r="PPO96" s="167"/>
      <c r="PPP96" s="167"/>
      <c r="PPQ96" s="167"/>
      <c r="PPR96" s="167"/>
      <c r="PPS96" s="167"/>
      <c r="PPT96" s="167"/>
      <c r="PPU96" s="167"/>
      <c r="PPV96" s="167"/>
      <c r="PPW96" s="167"/>
      <c r="PPX96" s="167"/>
      <c r="PPY96" s="167"/>
      <c r="PPZ96" s="167"/>
      <c r="PQA96" s="167"/>
      <c r="PQB96" s="167"/>
      <c r="PQC96" s="167"/>
      <c r="PQD96" s="167"/>
      <c r="PQE96" s="167"/>
      <c r="PQF96" s="167"/>
      <c r="PQG96" s="167"/>
      <c r="PQH96" s="167"/>
      <c r="PQI96" s="167"/>
      <c r="PQJ96" s="167"/>
      <c r="PQK96" s="167"/>
      <c r="PQL96" s="167"/>
      <c r="PQM96" s="167"/>
      <c r="PQN96" s="167"/>
      <c r="PQO96" s="167"/>
      <c r="PQP96" s="167"/>
      <c r="PQQ96" s="167"/>
      <c r="PQR96" s="167"/>
      <c r="PQS96" s="167"/>
      <c r="PQT96" s="167"/>
      <c r="PQU96" s="167"/>
      <c r="PQV96" s="167"/>
      <c r="PQW96" s="167"/>
      <c r="PQX96" s="167"/>
      <c r="PQY96" s="167"/>
      <c r="PQZ96" s="167"/>
      <c r="PRA96" s="167"/>
      <c r="PRB96" s="167"/>
      <c r="PRC96" s="167"/>
      <c r="PRD96" s="167"/>
      <c r="PRE96" s="167"/>
      <c r="PRF96" s="167"/>
      <c r="PRG96" s="167"/>
      <c r="PRH96" s="167"/>
      <c r="PRI96" s="167"/>
      <c r="PRJ96" s="167"/>
      <c r="PRK96" s="167"/>
      <c r="PRL96" s="167"/>
      <c r="PRM96" s="167"/>
      <c r="PRN96" s="167"/>
      <c r="PRO96" s="167"/>
      <c r="PRP96" s="167"/>
      <c r="PRQ96" s="167"/>
      <c r="PRR96" s="167"/>
      <c r="PRS96" s="167"/>
      <c r="PRT96" s="167"/>
      <c r="PRU96" s="167"/>
      <c r="PRV96" s="167"/>
      <c r="PRW96" s="167"/>
      <c r="PRX96" s="167"/>
      <c r="PRY96" s="167"/>
      <c r="PRZ96" s="167"/>
      <c r="PSA96" s="167"/>
      <c r="PSB96" s="167"/>
      <c r="PSC96" s="167"/>
      <c r="PSD96" s="167"/>
      <c r="PSE96" s="167"/>
      <c r="PSF96" s="167"/>
      <c r="PSG96" s="167"/>
      <c r="PSH96" s="167"/>
      <c r="PSI96" s="167"/>
      <c r="PSJ96" s="167"/>
      <c r="PSK96" s="167"/>
      <c r="PSL96" s="167"/>
      <c r="PSM96" s="167"/>
      <c r="PSN96" s="167"/>
      <c r="PSO96" s="167"/>
      <c r="PSP96" s="167"/>
      <c r="PSQ96" s="167"/>
      <c r="PSR96" s="167"/>
      <c r="PSS96" s="167"/>
      <c r="PST96" s="167"/>
      <c r="PSU96" s="167"/>
      <c r="PSV96" s="167"/>
      <c r="PSW96" s="167"/>
      <c r="PSX96" s="167"/>
      <c r="PSY96" s="167"/>
      <c r="PSZ96" s="167"/>
      <c r="PTA96" s="167"/>
      <c r="PTB96" s="167"/>
      <c r="PTC96" s="167"/>
      <c r="PTD96" s="167"/>
      <c r="PTE96" s="167"/>
      <c r="PTF96" s="167"/>
      <c r="PTG96" s="167"/>
      <c r="PTH96" s="167"/>
      <c r="PTI96" s="167"/>
      <c r="PTJ96" s="167"/>
      <c r="PTK96" s="167"/>
      <c r="PTL96" s="167"/>
      <c r="PTM96" s="167"/>
      <c r="PTN96" s="167"/>
      <c r="PTO96" s="167"/>
      <c r="PTP96" s="167"/>
      <c r="PTQ96" s="167"/>
      <c r="PTR96" s="167"/>
      <c r="PTS96" s="167"/>
      <c r="PTT96" s="167"/>
      <c r="PTU96" s="167"/>
      <c r="PTV96" s="167"/>
      <c r="PTW96" s="167"/>
      <c r="PTX96" s="167"/>
      <c r="PTY96" s="167"/>
      <c r="PTZ96" s="167"/>
      <c r="PUA96" s="167"/>
      <c r="PUB96" s="167"/>
      <c r="PUC96" s="167"/>
      <c r="PUD96" s="167"/>
      <c r="PUE96" s="167"/>
      <c r="PUF96" s="167"/>
      <c r="PUG96" s="167"/>
      <c r="PUH96" s="167"/>
      <c r="PUI96" s="167"/>
      <c r="PUJ96" s="167"/>
      <c r="PUK96" s="167"/>
      <c r="PUL96" s="167"/>
      <c r="PUM96" s="167"/>
      <c r="PUN96" s="167"/>
      <c r="PUO96" s="167"/>
      <c r="PUP96" s="167"/>
      <c r="PUQ96" s="167"/>
      <c r="PUR96" s="167"/>
      <c r="PUS96" s="167"/>
      <c r="PUT96" s="167"/>
      <c r="PUU96" s="167"/>
      <c r="PUV96" s="167"/>
      <c r="PUW96" s="167"/>
      <c r="PUX96" s="167"/>
      <c r="PUY96" s="167"/>
      <c r="PUZ96" s="167"/>
      <c r="PVA96" s="167"/>
      <c r="PVB96" s="167"/>
      <c r="PVC96" s="167"/>
      <c r="PVD96" s="167"/>
      <c r="PVE96" s="167"/>
      <c r="PVF96" s="167"/>
      <c r="PVG96" s="167"/>
      <c r="PVH96" s="167"/>
      <c r="PVI96" s="167"/>
      <c r="PVJ96" s="167"/>
      <c r="PVK96" s="167"/>
      <c r="PVL96" s="167"/>
      <c r="PVM96" s="167"/>
      <c r="PVN96" s="167"/>
      <c r="PVO96" s="167"/>
      <c r="PVP96" s="167"/>
      <c r="PVQ96" s="167"/>
      <c r="PVR96" s="167"/>
      <c r="PVS96" s="167"/>
      <c r="PVT96" s="167"/>
      <c r="PVU96" s="167"/>
      <c r="PVV96" s="167"/>
      <c r="PVW96" s="167"/>
      <c r="PVX96" s="167"/>
      <c r="PVY96" s="167"/>
      <c r="PVZ96" s="167"/>
      <c r="PWA96" s="167"/>
      <c r="PWB96" s="167"/>
      <c r="PWC96" s="167"/>
      <c r="PWD96" s="167"/>
      <c r="PWE96" s="167"/>
      <c r="PWF96" s="167"/>
      <c r="PWG96" s="167"/>
      <c r="PWH96" s="167"/>
      <c r="PWI96" s="167"/>
      <c r="PWJ96" s="167"/>
      <c r="PWK96" s="167"/>
      <c r="PWL96" s="167"/>
      <c r="PWM96" s="167"/>
      <c r="PWN96" s="167"/>
      <c r="PWO96" s="167"/>
      <c r="PWP96" s="167"/>
      <c r="PWQ96" s="167"/>
      <c r="PWR96" s="167"/>
      <c r="PWS96" s="167"/>
      <c r="PWT96" s="167"/>
      <c r="PWU96" s="167"/>
      <c r="PWV96" s="167"/>
      <c r="PWW96" s="167"/>
      <c r="PWX96" s="167"/>
      <c r="PWY96" s="167"/>
      <c r="PWZ96" s="167"/>
      <c r="PXA96" s="167"/>
      <c r="PXB96" s="167"/>
      <c r="PXC96" s="167"/>
      <c r="PXD96" s="167"/>
      <c r="PXE96" s="167"/>
      <c r="PXF96" s="167"/>
      <c r="PXG96" s="167"/>
      <c r="PXH96" s="167"/>
      <c r="PXI96" s="167"/>
      <c r="PXJ96" s="167"/>
      <c r="PXK96" s="167"/>
      <c r="PXL96" s="167"/>
      <c r="PXM96" s="167"/>
      <c r="PXN96" s="167"/>
      <c r="PXO96" s="167"/>
      <c r="PXP96" s="167"/>
      <c r="PXQ96" s="167"/>
      <c r="PXR96" s="167"/>
      <c r="PXS96" s="167"/>
      <c r="PXT96" s="167"/>
      <c r="PXU96" s="167"/>
      <c r="PXV96" s="167"/>
      <c r="PXW96" s="167"/>
      <c r="PXX96" s="167"/>
      <c r="PXY96" s="167"/>
      <c r="PXZ96" s="167"/>
      <c r="PYA96" s="167"/>
      <c r="PYB96" s="167"/>
      <c r="PYC96" s="167"/>
      <c r="PYD96" s="167"/>
      <c r="PYE96" s="167"/>
      <c r="PYF96" s="167"/>
      <c r="PYG96" s="167"/>
      <c r="PYH96" s="167"/>
      <c r="PYI96" s="167"/>
      <c r="PYJ96" s="167"/>
      <c r="PYK96" s="167"/>
      <c r="PYL96" s="167"/>
      <c r="PYM96" s="167"/>
      <c r="PYN96" s="167"/>
      <c r="PYO96" s="167"/>
      <c r="PYP96" s="167"/>
      <c r="PYQ96" s="167"/>
      <c r="PYR96" s="167"/>
      <c r="PYS96" s="167"/>
      <c r="PYT96" s="167"/>
      <c r="PYU96" s="167"/>
      <c r="PYV96" s="167"/>
      <c r="PYW96" s="167"/>
      <c r="PYX96" s="167"/>
      <c r="PYY96" s="167"/>
      <c r="PYZ96" s="167"/>
      <c r="PZA96" s="167"/>
      <c r="PZB96" s="167"/>
      <c r="PZC96" s="167"/>
      <c r="PZD96" s="167"/>
      <c r="PZE96" s="167"/>
      <c r="PZF96" s="167"/>
      <c r="PZG96" s="167"/>
      <c r="PZH96" s="167"/>
      <c r="PZI96" s="167"/>
      <c r="PZJ96" s="167"/>
      <c r="PZK96" s="167"/>
      <c r="PZL96" s="167"/>
      <c r="PZM96" s="167"/>
      <c r="PZN96" s="167"/>
      <c r="PZO96" s="167"/>
      <c r="PZP96" s="167"/>
      <c r="PZQ96" s="167"/>
      <c r="PZR96" s="167"/>
      <c r="PZS96" s="167"/>
      <c r="PZT96" s="167"/>
      <c r="PZU96" s="167"/>
      <c r="PZV96" s="167"/>
      <c r="PZW96" s="167"/>
      <c r="PZX96" s="167"/>
      <c r="PZY96" s="167"/>
      <c r="PZZ96" s="167"/>
      <c r="QAA96" s="167"/>
      <c r="QAB96" s="167"/>
      <c r="QAC96" s="167"/>
      <c r="QAD96" s="167"/>
      <c r="QAE96" s="167"/>
      <c r="QAF96" s="167"/>
      <c r="QAG96" s="167"/>
      <c r="QAH96" s="167"/>
      <c r="QAI96" s="167"/>
      <c r="QAJ96" s="167"/>
      <c r="QAK96" s="167"/>
      <c r="QAL96" s="167"/>
      <c r="QAM96" s="167"/>
      <c r="QAN96" s="167"/>
      <c r="QAO96" s="167"/>
      <c r="QAP96" s="167"/>
      <c r="QAQ96" s="167"/>
      <c r="QAR96" s="167"/>
      <c r="QAS96" s="167"/>
      <c r="QAT96" s="167"/>
      <c r="QAU96" s="167"/>
      <c r="QAV96" s="167"/>
      <c r="QAW96" s="167"/>
      <c r="QAX96" s="167"/>
      <c r="QAY96" s="167"/>
      <c r="QAZ96" s="167"/>
      <c r="QBA96" s="167"/>
      <c r="QBB96" s="167"/>
      <c r="QBC96" s="167"/>
      <c r="QBD96" s="167"/>
      <c r="QBE96" s="167"/>
      <c r="QBF96" s="167"/>
      <c r="QBG96" s="167"/>
      <c r="QBH96" s="167"/>
      <c r="QBI96" s="167"/>
      <c r="QBJ96" s="167"/>
      <c r="QBK96" s="167"/>
      <c r="QBL96" s="167"/>
      <c r="QBM96" s="167"/>
      <c r="QBN96" s="167"/>
      <c r="QBO96" s="167"/>
      <c r="QBP96" s="167"/>
      <c r="QBQ96" s="167"/>
      <c r="QBR96" s="167"/>
      <c r="QBS96" s="167"/>
      <c r="QBT96" s="167"/>
      <c r="QBU96" s="167"/>
      <c r="QBV96" s="167"/>
      <c r="QBW96" s="167"/>
      <c r="QBX96" s="167"/>
      <c r="QBY96" s="167"/>
      <c r="QBZ96" s="167"/>
      <c r="QCA96" s="167"/>
      <c r="QCB96" s="167"/>
      <c r="QCC96" s="167"/>
      <c r="QCD96" s="167"/>
      <c r="QCE96" s="167"/>
      <c r="QCF96" s="167"/>
      <c r="QCG96" s="167"/>
      <c r="QCH96" s="167"/>
      <c r="QCI96" s="167"/>
      <c r="QCJ96" s="167"/>
      <c r="QCK96" s="167"/>
      <c r="QCL96" s="167"/>
      <c r="QCM96" s="167"/>
      <c r="QCN96" s="167"/>
      <c r="QCO96" s="167"/>
      <c r="QCP96" s="167"/>
      <c r="QCQ96" s="167"/>
      <c r="QCR96" s="167"/>
      <c r="QCS96" s="167"/>
      <c r="QCT96" s="167"/>
      <c r="QCU96" s="167"/>
      <c r="QCV96" s="167"/>
      <c r="QCW96" s="167"/>
      <c r="QCX96" s="167"/>
      <c r="QCY96" s="167"/>
      <c r="QCZ96" s="167"/>
      <c r="QDA96" s="167"/>
      <c r="QDB96" s="167"/>
      <c r="QDC96" s="167"/>
      <c r="QDD96" s="167"/>
      <c r="QDE96" s="167"/>
      <c r="QDF96" s="167"/>
      <c r="QDG96" s="167"/>
      <c r="QDH96" s="167"/>
      <c r="QDI96" s="167"/>
      <c r="QDJ96" s="167"/>
      <c r="QDK96" s="167"/>
      <c r="QDL96" s="167"/>
      <c r="QDM96" s="167"/>
      <c r="QDN96" s="167"/>
      <c r="QDO96" s="167"/>
      <c r="QDP96" s="167"/>
      <c r="QDQ96" s="167"/>
      <c r="QDR96" s="167"/>
      <c r="QDS96" s="167"/>
      <c r="QDT96" s="167"/>
      <c r="QDU96" s="167"/>
      <c r="QDV96" s="167"/>
      <c r="QDW96" s="167"/>
      <c r="QDX96" s="167"/>
      <c r="QDY96" s="167"/>
      <c r="QDZ96" s="167"/>
      <c r="QEA96" s="167"/>
      <c r="QEB96" s="167"/>
      <c r="QEC96" s="167"/>
      <c r="QED96" s="167"/>
      <c r="QEE96" s="167"/>
      <c r="QEF96" s="167"/>
      <c r="QEG96" s="167"/>
      <c r="QEH96" s="167"/>
      <c r="QEI96" s="167"/>
      <c r="QEJ96" s="167"/>
      <c r="QEK96" s="167"/>
      <c r="QEL96" s="167"/>
      <c r="QEM96" s="167"/>
      <c r="QEN96" s="167"/>
      <c r="QEO96" s="167"/>
      <c r="QEP96" s="167"/>
      <c r="QEQ96" s="167"/>
      <c r="QER96" s="167"/>
      <c r="QES96" s="167"/>
      <c r="QET96" s="167"/>
      <c r="QEU96" s="167"/>
      <c r="QEV96" s="167"/>
      <c r="QEW96" s="167"/>
      <c r="QEX96" s="167"/>
      <c r="QEY96" s="167"/>
      <c r="QEZ96" s="167"/>
      <c r="QFA96" s="167"/>
      <c r="QFB96" s="167"/>
      <c r="QFC96" s="167"/>
      <c r="QFD96" s="167"/>
      <c r="QFE96" s="167"/>
      <c r="QFF96" s="167"/>
      <c r="QFG96" s="167"/>
      <c r="QFH96" s="167"/>
      <c r="QFI96" s="167"/>
      <c r="QFJ96" s="167"/>
      <c r="QFK96" s="167"/>
      <c r="QFL96" s="167"/>
      <c r="QFM96" s="167"/>
      <c r="QFN96" s="167"/>
      <c r="QFO96" s="167"/>
      <c r="QFP96" s="167"/>
      <c r="QFQ96" s="167"/>
      <c r="QFR96" s="167"/>
      <c r="QFS96" s="167"/>
      <c r="QFT96" s="167"/>
      <c r="QFU96" s="167"/>
      <c r="QFV96" s="167"/>
      <c r="QFW96" s="167"/>
      <c r="QFX96" s="167"/>
      <c r="QFY96" s="167"/>
      <c r="QFZ96" s="167"/>
      <c r="QGA96" s="167"/>
      <c r="QGB96" s="167"/>
      <c r="QGC96" s="167"/>
      <c r="QGD96" s="167"/>
      <c r="QGE96" s="167"/>
      <c r="QGF96" s="167"/>
      <c r="QGG96" s="167"/>
      <c r="QGH96" s="167"/>
      <c r="QGI96" s="167"/>
      <c r="QGJ96" s="167"/>
      <c r="QGK96" s="167"/>
      <c r="QGL96" s="167"/>
      <c r="QGM96" s="167"/>
      <c r="QGN96" s="167"/>
      <c r="QGO96" s="167"/>
      <c r="QGP96" s="167"/>
      <c r="QGQ96" s="167"/>
      <c r="QGR96" s="167"/>
      <c r="QGS96" s="167"/>
      <c r="QGT96" s="167"/>
      <c r="QGU96" s="167"/>
      <c r="QGV96" s="167"/>
      <c r="QGW96" s="167"/>
      <c r="QGX96" s="167"/>
      <c r="QGY96" s="167"/>
      <c r="QGZ96" s="167"/>
      <c r="QHA96" s="167"/>
      <c r="QHB96" s="167"/>
      <c r="QHC96" s="167"/>
      <c r="QHD96" s="167"/>
      <c r="QHE96" s="167"/>
      <c r="QHF96" s="167"/>
      <c r="QHG96" s="167"/>
      <c r="QHH96" s="167"/>
      <c r="QHI96" s="167"/>
      <c r="QHJ96" s="167"/>
      <c r="QHK96" s="167"/>
      <c r="QHL96" s="167"/>
      <c r="QHM96" s="167"/>
      <c r="QHN96" s="167"/>
      <c r="QHO96" s="167"/>
      <c r="QHP96" s="167"/>
      <c r="QHQ96" s="167"/>
      <c r="QHR96" s="167"/>
      <c r="QHS96" s="167"/>
      <c r="QHT96" s="167"/>
      <c r="QHU96" s="167"/>
      <c r="QHV96" s="167"/>
      <c r="QHW96" s="167"/>
      <c r="QHX96" s="167"/>
      <c r="QHY96" s="167"/>
      <c r="QHZ96" s="167"/>
      <c r="QIA96" s="167"/>
      <c r="QIB96" s="167"/>
      <c r="QIC96" s="167"/>
      <c r="QID96" s="167"/>
      <c r="QIE96" s="167"/>
      <c r="QIF96" s="167"/>
      <c r="QIG96" s="167"/>
      <c r="QIH96" s="167"/>
      <c r="QII96" s="167"/>
      <c r="QIJ96" s="167"/>
      <c r="QIK96" s="167"/>
      <c r="QIL96" s="167"/>
      <c r="QIM96" s="167"/>
      <c r="QIN96" s="167"/>
      <c r="QIO96" s="167"/>
      <c r="QIP96" s="167"/>
      <c r="QIQ96" s="167"/>
      <c r="QIR96" s="167"/>
      <c r="QIS96" s="167"/>
      <c r="QIT96" s="167"/>
      <c r="QIU96" s="167"/>
      <c r="QIV96" s="167"/>
      <c r="QIW96" s="167"/>
      <c r="QIX96" s="167"/>
      <c r="QIY96" s="167"/>
      <c r="QIZ96" s="167"/>
      <c r="QJA96" s="167"/>
      <c r="QJB96" s="167"/>
      <c r="QJC96" s="167"/>
      <c r="QJD96" s="167"/>
      <c r="QJE96" s="167"/>
      <c r="QJF96" s="167"/>
      <c r="QJG96" s="167"/>
      <c r="QJH96" s="167"/>
      <c r="QJI96" s="167"/>
      <c r="QJJ96" s="167"/>
      <c r="QJK96" s="167"/>
      <c r="QJL96" s="167"/>
      <c r="QJM96" s="167"/>
      <c r="QJN96" s="167"/>
      <c r="QJO96" s="167"/>
      <c r="QJP96" s="167"/>
      <c r="QJQ96" s="167"/>
      <c r="QJR96" s="167"/>
      <c r="QJS96" s="167"/>
      <c r="QJT96" s="167"/>
      <c r="QJU96" s="167"/>
      <c r="QJV96" s="167"/>
      <c r="QJW96" s="167"/>
      <c r="QJX96" s="167"/>
      <c r="QJY96" s="167"/>
      <c r="QJZ96" s="167"/>
      <c r="QKA96" s="167"/>
      <c r="QKB96" s="167"/>
      <c r="QKC96" s="167"/>
      <c r="QKD96" s="167"/>
      <c r="QKE96" s="167"/>
      <c r="QKF96" s="167"/>
      <c r="QKG96" s="167"/>
      <c r="QKH96" s="167"/>
      <c r="QKI96" s="167"/>
      <c r="QKJ96" s="167"/>
      <c r="QKK96" s="167"/>
      <c r="QKL96" s="167"/>
      <c r="QKM96" s="167"/>
      <c r="QKN96" s="167"/>
      <c r="QKO96" s="167"/>
      <c r="QKP96" s="167"/>
      <c r="QKQ96" s="167"/>
      <c r="QKR96" s="167"/>
      <c r="QKS96" s="167"/>
      <c r="QKT96" s="167"/>
      <c r="QKU96" s="167"/>
      <c r="QKV96" s="167"/>
      <c r="QKW96" s="167"/>
      <c r="QKX96" s="167"/>
      <c r="QKY96" s="167"/>
      <c r="QKZ96" s="167"/>
      <c r="QLA96" s="167"/>
      <c r="QLB96" s="167"/>
      <c r="QLC96" s="167"/>
      <c r="QLD96" s="167"/>
      <c r="QLE96" s="167"/>
      <c r="QLF96" s="167"/>
      <c r="QLG96" s="167"/>
      <c r="QLH96" s="167"/>
      <c r="QLI96" s="167"/>
      <c r="QLJ96" s="167"/>
      <c r="QLK96" s="167"/>
      <c r="QLL96" s="167"/>
      <c r="QLM96" s="167"/>
      <c r="QLN96" s="167"/>
      <c r="QLO96" s="167"/>
      <c r="QLP96" s="167"/>
      <c r="QLQ96" s="167"/>
      <c r="QLR96" s="167"/>
      <c r="QLS96" s="167"/>
      <c r="QLT96" s="167"/>
      <c r="QLU96" s="167"/>
      <c r="QLV96" s="167"/>
      <c r="QLW96" s="167"/>
      <c r="QLX96" s="167"/>
      <c r="QLY96" s="167"/>
      <c r="QLZ96" s="167"/>
      <c r="QMA96" s="167"/>
      <c r="QMB96" s="167"/>
      <c r="QMC96" s="167"/>
      <c r="QMD96" s="167"/>
      <c r="QME96" s="167"/>
      <c r="QMF96" s="167"/>
      <c r="QMG96" s="167"/>
      <c r="QMH96" s="167"/>
      <c r="QMI96" s="167"/>
      <c r="QMJ96" s="167"/>
      <c r="QMK96" s="167"/>
      <c r="QML96" s="167"/>
      <c r="QMM96" s="167"/>
      <c r="QMN96" s="167"/>
      <c r="QMO96" s="167"/>
      <c r="QMP96" s="167"/>
      <c r="QMQ96" s="167"/>
      <c r="QMR96" s="167"/>
      <c r="QMS96" s="167"/>
      <c r="QMT96" s="167"/>
      <c r="QMU96" s="167"/>
      <c r="QMV96" s="167"/>
      <c r="QMW96" s="167"/>
      <c r="QMX96" s="167"/>
      <c r="QMY96" s="167"/>
      <c r="QMZ96" s="167"/>
      <c r="QNA96" s="167"/>
      <c r="QNB96" s="167"/>
      <c r="QNC96" s="167"/>
      <c r="QND96" s="167"/>
      <c r="QNE96" s="167"/>
      <c r="QNF96" s="167"/>
      <c r="QNG96" s="167"/>
      <c r="QNH96" s="167"/>
      <c r="QNI96" s="167"/>
      <c r="QNJ96" s="167"/>
      <c r="QNK96" s="167"/>
      <c r="QNL96" s="167"/>
      <c r="QNM96" s="167"/>
      <c r="QNN96" s="167"/>
      <c r="QNO96" s="167"/>
      <c r="QNP96" s="167"/>
      <c r="QNQ96" s="167"/>
      <c r="QNR96" s="167"/>
      <c r="QNS96" s="167"/>
      <c r="QNT96" s="167"/>
      <c r="QNU96" s="167"/>
      <c r="QNV96" s="167"/>
      <c r="QNW96" s="167"/>
      <c r="QNX96" s="167"/>
      <c r="QNY96" s="167"/>
      <c r="QNZ96" s="167"/>
      <c r="QOA96" s="167"/>
      <c r="QOB96" s="167"/>
      <c r="QOC96" s="167"/>
      <c r="QOD96" s="167"/>
      <c r="QOE96" s="167"/>
      <c r="QOF96" s="167"/>
      <c r="QOG96" s="167"/>
      <c r="QOH96" s="167"/>
      <c r="QOI96" s="167"/>
      <c r="QOJ96" s="167"/>
      <c r="QOK96" s="167"/>
      <c r="QOL96" s="167"/>
      <c r="QOM96" s="167"/>
      <c r="QON96" s="167"/>
      <c r="QOO96" s="167"/>
      <c r="QOP96" s="167"/>
      <c r="QOQ96" s="167"/>
      <c r="QOR96" s="167"/>
      <c r="QOS96" s="167"/>
      <c r="QOT96" s="167"/>
      <c r="QOU96" s="167"/>
      <c r="QOV96" s="167"/>
      <c r="QOW96" s="167"/>
      <c r="QOX96" s="167"/>
      <c r="QOY96" s="167"/>
      <c r="QOZ96" s="167"/>
      <c r="QPA96" s="167"/>
      <c r="QPB96" s="167"/>
      <c r="QPC96" s="167"/>
      <c r="QPD96" s="167"/>
      <c r="QPE96" s="167"/>
      <c r="QPF96" s="167"/>
      <c r="QPG96" s="167"/>
      <c r="QPH96" s="167"/>
      <c r="QPI96" s="167"/>
      <c r="QPJ96" s="167"/>
      <c r="QPK96" s="167"/>
      <c r="QPL96" s="167"/>
      <c r="QPM96" s="167"/>
      <c r="QPN96" s="167"/>
      <c r="QPO96" s="167"/>
      <c r="QPP96" s="167"/>
      <c r="QPQ96" s="167"/>
      <c r="QPR96" s="167"/>
      <c r="QPS96" s="167"/>
      <c r="QPT96" s="167"/>
      <c r="QPU96" s="167"/>
      <c r="QPV96" s="167"/>
      <c r="QPW96" s="167"/>
      <c r="QPX96" s="167"/>
      <c r="QPY96" s="167"/>
      <c r="QPZ96" s="167"/>
      <c r="QQA96" s="167"/>
      <c r="QQB96" s="167"/>
      <c r="QQC96" s="167"/>
      <c r="QQD96" s="167"/>
      <c r="QQE96" s="167"/>
      <c r="QQF96" s="167"/>
      <c r="QQG96" s="167"/>
      <c r="QQH96" s="167"/>
      <c r="QQI96" s="167"/>
      <c r="QQJ96" s="167"/>
      <c r="QQK96" s="167"/>
      <c r="QQL96" s="167"/>
      <c r="QQM96" s="167"/>
      <c r="QQN96" s="167"/>
      <c r="QQO96" s="167"/>
      <c r="QQP96" s="167"/>
      <c r="QQQ96" s="167"/>
      <c r="QQR96" s="167"/>
      <c r="QQS96" s="167"/>
      <c r="QQT96" s="167"/>
      <c r="QQU96" s="167"/>
      <c r="QQV96" s="167"/>
      <c r="QQW96" s="167"/>
      <c r="QQX96" s="167"/>
      <c r="QQY96" s="167"/>
      <c r="QQZ96" s="167"/>
      <c r="QRA96" s="167"/>
      <c r="QRB96" s="167"/>
      <c r="QRC96" s="167"/>
      <c r="QRD96" s="167"/>
      <c r="QRE96" s="167"/>
      <c r="QRF96" s="167"/>
      <c r="QRG96" s="167"/>
      <c r="QRH96" s="167"/>
      <c r="QRI96" s="167"/>
      <c r="QRJ96" s="167"/>
      <c r="QRK96" s="167"/>
      <c r="QRL96" s="167"/>
      <c r="QRM96" s="167"/>
      <c r="QRN96" s="167"/>
      <c r="QRO96" s="167"/>
      <c r="QRP96" s="167"/>
      <c r="QRQ96" s="167"/>
      <c r="QRR96" s="167"/>
      <c r="QRS96" s="167"/>
      <c r="QRT96" s="167"/>
      <c r="QRU96" s="167"/>
      <c r="QRV96" s="167"/>
      <c r="QRW96" s="167"/>
      <c r="QRX96" s="167"/>
      <c r="QRY96" s="167"/>
      <c r="QRZ96" s="167"/>
      <c r="QSA96" s="167"/>
      <c r="QSB96" s="167"/>
      <c r="QSC96" s="167"/>
      <c r="QSD96" s="167"/>
      <c r="QSE96" s="167"/>
      <c r="QSF96" s="167"/>
      <c r="QSG96" s="167"/>
      <c r="QSH96" s="167"/>
      <c r="QSI96" s="167"/>
      <c r="QSJ96" s="167"/>
      <c r="QSK96" s="167"/>
      <c r="QSL96" s="167"/>
      <c r="QSM96" s="167"/>
      <c r="QSN96" s="167"/>
      <c r="QSO96" s="167"/>
      <c r="QSP96" s="167"/>
      <c r="QSQ96" s="167"/>
      <c r="QSR96" s="167"/>
      <c r="QSS96" s="167"/>
      <c r="QST96" s="167"/>
      <c r="QSU96" s="167"/>
      <c r="QSV96" s="167"/>
      <c r="QSW96" s="167"/>
      <c r="QSX96" s="167"/>
      <c r="QSY96" s="167"/>
      <c r="QSZ96" s="167"/>
      <c r="QTA96" s="167"/>
      <c r="QTB96" s="167"/>
      <c r="QTC96" s="167"/>
      <c r="QTD96" s="167"/>
      <c r="QTE96" s="167"/>
      <c r="QTF96" s="167"/>
      <c r="QTG96" s="167"/>
      <c r="QTH96" s="167"/>
      <c r="QTI96" s="167"/>
      <c r="QTJ96" s="167"/>
      <c r="QTK96" s="167"/>
      <c r="QTL96" s="167"/>
      <c r="QTM96" s="167"/>
      <c r="QTN96" s="167"/>
      <c r="QTO96" s="167"/>
      <c r="QTP96" s="167"/>
      <c r="QTQ96" s="167"/>
      <c r="QTR96" s="167"/>
      <c r="QTS96" s="167"/>
      <c r="QTT96" s="167"/>
      <c r="QTU96" s="167"/>
      <c r="QTV96" s="167"/>
      <c r="QTW96" s="167"/>
      <c r="QTX96" s="167"/>
      <c r="QTY96" s="167"/>
      <c r="QTZ96" s="167"/>
      <c r="QUA96" s="167"/>
      <c r="QUB96" s="167"/>
      <c r="QUC96" s="167"/>
      <c r="QUD96" s="167"/>
      <c r="QUE96" s="167"/>
      <c r="QUF96" s="167"/>
      <c r="QUG96" s="167"/>
      <c r="QUH96" s="167"/>
      <c r="QUI96" s="167"/>
      <c r="QUJ96" s="167"/>
      <c r="QUK96" s="167"/>
      <c r="QUL96" s="167"/>
      <c r="QUM96" s="167"/>
      <c r="QUN96" s="167"/>
      <c r="QUO96" s="167"/>
      <c r="QUP96" s="167"/>
      <c r="QUQ96" s="167"/>
      <c r="QUR96" s="167"/>
      <c r="QUS96" s="167"/>
      <c r="QUT96" s="167"/>
      <c r="QUU96" s="167"/>
      <c r="QUV96" s="167"/>
      <c r="QUW96" s="167"/>
      <c r="QUX96" s="167"/>
      <c r="QUY96" s="167"/>
      <c r="QUZ96" s="167"/>
      <c r="QVA96" s="167"/>
      <c r="QVB96" s="167"/>
      <c r="QVC96" s="167"/>
      <c r="QVD96" s="167"/>
      <c r="QVE96" s="167"/>
      <c r="QVF96" s="167"/>
      <c r="QVG96" s="167"/>
      <c r="QVH96" s="167"/>
      <c r="QVI96" s="167"/>
      <c r="QVJ96" s="167"/>
      <c r="QVK96" s="167"/>
      <c r="QVL96" s="167"/>
      <c r="QVM96" s="167"/>
      <c r="QVN96" s="167"/>
      <c r="QVO96" s="167"/>
      <c r="QVP96" s="167"/>
      <c r="QVQ96" s="167"/>
      <c r="QVR96" s="167"/>
      <c r="QVS96" s="167"/>
      <c r="QVT96" s="167"/>
      <c r="QVU96" s="167"/>
      <c r="QVV96" s="167"/>
      <c r="QVW96" s="167"/>
      <c r="QVX96" s="167"/>
      <c r="QVY96" s="167"/>
      <c r="QVZ96" s="167"/>
      <c r="QWA96" s="167"/>
      <c r="QWB96" s="167"/>
      <c r="QWC96" s="167"/>
      <c r="QWD96" s="167"/>
      <c r="QWE96" s="167"/>
      <c r="QWF96" s="167"/>
      <c r="QWG96" s="167"/>
      <c r="QWH96" s="167"/>
      <c r="QWI96" s="167"/>
      <c r="QWJ96" s="167"/>
      <c r="QWK96" s="167"/>
      <c r="QWL96" s="167"/>
      <c r="QWM96" s="167"/>
      <c r="QWN96" s="167"/>
      <c r="QWO96" s="167"/>
      <c r="QWP96" s="167"/>
      <c r="QWQ96" s="167"/>
      <c r="QWR96" s="167"/>
      <c r="QWS96" s="167"/>
      <c r="QWT96" s="167"/>
      <c r="QWU96" s="167"/>
      <c r="QWV96" s="167"/>
      <c r="QWW96" s="167"/>
      <c r="QWX96" s="167"/>
      <c r="QWY96" s="167"/>
      <c r="QWZ96" s="167"/>
      <c r="QXA96" s="167"/>
      <c r="QXB96" s="167"/>
      <c r="QXC96" s="167"/>
      <c r="QXD96" s="167"/>
      <c r="QXE96" s="167"/>
      <c r="QXF96" s="167"/>
      <c r="QXG96" s="167"/>
      <c r="QXH96" s="167"/>
      <c r="QXI96" s="167"/>
      <c r="QXJ96" s="167"/>
      <c r="QXK96" s="167"/>
      <c r="QXL96" s="167"/>
      <c r="QXM96" s="167"/>
      <c r="QXN96" s="167"/>
      <c r="QXO96" s="167"/>
      <c r="QXP96" s="167"/>
      <c r="QXQ96" s="167"/>
      <c r="QXR96" s="167"/>
      <c r="QXS96" s="167"/>
      <c r="QXT96" s="167"/>
      <c r="QXU96" s="167"/>
      <c r="QXV96" s="167"/>
      <c r="QXW96" s="167"/>
      <c r="QXX96" s="167"/>
      <c r="QXY96" s="167"/>
      <c r="QXZ96" s="167"/>
      <c r="QYA96" s="167"/>
      <c r="QYB96" s="167"/>
      <c r="QYC96" s="167"/>
      <c r="QYD96" s="167"/>
      <c r="QYE96" s="167"/>
      <c r="QYF96" s="167"/>
      <c r="QYG96" s="167"/>
      <c r="QYH96" s="167"/>
      <c r="QYI96" s="167"/>
      <c r="QYJ96" s="167"/>
      <c r="QYK96" s="167"/>
      <c r="QYL96" s="167"/>
      <c r="QYM96" s="167"/>
      <c r="QYN96" s="167"/>
      <c r="QYO96" s="167"/>
      <c r="QYP96" s="167"/>
      <c r="QYQ96" s="167"/>
      <c r="QYR96" s="167"/>
      <c r="QYS96" s="167"/>
      <c r="QYT96" s="167"/>
      <c r="QYU96" s="167"/>
      <c r="QYV96" s="167"/>
      <c r="QYW96" s="167"/>
      <c r="QYX96" s="167"/>
      <c r="QYY96" s="167"/>
      <c r="QYZ96" s="167"/>
      <c r="QZA96" s="167"/>
      <c r="QZB96" s="167"/>
      <c r="QZC96" s="167"/>
      <c r="QZD96" s="167"/>
      <c r="QZE96" s="167"/>
      <c r="QZF96" s="167"/>
      <c r="QZG96" s="167"/>
      <c r="QZH96" s="167"/>
      <c r="QZI96" s="167"/>
      <c r="QZJ96" s="167"/>
      <c r="QZK96" s="167"/>
      <c r="QZL96" s="167"/>
      <c r="QZM96" s="167"/>
      <c r="QZN96" s="167"/>
      <c r="QZO96" s="167"/>
      <c r="QZP96" s="167"/>
      <c r="QZQ96" s="167"/>
      <c r="QZR96" s="167"/>
      <c r="QZS96" s="167"/>
      <c r="QZT96" s="167"/>
      <c r="QZU96" s="167"/>
      <c r="QZV96" s="167"/>
      <c r="QZW96" s="167"/>
      <c r="QZX96" s="167"/>
      <c r="QZY96" s="167"/>
      <c r="QZZ96" s="167"/>
      <c r="RAA96" s="167"/>
      <c r="RAB96" s="167"/>
      <c r="RAC96" s="167"/>
      <c r="RAD96" s="167"/>
      <c r="RAE96" s="167"/>
      <c r="RAF96" s="167"/>
      <c r="RAG96" s="167"/>
      <c r="RAH96" s="167"/>
      <c r="RAI96" s="167"/>
      <c r="RAJ96" s="167"/>
      <c r="RAK96" s="167"/>
      <c r="RAL96" s="167"/>
      <c r="RAM96" s="167"/>
      <c r="RAN96" s="167"/>
      <c r="RAO96" s="167"/>
      <c r="RAP96" s="167"/>
      <c r="RAQ96" s="167"/>
      <c r="RAR96" s="167"/>
      <c r="RAS96" s="167"/>
      <c r="RAT96" s="167"/>
      <c r="RAU96" s="167"/>
      <c r="RAV96" s="167"/>
      <c r="RAW96" s="167"/>
      <c r="RAX96" s="167"/>
      <c r="RAY96" s="167"/>
      <c r="RAZ96" s="167"/>
      <c r="RBA96" s="167"/>
      <c r="RBB96" s="167"/>
      <c r="RBC96" s="167"/>
      <c r="RBD96" s="167"/>
      <c r="RBE96" s="167"/>
      <c r="RBF96" s="167"/>
      <c r="RBG96" s="167"/>
      <c r="RBH96" s="167"/>
      <c r="RBI96" s="167"/>
      <c r="RBJ96" s="167"/>
      <c r="RBK96" s="167"/>
      <c r="RBL96" s="167"/>
      <c r="RBM96" s="167"/>
      <c r="RBN96" s="167"/>
      <c r="RBO96" s="167"/>
      <c r="RBP96" s="167"/>
      <c r="RBQ96" s="167"/>
      <c r="RBR96" s="167"/>
      <c r="RBS96" s="167"/>
      <c r="RBT96" s="167"/>
      <c r="RBU96" s="167"/>
      <c r="RBV96" s="167"/>
      <c r="RBW96" s="167"/>
      <c r="RBX96" s="167"/>
      <c r="RBY96" s="167"/>
      <c r="RBZ96" s="167"/>
      <c r="RCA96" s="167"/>
      <c r="RCB96" s="167"/>
      <c r="RCC96" s="167"/>
      <c r="RCD96" s="167"/>
      <c r="RCE96" s="167"/>
      <c r="RCF96" s="167"/>
      <c r="RCG96" s="167"/>
      <c r="RCH96" s="167"/>
      <c r="RCI96" s="167"/>
      <c r="RCJ96" s="167"/>
      <c r="RCK96" s="167"/>
      <c r="RCL96" s="167"/>
      <c r="RCM96" s="167"/>
      <c r="RCN96" s="167"/>
      <c r="RCO96" s="167"/>
      <c r="RCP96" s="167"/>
      <c r="RCQ96" s="167"/>
      <c r="RCR96" s="167"/>
      <c r="RCS96" s="167"/>
      <c r="RCT96" s="167"/>
      <c r="RCU96" s="167"/>
      <c r="RCV96" s="167"/>
      <c r="RCW96" s="167"/>
      <c r="RCX96" s="167"/>
      <c r="RCY96" s="167"/>
      <c r="RCZ96" s="167"/>
      <c r="RDA96" s="167"/>
      <c r="RDB96" s="167"/>
      <c r="RDC96" s="167"/>
      <c r="RDD96" s="167"/>
      <c r="RDE96" s="167"/>
      <c r="RDF96" s="167"/>
      <c r="RDG96" s="167"/>
      <c r="RDH96" s="167"/>
      <c r="RDI96" s="167"/>
      <c r="RDJ96" s="167"/>
      <c r="RDK96" s="167"/>
      <c r="RDL96" s="167"/>
      <c r="RDM96" s="167"/>
      <c r="RDN96" s="167"/>
      <c r="RDO96" s="167"/>
      <c r="RDP96" s="167"/>
      <c r="RDQ96" s="167"/>
      <c r="RDR96" s="167"/>
      <c r="RDS96" s="167"/>
      <c r="RDT96" s="167"/>
      <c r="RDU96" s="167"/>
      <c r="RDV96" s="167"/>
      <c r="RDW96" s="167"/>
      <c r="RDX96" s="167"/>
      <c r="RDY96" s="167"/>
      <c r="RDZ96" s="167"/>
      <c r="REA96" s="167"/>
      <c r="REB96" s="167"/>
      <c r="REC96" s="167"/>
      <c r="RED96" s="167"/>
      <c r="REE96" s="167"/>
      <c r="REF96" s="167"/>
      <c r="REG96" s="167"/>
      <c r="REH96" s="167"/>
      <c r="REI96" s="167"/>
      <c r="REJ96" s="167"/>
      <c r="REK96" s="167"/>
      <c r="REL96" s="167"/>
      <c r="REM96" s="167"/>
      <c r="REN96" s="167"/>
      <c r="REO96" s="167"/>
      <c r="REP96" s="167"/>
      <c r="REQ96" s="167"/>
      <c r="RER96" s="167"/>
      <c r="RES96" s="167"/>
      <c r="RET96" s="167"/>
      <c r="REU96" s="167"/>
      <c r="REV96" s="167"/>
      <c r="REW96" s="167"/>
      <c r="REX96" s="167"/>
      <c r="REY96" s="167"/>
      <c r="REZ96" s="167"/>
      <c r="RFA96" s="167"/>
      <c r="RFB96" s="167"/>
      <c r="RFC96" s="167"/>
      <c r="RFD96" s="167"/>
      <c r="RFE96" s="167"/>
      <c r="RFF96" s="167"/>
      <c r="RFG96" s="167"/>
      <c r="RFH96" s="167"/>
      <c r="RFI96" s="167"/>
      <c r="RFJ96" s="167"/>
      <c r="RFK96" s="167"/>
      <c r="RFL96" s="167"/>
      <c r="RFM96" s="167"/>
      <c r="RFN96" s="167"/>
      <c r="RFO96" s="167"/>
      <c r="RFP96" s="167"/>
      <c r="RFQ96" s="167"/>
      <c r="RFR96" s="167"/>
      <c r="RFS96" s="167"/>
      <c r="RFT96" s="167"/>
      <c r="RFU96" s="167"/>
      <c r="RFV96" s="167"/>
      <c r="RFW96" s="167"/>
      <c r="RFX96" s="167"/>
      <c r="RFY96" s="167"/>
      <c r="RFZ96" s="167"/>
      <c r="RGA96" s="167"/>
      <c r="RGB96" s="167"/>
      <c r="RGC96" s="167"/>
      <c r="RGD96" s="167"/>
      <c r="RGE96" s="167"/>
      <c r="RGF96" s="167"/>
      <c r="RGG96" s="167"/>
      <c r="RGH96" s="167"/>
      <c r="RGI96" s="167"/>
      <c r="RGJ96" s="167"/>
      <c r="RGK96" s="167"/>
      <c r="RGL96" s="167"/>
      <c r="RGM96" s="167"/>
      <c r="RGN96" s="167"/>
      <c r="RGO96" s="167"/>
      <c r="RGP96" s="167"/>
      <c r="RGQ96" s="167"/>
      <c r="RGR96" s="167"/>
      <c r="RGS96" s="167"/>
      <c r="RGT96" s="167"/>
      <c r="RGU96" s="167"/>
      <c r="RGV96" s="167"/>
      <c r="RGW96" s="167"/>
      <c r="RGX96" s="167"/>
      <c r="RGY96" s="167"/>
      <c r="RGZ96" s="167"/>
      <c r="RHA96" s="167"/>
      <c r="RHB96" s="167"/>
      <c r="RHC96" s="167"/>
      <c r="RHD96" s="167"/>
      <c r="RHE96" s="167"/>
      <c r="RHF96" s="167"/>
      <c r="RHG96" s="167"/>
      <c r="RHH96" s="167"/>
      <c r="RHI96" s="167"/>
      <c r="RHJ96" s="167"/>
      <c r="RHK96" s="167"/>
      <c r="RHL96" s="167"/>
      <c r="RHM96" s="167"/>
      <c r="RHN96" s="167"/>
      <c r="RHO96" s="167"/>
      <c r="RHP96" s="167"/>
      <c r="RHQ96" s="167"/>
      <c r="RHR96" s="167"/>
      <c r="RHS96" s="167"/>
      <c r="RHT96" s="167"/>
      <c r="RHU96" s="167"/>
      <c r="RHV96" s="167"/>
      <c r="RHW96" s="167"/>
      <c r="RHX96" s="167"/>
      <c r="RHY96" s="167"/>
      <c r="RHZ96" s="167"/>
      <c r="RIA96" s="167"/>
      <c r="RIB96" s="167"/>
      <c r="RIC96" s="167"/>
      <c r="RID96" s="167"/>
      <c r="RIE96" s="167"/>
      <c r="RIF96" s="167"/>
      <c r="RIG96" s="167"/>
      <c r="RIH96" s="167"/>
      <c r="RII96" s="167"/>
      <c r="RIJ96" s="167"/>
      <c r="RIK96" s="167"/>
      <c r="RIL96" s="167"/>
      <c r="RIM96" s="167"/>
      <c r="RIN96" s="167"/>
      <c r="RIO96" s="167"/>
      <c r="RIP96" s="167"/>
      <c r="RIQ96" s="167"/>
      <c r="RIR96" s="167"/>
      <c r="RIS96" s="167"/>
      <c r="RIT96" s="167"/>
      <c r="RIU96" s="167"/>
      <c r="RIV96" s="167"/>
      <c r="RIW96" s="167"/>
      <c r="RIX96" s="167"/>
      <c r="RIY96" s="167"/>
      <c r="RIZ96" s="167"/>
      <c r="RJA96" s="167"/>
      <c r="RJB96" s="167"/>
      <c r="RJC96" s="167"/>
      <c r="RJD96" s="167"/>
      <c r="RJE96" s="167"/>
      <c r="RJF96" s="167"/>
      <c r="RJG96" s="167"/>
      <c r="RJH96" s="167"/>
      <c r="RJI96" s="167"/>
      <c r="RJJ96" s="167"/>
      <c r="RJK96" s="167"/>
      <c r="RJL96" s="167"/>
      <c r="RJM96" s="167"/>
      <c r="RJN96" s="167"/>
      <c r="RJO96" s="167"/>
      <c r="RJP96" s="167"/>
      <c r="RJQ96" s="167"/>
      <c r="RJR96" s="167"/>
      <c r="RJS96" s="167"/>
      <c r="RJT96" s="167"/>
      <c r="RJU96" s="167"/>
      <c r="RJV96" s="167"/>
      <c r="RJW96" s="167"/>
      <c r="RJX96" s="167"/>
      <c r="RJY96" s="167"/>
      <c r="RJZ96" s="167"/>
      <c r="RKA96" s="167"/>
      <c r="RKB96" s="167"/>
      <c r="RKC96" s="167"/>
      <c r="RKD96" s="167"/>
      <c r="RKE96" s="167"/>
      <c r="RKF96" s="167"/>
      <c r="RKG96" s="167"/>
      <c r="RKH96" s="167"/>
      <c r="RKI96" s="167"/>
      <c r="RKJ96" s="167"/>
      <c r="RKK96" s="167"/>
      <c r="RKL96" s="167"/>
      <c r="RKM96" s="167"/>
      <c r="RKN96" s="167"/>
      <c r="RKO96" s="167"/>
      <c r="RKP96" s="167"/>
      <c r="RKQ96" s="167"/>
      <c r="RKR96" s="167"/>
      <c r="RKS96" s="167"/>
      <c r="RKT96" s="167"/>
      <c r="RKU96" s="167"/>
      <c r="RKV96" s="167"/>
      <c r="RKW96" s="167"/>
      <c r="RKX96" s="167"/>
      <c r="RKY96" s="167"/>
      <c r="RKZ96" s="167"/>
      <c r="RLA96" s="167"/>
      <c r="RLB96" s="167"/>
      <c r="RLC96" s="167"/>
      <c r="RLD96" s="167"/>
      <c r="RLE96" s="167"/>
      <c r="RLF96" s="167"/>
      <c r="RLG96" s="167"/>
      <c r="RLH96" s="167"/>
      <c r="RLI96" s="167"/>
      <c r="RLJ96" s="167"/>
      <c r="RLK96" s="167"/>
      <c r="RLL96" s="167"/>
      <c r="RLM96" s="167"/>
      <c r="RLN96" s="167"/>
      <c r="RLO96" s="167"/>
      <c r="RLP96" s="167"/>
      <c r="RLQ96" s="167"/>
      <c r="RLR96" s="167"/>
      <c r="RLS96" s="167"/>
      <c r="RLT96" s="167"/>
      <c r="RLU96" s="167"/>
      <c r="RLV96" s="167"/>
      <c r="RLW96" s="167"/>
      <c r="RLX96" s="167"/>
      <c r="RLY96" s="167"/>
      <c r="RLZ96" s="167"/>
      <c r="RMA96" s="167"/>
      <c r="RMB96" s="167"/>
      <c r="RMC96" s="167"/>
      <c r="RMD96" s="167"/>
      <c r="RME96" s="167"/>
      <c r="RMF96" s="167"/>
      <c r="RMG96" s="167"/>
      <c r="RMH96" s="167"/>
      <c r="RMI96" s="167"/>
      <c r="RMJ96" s="167"/>
      <c r="RMK96" s="167"/>
      <c r="RML96" s="167"/>
      <c r="RMM96" s="167"/>
      <c r="RMN96" s="167"/>
      <c r="RMO96" s="167"/>
      <c r="RMP96" s="167"/>
      <c r="RMQ96" s="167"/>
      <c r="RMR96" s="167"/>
      <c r="RMS96" s="167"/>
      <c r="RMT96" s="167"/>
      <c r="RMU96" s="167"/>
      <c r="RMV96" s="167"/>
      <c r="RMW96" s="167"/>
      <c r="RMX96" s="167"/>
      <c r="RMY96" s="167"/>
      <c r="RMZ96" s="167"/>
      <c r="RNA96" s="167"/>
      <c r="RNB96" s="167"/>
      <c r="RNC96" s="167"/>
      <c r="RND96" s="167"/>
      <c r="RNE96" s="167"/>
      <c r="RNF96" s="167"/>
      <c r="RNG96" s="167"/>
      <c r="RNH96" s="167"/>
      <c r="RNI96" s="167"/>
      <c r="RNJ96" s="167"/>
      <c r="RNK96" s="167"/>
      <c r="RNL96" s="167"/>
      <c r="RNM96" s="167"/>
      <c r="RNN96" s="167"/>
      <c r="RNO96" s="167"/>
      <c r="RNP96" s="167"/>
      <c r="RNQ96" s="167"/>
      <c r="RNR96" s="167"/>
      <c r="RNS96" s="167"/>
      <c r="RNT96" s="167"/>
      <c r="RNU96" s="167"/>
      <c r="RNV96" s="167"/>
      <c r="RNW96" s="167"/>
      <c r="RNX96" s="167"/>
      <c r="RNY96" s="167"/>
      <c r="RNZ96" s="167"/>
      <c r="ROA96" s="167"/>
      <c r="ROB96" s="167"/>
      <c r="ROC96" s="167"/>
      <c r="ROD96" s="167"/>
      <c r="ROE96" s="167"/>
      <c r="ROF96" s="167"/>
      <c r="ROG96" s="167"/>
      <c r="ROH96" s="167"/>
      <c r="ROI96" s="167"/>
      <c r="ROJ96" s="167"/>
      <c r="ROK96" s="167"/>
      <c r="ROL96" s="167"/>
      <c r="ROM96" s="167"/>
      <c r="RON96" s="167"/>
      <c r="ROO96" s="167"/>
      <c r="ROP96" s="167"/>
      <c r="ROQ96" s="167"/>
      <c r="ROR96" s="167"/>
      <c r="ROS96" s="167"/>
      <c r="ROT96" s="167"/>
      <c r="ROU96" s="167"/>
      <c r="ROV96" s="167"/>
      <c r="ROW96" s="167"/>
      <c r="ROX96" s="167"/>
      <c r="ROY96" s="167"/>
      <c r="ROZ96" s="167"/>
      <c r="RPA96" s="167"/>
      <c r="RPB96" s="167"/>
      <c r="RPC96" s="167"/>
      <c r="RPD96" s="167"/>
      <c r="RPE96" s="167"/>
      <c r="RPF96" s="167"/>
      <c r="RPG96" s="167"/>
      <c r="RPH96" s="167"/>
      <c r="RPI96" s="167"/>
      <c r="RPJ96" s="167"/>
      <c r="RPK96" s="167"/>
      <c r="RPL96" s="167"/>
      <c r="RPM96" s="167"/>
      <c r="RPN96" s="167"/>
      <c r="RPO96" s="167"/>
      <c r="RPP96" s="167"/>
      <c r="RPQ96" s="167"/>
      <c r="RPR96" s="167"/>
      <c r="RPS96" s="167"/>
      <c r="RPT96" s="167"/>
      <c r="RPU96" s="167"/>
      <c r="RPV96" s="167"/>
      <c r="RPW96" s="167"/>
      <c r="RPX96" s="167"/>
      <c r="RPY96" s="167"/>
      <c r="RPZ96" s="167"/>
      <c r="RQA96" s="167"/>
      <c r="RQB96" s="167"/>
      <c r="RQC96" s="167"/>
      <c r="RQD96" s="167"/>
      <c r="RQE96" s="167"/>
      <c r="RQF96" s="167"/>
      <c r="RQG96" s="167"/>
      <c r="RQH96" s="167"/>
      <c r="RQI96" s="167"/>
      <c r="RQJ96" s="167"/>
      <c r="RQK96" s="167"/>
      <c r="RQL96" s="167"/>
      <c r="RQM96" s="167"/>
      <c r="RQN96" s="167"/>
      <c r="RQO96" s="167"/>
      <c r="RQP96" s="167"/>
      <c r="RQQ96" s="167"/>
      <c r="RQR96" s="167"/>
      <c r="RQS96" s="167"/>
      <c r="RQT96" s="167"/>
      <c r="RQU96" s="167"/>
      <c r="RQV96" s="167"/>
      <c r="RQW96" s="167"/>
      <c r="RQX96" s="167"/>
      <c r="RQY96" s="167"/>
      <c r="RQZ96" s="167"/>
      <c r="RRA96" s="167"/>
      <c r="RRB96" s="167"/>
      <c r="RRC96" s="167"/>
      <c r="RRD96" s="167"/>
      <c r="RRE96" s="167"/>
      <c r="RRF96" s="167"/>
      <c r="RRG96" s="167"/>
      <c r="RRH96" s="167"/>
      <c r="RRI96" s="167"/>
      <c r="RRJ96" s="167"/>
      <c r="RRK96" s="167"/>
      <c r="RRL96" s="167"/>
      <c r="RRM96" s="167"/>
      <c r="RRN96" s="167"/>
      <c r="RRO96" s="167"/>
      <c r="RRP96" s="167"/>
      <c r="RRQ96" s="167"/>
      <c r="RRR96" s="167"/>
      <c r="RRS96" s="167"/>
      <c r="RRT96" s="167"/>
      <c r="RRU96" s="167"/>
      <c r="RRV96" s="167"/>
      <c r="RRW96" s="167"/>
      <c r="RRX96" s="167"/>
      <c r="RRY96" s="167"/>
      <c r="RRZ96" s="167"/>
      <c r="RSA96" s="167"/>
      <c r="RSB96" s="167"/>
      <c r="RSC96" s="167"/>
      <c r="RSD96" s="167"/>
      <c r="RSE96" s="167"/>
      <c r="RSF96" s="167"/>
      <c r="RSG96" s="167"/>
      <c r="RSH96" s="167"/>
      <c r="RSI96" s="167"/>
      <c r="RSJ96" s="167"/>
      <c r="RSK96" s="167"/>
      <c r="RSL96" s="167"/>
      <c r="RSM96" s="167"/>
      <c r="RSN96" s="167"/>
      <c r="RSO96" s="167"/>
      <c r="RSP96" s="167"/>
      <c r="RSQ96" s="167"/>
      <c r="RSR96" s="167"/>
      <c r="RSS96" s="167"/>
      <c r="RST96" s="167"/>
      <c r="RSU96" s="167"/>
      <c r="RSV96" s="167"/>
      <c r="RSW96" s="167"/>
      <c r="RSX96" s="167"/>
      <c r="RSY96" s="167"/>
      <c r="RSZ96" s="167"/>
      <c r="RTA96" s="167"/>
      <c r="RTB96" s="167"/>
      <c r="RTC96" s="167"/>
      <c r="RTD96" s="167"/>
      <c r="RTE96" s="167"/>
      <c r="RTF96" s="167"/>
      <c r="RTG96" s="167"/>
      <c r="RTH96" s="167"/>
      <c r="RTI96" s="167"/>
      <c r="RTJ96" s="167"/>
      <c r="RTK96" s="167"/>
      <c r="RTL96" s="167"/>
      <c r="RTM96" s="167"/>
      <c r="RTN96" s="167"/>
      <c r="RTO96" s="167"/>
      <c r="RTP96" s="167"/>
      <c r="RTQ96" s="167"/>
      <c r="RTR96" s="167"/>
      <c r="RTS96" s="167"/>
      <c r="RTT96" s="167"/>
      <c r="RTU96" s="167"/>
      <c r="RTV96" s="167"/>
      <c r="RTW96" s="167"/>
      <c r="RTX96" s="167"/>
      <c r="RTY96" s="167"/>
      <c r="RTZ96" s="167"/>
      <c r="RUA96" s="167"/>
      <c r="RUB96" s="167"/>
      <c r="RUC96" s="167"/>
      <c r="RUD96" s="167"/>
      <c r="RUE96" s="167"/>
      <c r="RUF96" s="167"/>
      <c r="RUG96" s="167"/>
      <c r="RUH96" s="167"/>
      <c r="RUI96" s="167"/>
      <c r="RUJ96" s="167"/>
      <c r="RUK96" s="167"/>
      <c r="RUL96" s="167"/>
      <c r="RUM96" s="167"/>
      <c r="RUN96" s="167"/>
      <c r="RUO96" s="167"/>
      <c r="RUP96" s="167"/>
      <c r="RUQ96" s="167"/>
      <c r="RUR96" s="167"/>
      <c r="RUS96" s="167"/>
      <c r="RUT96" s="167"/>
      <c r="RUU96" s="167"/>
      <c r="RUV96" s="167"/>
      <c r="RUW96" s="167"/>
      <c r="RUX96" s="167"/>
      <c r="RUY96" s="167"/>
      <c r="RUZ96" s="167"/>
      <c r="RVA96" s="167"/>
      <c r="RVB96" s="167"/>
      <c r="RVC96" s="167"/>
      <c r="RVD96" s="167"/>
      <c r="RVE96" s="167"/>
      <c r="RVF96" s="167"/>
      <c r="RVG96" s="167"/>
      <c r="RVH96" s="167"/>
      <c r="RVI96" s="167"/>
      <c r="RVJ96" s="167"/>
      <c r="RVK96" s="167"/>
      <c r="RVL96" s="167"/>
      <c r="RVM96" s="167"/>
      <c r="RVN96" s="167"/>
      <c r="RVO96" s="167"/>
      <c r="RVP96" s="167"/>
      <c r="RVQ96" s="167"/>
      <c r="RVR96" s="167"/>
      <c r="RVS96" s="167"/>
      <c r="RVT96" s="167"/>
      <c r="RVU96" s="167"/>
      <c r="RVV96" s="167"/>
      <c r="RVW96" s="167"/>
      <c r="RVX96" s="167"/>
      <c r="RVY96" s="167"/>
      <c r="RVZ96" s="167"/>
      <c r="RWA96" s="167"/>
      <c r="RWB96" s="167"/>
      <c r="RWC96" s="167"/>
      <c r="RWD96" s="167"/>
      <c r="RWE96" s="167"/>
      <c r="RWF96" s="167"/>
      <c r="RWG96" s="167"/>
      <c r="RWH96" s="167"/>
      <c r="RWI96" s="167"/>
      <c r="RWJ96" s="167"/>
      <c r="RWK96" s="167"/>
      <c r="RWL96" s="167"/>
      <c r="RWM96" s="167"/>
      <c r="RWN96" s="167"/>
      <c r="RWO96" s="167"/>
      <c r="RWP96" s="167"/>
      <c r="RWQ96" s="167"/>
      <c r="RWR96" s="167"/>
      <c r="RWS96" s="167"/>
      <c r="RWT96" s="167"/>
      <c r="RWU96" s="167"/>
      <c r="RWV96" s="167"/>
      <c r="RWW96" s="167"/>
      <c r="RWX96" s="167"/>
      <c r="RWY96" s="167"/>
      <c r="RWZ96" s="167"/>
      <c r="RXA96" s="167"/>
      <c r="RXB96" s="167"/>
      <c r="RXC96" s="167"/>
      <c r="RXD96" s="167"/>
      <c r="RXE96" s="167"/>
      <c r="RXF96" s="167"/>
      <c r="RXG96" s="167"/>
      <c r="RXH96" s="167"/>
      <c r="RXI96" s="167"/>
      <c r="RXJ96" s="167"/>
      <c r="RXK96" s="167"/>
      <c r="RXL96" s="167"/>
      <c r="RXM96" s="167"/>
      <c r="RXN96" s="167"/>
      <c r="RXO96" s="167"/>
      <c r="RXP96" s="167"/>
      <c r="RXQ96" s="167"/>
      <c r="RXR96" s="167"/>
      <c r="RXS96" s="167"/>
      <c r="RXT96" s="167"/>
      <c r="RXU96" s="167"/>
      <c r="RXV96" s="167"/>
      <c r="RXW96" s="167"/>
      <c r="RXX96" s="167"/>
      <c r="RXY96" s="167"/>
      <c r="RXZ96" s="167"/>
      <c r="RYA96" s="167"/>
      <c r="RYB96" s="167"/>
      <c r="RYC96" s="167"/>
      <c r="RYD96" s="167"/>
      <c r="RYE96" s="167"/>
      <c r="RYF96" s="167"/>
      <c r="RYG96" s="167"/>
      <c r="RYH96" s="167"/>
      <c r="RYI96" s="167"/>
      <c r="RYJ96" s="167"/>
      <c r="RYK96" s="167"/>
      <c r="RYL96" s="167"/>
      <c r="RYM96" s="167"/>
      <c r="RYN96" s="167"/>
      <c r="RYO96" s="167"/>
      <c r="RYP96" s="167"/>
      <c r="RYQ96" s="167"/>
      <c r="RYR96" s="167"/>
      <c r="RYS96" s="167"/>
      <c r="RYT96" s="167"/>
      <c r="RYU96" s="167"/>
      <c r="RYV96" s="167"/>
      <c r="RYW96" s="167"/>
      <c r="RYX96" s="167"/>
      <c r="RYY96" s="167"/>
      <c r="RYZ96" s="167"/>
      <c r="RZA96" s="167"/>
      <c r="RZB96" s="167"/>
      <c r="RZC96" s="167"/>
      <c r="RZD96" s="167"/>
      <c r="RZE96" s="167"/>
      <c r="RZF96" s="167"/>
      <c r="RZG96" s="167"/>
      <c r="RZH96" s="167"/>
      <c r="RZI96" s="167"/>
      <c r="RZJ96" s="167"/>
      <c r="RZK96" s="167"/>
      <c r="RZL96" s="167"/>
      <c r="RZM96" s="167"/>
      <c r="RZN96" s="167"/>
      <c r="RZO96" s="167"/>
      <c r="RZP96" s="167"/>
      <c r="RZQ96" s="167"/>
      <c r="RZR96" s="167"/>
      <c r="RZS96" s="167"/>
      <c r="RZT96" s="167"/>
      <c r="RZU96" s="167"/>
      <c r="RZV96" s="167"/>
      <c r="RZW96" s="167"/>
      <c r="RZX96" s="167"/>
      <c r="RZY96" s="167"/>
      <c r="RZZ96" s="167"/>
      <c r="SAA96" s="167"/>
      <c r="SAB96" s="167"/>
      <c r="SAC96" s="167"/>
      <c r="SAD96" s="167"/>
      <c r="SAE96" s="167"/>
      <c r="SAF96" s="167"/>
      <c r="SAG96" s="167"/>
      <c r="SAH96" s="167"/>
      <c r="SAI96" s="167"/>
      <c r="SAJ96" s="167"/>
      <c r="SAK96" s="167"/>
      <c r="SAL96" s="167"/>
      <c r="SAM96" s="167"/>
      <c r="SAN96" s="167"/>
      <c r="SAO96" s="167"/>
      <c r="SAP96" s="167"/>
      <c r="SAQ96" s="167"/>
      <c r="SAR96" s="167"/>
      <c r="SAS96" s="167"/>
      <c r="SAT96" s="167"/>
      <c r="SAU96" s="167"/>
      <c r="SAV96" s="167"/>
      <c r="SAW96" s="167"/>
      <c r="SAX96" s="167"/>
      <c r="SAY96" s="167"/>
      <c r="SAZ96" s="167"/>
      <c r="SBA96" s="167"/>
      <c r="SBB96" s="167"/>
      <c r="SBC96" s="167"/>
      <c r="SBD96" s="167"/>
      <c r="SBE96" s="167"/>
      <c r="SBF96" s="167"/>
      <c r="SBG96" s="167"/>
      <c r="SBH96" s="167"/>
      <c r="SBI96" s="167"/>
      <c r="SBJ96" s="167"/>
      <c r="SBK96" s="167"/>
      <c r="SBL96" s="167"/>
      <c r="SBM96" s="167"/>
      <c r="SBN96" s="167"/>
      <c r="SBO96" s="167"/>
      <c r="SBP96" s="167"/>
      <c r="SBQ96" s="167"/>
      <c r="SBR96" s="167"/>
      <c r="SBS96" s="167"/>
      <c r="SBT96" s="167"/>
      <c r="SBU96" s="167"/>
      <c r="SBV96" s="167"/>
      <c r="SBW96" s="167"/>
      <c r="SBX96" s="167"/>
      <c r="SBY96" s="167"/>
      <c r="SBZ96" s="167"/>
      <c r="SCA96" s="167"/>
      <c r="SCB96" s="167"/>
      <c r="SCC96" s="167"/>
      <c r="SCD96" s="167"/>
      <c r="SCE96" s="167"/>
      <c r="SCF96" s="167"/>
      <c r="SCG96" s="167"/>
      <c r="SCH96" s="167"/>
      <c r="SCI96" s="167"/>
      <c r="SCJ96" s="167"/>
      <c r="SCK96" s="167"/>
      <c r="SCL96" s="167"/>
      <c r="SCM96" s="167"/>
      <c r="SCN96" s="167"/>
      <c r="SCO96" s="167"/>
      <c r="SCP96" s="167"/>
      <c r="SCQ96" s="167"/>
      <c r="SCR96" s="167"/>
      <c r="SCS96" s="167"/>
      <c r="SCT96" s="167"/>
      <c r="SCU96" s="167"/>
      <c r="SCV96" s="167"/>
      <c r="SCW96" s="167"/>
      <c r="SCX96" s="167"/>
      <c r="SCY96" s="167"/>
      <c r="SCZ96" s="167"/>
      <c r="SDA96" s="167"/>
      <c r="SDB96" s="167"/>
      <c r="SDC96" s="167"/>
      <c r="SDD96" s="167"/>
      <c r="SDE96" s="167"/>
      <c r="SDF96" s="167"/>
      <c r="SDG96" s="167"/>
      <c r="SDH96" s="167"/>
      <c r="SDI96" s="167"/>
      <c r="SDJ96" s="167"/>
      <c r="SDK96" s="167"/>
      <c r="SDL96" s="167"/>
      <c r="SDM96" s="167"/>
      <c r="SDN96" s="167"/>
      <c r="SDO96" s="167"/>
      <c r="SDP96" s="167"/>
      <c r="SDQ96" s="167"/>
      <c r="SDR96" s="167"/>
      <c r="SDS96" s="167"/>
      <c r="SDT96" s="167"/>
      <c r="SDU96" s="167"/>
      <c r="SDV96" s="167"/>
      <c r="SDW96" s="167"/>
      <c r="SDX96" s="167"/>
      <c r="SDY96" s="167"/>
      <c r="SDZ96" s="167"/>
      <c r="SEA96" s="167"/>
      <c r="SEB96" s="167"/>
      <c r="SEC96" s="167"/>
      <c r="SED96" s="167"/>
      <c r="SEE96" s="167"/>
      <c r="SEF96" s="167"/>
      <c r="SEG96" s="167"/>
      <c r="SEH96" s="167"/>
      <c r="SEI96" s="167"/>
      <c r="SEJ96" s="167"/>
      <c r="SEK96" s="167"/>
      <c r="SEL96" s="167"/>
      <c r="SEM96" s="167"/>
      <c r="SEN96" s="167"/>
      <c r="SEO96" s="167"/>
      <c r="SEP96" s="167"/>
      <c r="SEQ96" s="167"/>
      <c r="SER96" s="167"/>
      <c r="SES96" s="167"/>
      <c r="SET96" s="167"/>
      <c r="SEU96" s="167"/>
      <c r="SEV96" s="167"/>
      <c r="SEW96" s="167"/>
      <c r="SEX96" s="167"/>
      <c r="SEY96" s="167"/>
      <c r="SEZ96" s="167"/>
      <c r="SFA96" s="167"/>
      <c r="SFB96" s="167"/>
      <c r="SFC96" s="167"/>
      <c r="SFD96" s="167"/>
      <c r="SFE96" s="167"/>
      <c r="SFF96" s="167"/>
      <c r="SFG96" s="167"/>
      <c r="SFH96" s="167"/>
      <c r="SFI96" s="167"/>
      <c r="SFJ96" s="167"/>
      <c r="SFK96" s="167"/>
      <c r="SFL96" s="167"/>
      <c r="SFM96" s="167"/>
      <c r="SFN96" s="167"/>
      <c r="SFO96" s="167"/>
      <c r="SFP96" s="167"/>
      <c r="SFQ96" s="167"/>
      <c r="SFR96" s="167"/>
      <c r="SFS96" s="167"/>
      <c r="SFT96" s="167"/>
      <c r="SFU96" s="167"/>
      <c r="SFV96" s="167"/>
      <c r="SFW96" s="167"/>
      <c r="SFX96" s="167"/>
      <c r="SFY96" s="167"/>
      <c r="SFZ96" s="167"/>
      <c r="SGA96" s="167"/>
      <c r="SGB96" s="167"/>
      <c r="SGC96" s="167"/>
      <c r="SGD96" s="167"/>
      <c r="SGE96" s="167"/>
      <c r="SGF96" s="167"/>
      <c r="SGG96" s="167"/>
      <c r="SGH96" s="167"/>
      <c r="SGI96" s="167"/>
      <c r="SGJ96" s="167"/>
      <c r="SGK96" s="167"/>
      <c r="SGL96" s="167"/>
      <c r="SGM96" s="167"/>
      <c r="SGN96" s="167"/>
      <c r="SGO96" s="167"/>
      <c r="SGP96" s="167"/>
      <c r="SGQ96" s="167"/>
      <c r="SGR96" s="167"/>
      <c r="SGS96" s="167"/>
      <c r="SGT96" s="167"/>
      <c r="SGU96" s="167"/>
      <c r="SGV96" s="167"/>
      <c r="SGW96" s="167"/>
      <c r="SGX96" s="167"/>
      <c r="SGY96" s="167"/>
      <c r="SGZ96" s="167"/>
      <c r="SHA96" s="167"/>
      <c r="SHB96" s="167"/>
      <c r="SHC96" s="167"/>
      <c r="SHD96" s="167"/>
      <c r="SHE96" s="167"/>
      <c r="SHF96" s="167"/>
      <c r="SHG96" s="167"/>
      <c r="SHH96" s="167"/>
      <c r="SHI96" s="167"/>
      <c r="SHJ96" s="167"/>
      <c r="SHK96" s="167"/>
      <c r="SHL96" s="167"/>
      <c r="SHM96" s="167"/>
      <c r="SHN96" s="167"/>
      <c r="SHO96" s="167"/>
      <c r="SHP96" s="167"/>
      <c r="SHQ96" s="167"/>
      <c r="SHR96" s="167"/>
      <c r="SHS96" s="167"/>
      <c r="SHT96" s="167"/>
      <c r="SHU96" s="167"/>
      <c r="SHV96" s="167"/>
      <c r="SHW96" s="167"/>
      <c r="SHX96" s="167"/>
      <c r="SHY96" s="167"/>
      <c r="SHZ96" s="167"/>
      <c r="SIA96" s="167"/>
      <c r="SIB96" s="167"/>
      <c r="SIC96" s="167"/>
      <c r="SID96" s="167"/>
      <c r="SIE96" s="167"/>
      <c r="SIF96" s="167"/>
      <c r="SIG96" s="167"/>
      <c r="SIH96" s="167"/>
      <c r="SII96" s="167"/>
      <c r="SIJ96" s="167"/>
      <c r="SIK96" s="167"/>
      <c r="SIL96" s="167"/>
      <c r="SIM96" s="167"/>
      <c r="SIN96" s="167"/>
      <c r="SIO96" s="167"/>
      <c r="SIP96" s="167"/>
      <c r="SIQ96" s="167"/>
      <c r="SIR96" s="167"/>
      <c r="SIS96" s="167"/>
      <c r="SIT96" s="167"/>
      <c r="SIU96" s="167"/>
      <c r="SIV96" s="167"/>
      <c r="SIW96" s="167"/>
      <c r="SIX96" s="167"/>
      <c r="SIY96" s="167"/>
      <c r="SIZ96" s="167"/>
      <c r="SJA96" s="167"/>
      <c r="SJB96" s="167"/>
      <c r="SJC96" s="167"/>
      <c r="SJD96" s="167"/>
      <c r="SJE96" s="167"/>
      <c r="SJF96" s="167"/>
      <c r="SJG96" s="167"/>
      <c r="SJH96" s="167"/>
      <c r="SJI96" s="167"/>
      <c r="SJJ96" s="167"/>
      <c r="SJK96" s="167"/>
      <c r="SJL96" s="167"/>
      <c r="SJM96" s="167"/>
      <c r="SJN96" s="167"/>
      <c r="SJO96" s="167"/>
      <c r="SJP96" s="167"/>
      <c r="SJQ96" s="167"/>
      <c r="SJR96" s="167"/>
      <c r="SJS96" s="167"/>
      <c r="SJT96" s="167"/>
      <c r="SJU96" s="167"/>
      <c r="SJV96" s="167"/>
      <c r="SJW96" s="167"/>
      <c r="SJX96" s="167"/>
      <c r="SJY96" s="167"/>
      <c r="SJZ96" s="167"/>
      <c r="SKA96" s="167"/>
      <c r="SKB96" s="167"/>
      <c r="SKC96" s="167"/>
      <c r="SKD96" s="167"/>
      <c r="SKE96" s="167"/>
      <c r="SKF96" s="167"/>
      <c r="SKG96" s="167"/>
      <c r="SKH96" s="167"/>
      <c r="SKI96" s="167"/>
      <c r="SKJ96" s="167"/>
      <c r="SKK96" s="167"/>
      <c r="SKL96" s="167"/>
      <c r="SKM96" s="167"/>
      <c r="SKN96" s="167"/>
      <c r="SKO96" s="167"/>
      <c r="SKP96" s="167"/>
      <c r="SKQ96" s="167"/>
      <c r="SKR96" s="167"/>
      <c r="SKS96" s="167"/>
      <c r="SKT96" s="167"/>
      <c r="SKU96" s="167"/>
      <c r="SKV96" s="167"/>
      <c r="SKW96" s="167"/>
      <c r="SKX96" s="167"/>
      <c r="SKY96" s="167"/>
      <c r="SKZ96" s="167"/>
      <c r="SLA96" s="167"/>
      <c r="SLB96" s="167"/>
      <c r="SLC96" s="167"/>
      <c r="SLD96" s="167"/>
      <c r="SLE96" s="167"/>
      <c r="SLF96" s="167"/>
      <c r="SLG96" s="167"/>
      <c r="SLH96" s="167"/>
      <c r="SLI96" s="167"/>
      <c r="SLJ96" s="167"/>
      <c r="SLK96" s="167"/>
      <c r="SLL96" s="167"/>
      <c r="SLM96" s="167"/>
      <c r="SLN96" s="167"/>
      <c r="SLO96" s="167"/>
      <c r="SLP96" s="167"/>
      <c r="SLQ96" s="167"/>
      <c r="SLR96" s="167"/>
      <c r="SLS96" s="167"/>
      <c r="SLT96" s="167"/>
      <c r="SLU96" s="167"/>
      <c r="SLV96" s="167"/>
      <c r="SLW96" s="167"/>
      <c r="SLX96" s="167"/>
      <c r="SLY96" s="167"/>
      <c r="SLZ96" s="167"/>
      <c r="SMA96" s="167"/>
      <c r="SMB96" s="167"/>
      <c r="SMC96" s="167"/>
      <c r="SMD96" s="167"/>
      <c r="SME96" s="167"/>
      <c r="SMF96" s="167"/>
      <c r="SMG96" s="167"/>
      <c r="SMH96" s="167"/>
      <c r="SMI96" s="167"/>
      <c r="SMJ96" s="167"/>
      <c r="SMK96" s="167"/>
      <c r="SML96" s="167"/>
      <c r="SMM96" s="167"/>
      <c r="SMN96" s="167"/>
      <c r="SMO96" s="167"/>
      <c r="SMP96" s="167"/>
      <c r="SMQ96" s="167"/>
      <c r="SMR96" s="167"/>
      <c r="SMS96" s="167"/>
      <c r="SMT96" s="167"/>
      <c r="SMU96" s="167"/>
      <c r="SMV96" s="167"/>
      <c r="SMW96" s="167"/>
      <c r="SMX96" s="167"/>
      <c r="SMY96" s="167"/>
      <c r="SMZ96" s="167"/>
      <c r="SNA96" s="167"/>
      <c r="SNB96" s="167"/>
      <c r="SNC96" s="167"/>
      <c r="SND96" s="167"/>
      <c r="SNE96" s="167"/>
      <c r="SNF96" s="167"/>
      <c r="SNG96" s="167"/>
      <c r="SNH96" s="167"/>
      <c r="SNI96" s="167"/>
      <c r="SNJ96" s="167"/>
      <c r="SNK96" s="167"/>
      <c r="SNL96" s="167"/>
      <c r="SNM96" s="167"/>
      <c r="SNN96" s="167"/>
      <c r="SNO96" s="167"/>
      <c r="SNP96" s="167"/>
      <c r="SNQ96" s="167"/>
      <c r="SNR96" s="167"/>
      <c r="SNS96" s="167"/>
      <c r="SNT96" s="167"/>
      <c r="SNU96" s="167"/>
      <c r="SNV96" s="167"/>
      <c r="SNW96" s="167"/>
      <c r="SNX96" s="167"/>
      <c r="SNY96" s="167"/>
      <c r="SNZ96" s="167"/>
      <c r="SOA96" s="167"/>
      <c r="SOB96" s="167"/>
      <c r="SOC96" s="167"/>
      <c r="SOD96" s="167"/>
      <c r="SOE96" s="167"/>
      <c r="SOF96" s="167"/>
      <c r="SOG96" s="167"/>
      <c r="SOH96" s="167"/>
      <c r="SOI96" s="167"/>
      <c r="SOJ96" s="167"/>
      <c r="SOK96" s="167"/>
      <c r="SOL96" s="167"/>
      <c r="SOM96" s="167"/>
      <c r="SON96" s="167"/>
      <c r="SOO96" s="167"/>
      <c r="SOP96" s="167"/>
      <c r="SOQ96" s="167"/>
      <c r="SOR96" s="167"/>
      <c r="SOS96" s="167"/>
      <c r="SOT96" s="167"/>
      <c r="SOU96" s="167"/>
      <c r="SOV96" s="167"/>
      <c r="SOW96" s="167"/>
      <c r="SOX96" s="167"/>
      <c r="SOY96" s="167"/>
      <c r="SOZ96" s="167"/>
      <c r="SPA96" s="167"/>
      <c r="SPB96" s="167"/>
      <c r="SPC96" s="167"/>
      <c r="SPD96" s="167"/>
      <c r="SPE96" s="167"/>
      <c r="SPF96" s="167"/>
      <c r="SPG96" s="167"/>
      <c r="SPH96" s="167"/>
      <c r="SPI96" s="167"/>
      <c r="SPJ96" s="167"/>
      <c r="SPK96" s="167"/>
      <c r="SPL96" s="167"/>
      <c r="SPM96" s="167"/>
      <c r="SPN96" s="167"/>
      <c r="SPO96" s="167"/>
      <c r="SPP96" s="167"/>
      <c r="SPQ96" s="167"/>
      <c r="SPR96" s="167"/>
      <c r="SPS96" s="167"/>
      <c r="SPT96" s="167"/>
      <c r="SPU96" s="167"/>
      <c r="SPV96" s="167"/>
      <c r="SPW96" s="167"/>
      <c r="SPX96" s="167"/>
      <c r="SPY96" s="167"/>
      <c r="SPZ96" s="167"/>
      <c r="SQA96" s="167"/>
      <c r="SQB96" s="167"/>
      <c r="SQC96" s="167"/>
      <c r="SQD96" s="167"/>
      <c r="SQE96" s="167"/>
      <c r="SQF96" s="167"/>
      <c r="SQG96" s="167"/>
      <c r="SQH96" s="167"/>
      <c r="SQI96" s="167"/>
      <c r="SQJ96" s="167"/>
      <c r="SQK96" s="167"/>
      <c r="SQL96" s="167"/>
      <c r="SQM96" s="167"/>
      <c r="SQN96" s="167"/>
      <c r="SQO96" s="167"/>
      <c r="SQP96" s="167"/>
      <c r="SQQ96" s="167"/>
      <c r="SQR96" s="167"/>
      <c r="SQS96" s="167"/>
      <c r="SQT96" s="167"/>
      <c r="SQU96" s="167"/>
      <c r="SQV96" s="167"/>
      <c r="SQW96" s="167"/>
      <c r="SQX96" s="167"/>
      <c r="SQY96" s="167"/>
      <c r="SQZ96" s="167"/>
      <c r="SRA96" s="167"/>
      <c r="SRB96" s="167"/>
      <c r="SRC96" s="167"/>
      <c r="SRD96" s="167"/>
      <c r="SRE96" s="167"/>
      <c r="SRF96" s="167"/>
      <c r="SRG96" s="167"/>
      <c r="SRH96" s="167"/>
      <c r="SRI96" s="167"/>
      <c r="SRJ96" s="167"/>
      <c r="SRK96" s="167"/>
      <c r="SRL96" s="167"/>
      <c r="SRM96" s="167"/>
      <c r="SRN96" s="167"/>
      <c r="SRO96" s="167"/>
      <c r="SRP96" s="167"/>
      <c r="SRQ96" s="167"/>
      <c r="SRR96" s="167"/>
      <c r="SRS96" s="167"/>
      <c r="SRT96" s="167"/>
      <c r="SRU96" s="167"/>
      <c r="SRV96" s="167"/>
      <c r="SRW96" s="167"/>
      <c r="SRX96" s="167"/>
      <c r="SRY96" s="167"/>
      <c r="SRZ96" s="167"/>
      <c r="SSA96" s="167"/>
      <c r="SSB96" s="167"/>
      <c r="SSC96" s="167"/>
      <c r="SSD96" s="167"/>
      <c r="SSE96" s="167"/>
      <c r="SSF96" s="167"/>
      <c r="SSG96" s="167"/>
      <c r="SSH96" s="167"/>
      <c r="SSI96" s="167"/>
      <c r="SSJ96" s="167"/>
      <c r="SSK96" s="167"/>
      <c r="SSL96" s="167"/>
      <c r="SSM96" s="167"/>
      <c r="SSN96" s="167"/>
      <c r="SSO96" s="167"/>
      <c r="SSP96" s="167"/>
      <c r="SSQ96" s="167"/>
      <c r="SSR96" s="167"/>
      <c r="SSS96" s="167"/>
      <c r="SST96" s="167"/>
      <c r="SSU96" s="167"/>
      <c r="SSV96" s="167"/>
      <c r="SSW96" s="167"/>
      <c r="SSX96" s="167"/>
      <c r="SSY96" s="167"/>
      <c r="SSZ96" s="167"/>
      <c r="STA96" s="167"/>
      <c r="STB96" s="167"/>
      <c r="STC96" s="167"/>
      <c r="STD96" s="167"/>
      <c r="STE96" s="167"/>
      <c r="STF96" s="167"/>
      <c r="STG96" s="167"/>
      <c r="STH96" s="167"/>
      <c r="STI96" s="167"/>
      <c r="STJ96" s="167"/>
      <c r="STK96" s="167"/>
      <c r="STL96" s="167"/>
      <c r="STM96" s="167"/>
      <c r="STN96" s="167"/>
      <c r="STO96" s="167"/>
      <c r="STP96" s="167"/>
      <c r="STQ96" s="167"/>
      <c r="STR96" s="167"/>
      <c r="STS96" s="167"/>
      <c r="STT96" s="167"/>
      <c r="STU96" s="167"/>
      <c r="STV96" s="167"/>
      <c r="STW96" s="167"/>
      <c r="STX96" s="167"/>
      <c r="STY96" s="167"/>
      <c r="STZ96" s="167"/>
      <c r="SUA96" s="167"/>
      <c r="SUB96" s="167"/>
      <c r="SUC96" s="167"/>
      <c r="SUD96" s="167"/>
      <c r="SUE96" s="167"/>
      <c r="SUF96" s="167"/>
      <c r="SUG96" s="167"/>
      <c r="SUH96" s="167"/>
      <c r="SUI96" s="167"/>
      <c r="SUJ96" s="167"/>
      <c r="SUK96" s="167"/>
      <c r="SUL96" s="167"/>
      <c r="SUM96" s="167"/>
      <c r="SUN96" s="167"/>
      <c r="SUO96" s="167"/>
      <c r="SUP96" s="167"/>
      <c r="SUQ96" s="167"/>
      <c r="SUR96" s="167"/>
      <c r="SUS96" s="167"/>
      <c r="SUT96" s="167"/>
      <c r="SUU96" s="167"/>
      <c r="SUV96" s="167"/>
      <c r="SUW96" s="167"/>
      <c r="SUX96" s="167"/>
      <c r="SUY96" s="167"/>
      <c r="SUZ96" s="167"/>
      <c r="SVA96" s="167"/>
      <c r="SVB96" s="167"/>
      <c r="SVC96" s="167"/>
      <c r="SVD96" s="167"/>
      <c r="SVE96" s="167"/>
      <c r="SVF96" s="167"/>
      <c r="SVG96" s="167"/>
      <c r="SVH96" s="167"/>
      <c r="SVI96" s="167"/>
      <c r="SVJ96" s="167"/>
      <c r="SVK96" s="167"/>
      <c r="SVL96" s="167"/>
      <c r="SVM96" s="167"/>
      <c r="SVN96" s="167"/>
      <c r="SVO96" s="167"/>
      <c r="SVP96" s="167"/>
      <c r="SVQ96" s="167"/>
      <c r="SVR96" s="167"/>
      <c r="SVS96" s="167"/>
      <c r="SVT96" s="167"/>
      <c r="SVU96" s="167"/>
      <c r="SVV96" s="167"/>
      <c r="SVW96" s="167"/>
      <c r="SVX96" s="167"/>
      <c r="SVY96" s="167"/>
      <c r="SVZ96" s="167"/>
      <c r="SWA96" s="167"/>
      <c r="SWB96" s="167"/>
      <c r="SWC96" s="167"/>
      <c r="SWD96" s="167"/>
      <c r="SWE96" s="167"/>
      <c r="SWF96" s="167"/>
      <c r="SWG96" s="167"/>
      <c r="SWH96" s="167"/>
      <c r="SWI96" s="167"/>
      <c r="SWJ96" s="167"/>
      <c r="SWK96" s="167"/>
      <c r="SWL96" s="167"/>
      <c r="SWM96" s="167"/>
      <c r="SWN96" s="167"/>
      <c r="SWO96" s="167"/>
      <c r="SWP96" s="167"/>
      <c r="SWQ96" s="167"/>
      <c r="SWR96" s="167"/>
      <c r="SWS96" s="167"/>
      <c r="SWT96" s="167"/>
      <c r="SWU96" s="167"/>
      <c r="SWV96" s="167"/>
      <c r="SWW96" s="167"/>
      <c r="SWX96" s="167"/>
      <c r="SWY96" s="167"/>
      <c r="SWZ96" s="167"/>
      <c r="SXA96" s="167"/>
      <c r="SXB96" s="167"/>
      <c r="SXC96" s="167"/>
      <c r="SXD96" s="167"/>
      <c r="SXE96" s="167"/>
      <c r="SXF96" s="167"/>
      <c r="SXG96" s="167"/>
      <c r="SXH96" s="167"/>
      <c r="SXI96" s="167"/>
      <c r="SXJ96" s="167"/>
      <c r="SXK96" s="167"/>
      <c r="SXL96" s="167"/>
      <c r="SXM96" s="167"/>
      <c r="SXN96" s="167"/>
      <c r="SXO96" s="167"/>
      <c r="SXP96" s="167"/>
      <c r="SXQ96" s="167"/>
      <c r="SXR96" s="167"/>
      <c r="SXS96" s="167"/>
      <c r="SXT96" s="167"/>
      <c r="SXU96" s="167"/>
      <c r="SXV96" s="167"/>
      <c r="SXW96" s="167"/>
      <c r="SXX96" s="167"/>
      <c r="SXY96" s="167"/>
      <c r="SXZ96" s="167"/>
      <c r="SYA96" s="167"/>
      <c r="SYB96" s="167"/>
      <c r="SYC96" s="167"/>
      <c r="SYD96" s="167"/>
      <c r="SYE96" s="167"/>
      <c r="SYF96" s="167"/>
      <c r="SYG96" s="167"/>
      <c r="SYH96" s="167"/>
      <c r="SYI96" s="167"/>
      <c r="SYJ96" s="167"/>
      <c r="SYK96" s="167"/>
      <c r="SYL96" s="167"/>
      <c r="SYM96" s="167"/>
      <c r="SYN96" s="167"/>
      <c r="SYO96" s="167"/>
      <c r="SYP96" s="167"/>
      <c r="SYQ96" s="167"/>
      <c r="SYR96" s="167"/>
      <c r="SYS96" s="167"/>
      <c r="SYT96" s="167"/>
      <c r="SYU96" s="167"/>
      <c r="SYV96" s="167"/>
      <c r="SYW96" s="167"/>
      <c r="SYX96" s="167"/>
      <c r="SYY96" s="167"/>
      <c r="SYZ96" s="167"/>
      <c r="SZA96" s="167"/>
      <c r="SZB96" s="167"/>
      <c r="SZC96" s="167"/>
      <c r="SZD96" s="167"/>
      <c r="SZE96" s="167"/>
      <c r="SZF96" s="167"/>
      <c r="SZG96" s="167"/>
      <c r="SZH96" s="167"/>
      <c r="SZI96" s="167"/>
      <c r="SZJ96" s="167"/>
      <c r="SZK96" s="167"/>
      <c r="SZL96" s="167"/>
      <c r="SZM96" s="167"/>
      <c r="SZN96" s="167"/>
      <c r="SZO96" s="167"/>
      <c r="SZP96" s="167"/>
      <c r="SZQ96" s="167"/>
      <c r="SZR96" s="167"/>
      <c r="SZS96" s="167"/>
      <c r="SZT96" s="167"/>
      <c r="SZU96" s="167"/>
      <c r="SZV96" s="167"/>
      <c r="SZW96" s="167"/>
      <c r="SZX96" s="167"/>
      <c r="SZY96" s="167"/>
      <c r="SZZ96" s="167"/>
      <c r="TAA96" s="167"/>
      <c r="TAB96" s="167"/>
      <c r="TAC96" s="167"/>
      <c r="TAD96" s="167"/>
      <c r="TAE96" s="167"/>
      <c r="TAF96" s="167"/>
      <c r="TAG96" s="167"/>
      <c r="TAH96" s="167"/>
      <c r="TAI96" s="167"/>
      <c r="TAJ96" s="167"/>
      <c r="TAK96" s="167"/>
      <c r="TAL96" s="167"/>
      <c r="TAM96" s="167"/>
      <c r="TAN96" s="167"/>
      <c r="TAO96" s="167"/>
      <c r="TAP96" s="167"/>
      <c r="TAQ96" s="167"/>
      <c r="TAR96" s="167"/>
      <c r="TAS96" s="167"/>
      <c r="TAT96" s="167"/>
      <c r="TAU96" s="167"/>
      <c r="TAV96" s="167"/>
      <c r="TAW96" s="167"/>
      <c r="TAX96" s="167"/>
      <c r="TAY96" s="167"/>
      <c r="TAZ96" s="167"/>
      <c r="TBA96" s="167"/>
      <c r="TBB96" s="167"/>
      <c r="TBC96" s="167"/>
      <c r="TBD96" s="167"/>
      <c r="TBE96" s="167"/>
      <c r="TBF96" s="167"/>
      <c r="TBG96" s="167"/>
      <c r="TBH96" s="167"/>
      <c r="TBI96" s="167"/>
      <c r="TBJ96" s="167"/>
      <c r="TBK96" s="167"/>
      <c r="TBL96" s="167"/>
      <c r="TBM96" s="167"/>
      <c r="TBN96" s="167"/>
      <c r="TBO96" s="167"/>
      <c r="TBP96" s="167"/>
      <c r="TBQ96" s="167"/>
      <c r="TBR96" s="167"/>
      <c r="TBS96" s="167"/>
      <c r="TBT96" s="167"/>
      <c r="TBU96" s="167"/>
      <c r="TBV96" s="167"/>
      <c r="TBW96" s="167"/>
      <c r="TBX96" s="167"/>
      <c r="TBY96" s="167"/>
      <c r="TBZ96" s="167"/>
      <c r="TCA96" s="167"/>
      <c r="TCB96" s="167"/>
      <c r="TCC96" s="167"/>
      <c r="TCD96" s="167"/>
      <c r="TCE96" s="167"/>
      <c r="TCF96" s="167"/>
      <c r="TCG96" s="167"/>
      <c r="TCH96" s="167"/>
      <c r="TCI96" s="167"/>
      <c r="TCJ96" s="167"/>
      <c r="TCK96" s="167"/>
      <c r="TCL96" s="167"/>
      <c r="TCM96" s="167"/>
      <c r="TCN96" s="167"/>
      <c r="TCO96" s="167"/>
      <c r="TCP96" s="167"/>
      <c r="TCQ96" s="167"/>
      <c r="TCR96" s="167"/>
      <c r="TCS96" s="167"/>
      <c r="TCT96" s="167"/>
      <c r="TCU96" s="167"/>
      <c r="TCV96" s="167"/>
      <c r="TCW96" s="167"/>
      <c r="TCX96" s="167"/>
      <c r="TCY96" s="167"/>
      <c r="TCZ96" s="167"/>
      <c r="TDA96" s="167"/>
      <c r="TDB96" s="167"/>
      <c r="TDC96" s="167"/>
      <c r="TDD96" s="167"/>
      <c r="TDE96" s="167"/>
      <c r="TDF96" s="167"/>
      <c r="TDG96" s="167"/>
      <c r="TDH96" s="167"/>
      <c r="TDI96" s="167"/>
      <c r="TDJ96" s="167"/>
      <c r="TDK96" s="167"/>
      <c r="TDL96" s="167"/>
      <c r="TDM96" s="167"/>
      <c r="TDN96" s="167"/>
      <c r="TDO96" s="167"/>
      <c r="TDP96" s="167"/>
      <c r="TDQ96" s="167"/>
      <c r="TDR96" s="167"/>
      <c r="TDS96" s="167"/>
      <c r="TDT96" s="167"/>
      <c r="TDU96" s="167"/>
      <c r="TDV96" s="167"/>
      <c r="TDW96" s="167"/>
      <c r="TDX96" s="167"/>
      <c r="TDY96" s="167"/>
      <c r="TDZ96" s="167"/>
      <c r="TEA96" s="167"/>
      <c r="TEB96" s="167"/>
      <c r="TEC96" s="167"/>
      <c r="TED96" s="167"/>
      <c r="TEE96" s="167"/>
      <c r="TEF96" s="167"/>
      <c r="TEG96" s="167"/>
      <c r="TEH96" s="167"/>
      <c r="TEI96" s="167"/>
      <c r="TEJ96" s="167"/>
      <c r="TEK96" s="167"/>
      <c r="TEL96" s="167"/>
      <c r="TEM96" s="167"/>
      <c r="TEN96" s="167"/>
      <c r="TEO96" s="167"/>
      <c r="TEP96" s="167"/>
      <c r="TEQ96" s="167"/>
      <c r="TER96" s="167"/>
      <c r="TES96" s="167"/>
      <c r="TET96" s="167"/>
      <c r="TEU96" s="167"/>
      <c r="TEV96" s="167"/>
      <c r="TEW96" s="167"/>
      <c r="TEX96" s="167"/>
      <c r="TEY96" s="167"/>
      <c r="TEZ96" s="167"/>
      <c r="TFA96" s="167"/>
      <c r="TFB96" s="167"/>
      <c r="TFC96" s="167"/>
      <c r="TFD96" s="167"/>
      <c r="TFE96" s="167"/>
      <c r="TFF96" s="167"/>
      <c r="TFG96" s="167"/>
      <c r="TFH96" s="167"/>
      <c r="TFI96" s="167"/>
      <c r="TFJ96" s="167"/>
      <c r="TFK96" s="167"/>
      <c r="TFL96" s="167"/>
      <c r="TFM96" s="167"/>
      <c r="TFN96" s="167"/>
      <c r="TFO96" s="167"/>
      <c r="TFP96" s="167"/>
      <c r="TFQ96" s="167"/>
      <c r="TFR96" s="167"/>
      <c r="TFS96" s="167"/>
      <c r="TFT96" s="167"/>
      <c r="TFU96" s="167"/>
      <c r="TFV96" s="167"/>
      <c r="TFW96" s="167"/>
      <c r="TFX96" s="167"/>
      <c r="TFY96" s="167"/>
      <c r="TFZ96" s="167"/>
      <c r="TGA96" s="167"/>
      <c r="TGB96" s="167"/>
      <c r="TGC96" s="167"/>
      <c r="TGD96" s="167"/>
      <c r="TGE96" s="167"/>
      <c r="TGF96" s="167"/>
      <c r="TGG96" s="167"/>
      <c r="TGH96" s="167"/>
      <c r="TGI96" s="167"/>
      <c r="TGJ96" s="167"/>
      <c r="TGK96" s="167"/>
      <c r="TGL96" s="167"/>
      <c r="TGM96" s="167"/>
      <c r="TGN96" s="167"/>
      <c r="TGO96" s="167"/>
      <c r="TGP96" s="167"/>
      <c r="TGQ96" s="167"/>
      <c r="TGR96" s="167"/>
      <c r="TGS96" s="167"/>
      <c r="TGT96" s="167"/>
      <c r="TGU96" s="167"/>
      <c r="TGV96" s="167"/>
      <c r="TGW96" s="167"/>
      <c r="TGX96" s="167"/>
      <c r="TGY96" s="167"/>
      <c r="TGZ96" s="167"/>
      <c r="THA96" s="167"/>
      <c r="THB96" s="167"/>
      <c r="THC96" s="167"/>
      <c r="THD96" s="167"/>
      <c r="THE96" s="167"/>
      <c r="THF96" s="167"/>
      <c r="THG96" s="167"/>
      <c r="THH96" s="167"/>
      <c r="THI96" s="167"/>
      <c r="THJ96" s="167"/>
      <c r="THK96" s="167"/>
      <c r="THL96" s="167"/>
      <c r="THM96" s="167"/>
      <c r="THN96" s="167"/>
      <c r="THO96" s="167"/>
      <c r="THP96" s="167"/>
      <c r="THQ96" s="167"/>
      <c r="THR96" s="167"/>
      <c r="THS96" s="167"/>
      <c r="THT96" s="167"/>
      <c r="THU96" s="167"/>
      <c r="THV96" s="167"/>
      <c r="THW96" s="167"/>
      <c r="THX96" s="167"/>
      <c r="THY96" s="167"/>
      <c r="THZ96" s="167"/>
      <c r="TIA96" s="167"/>
      <c r="TIB96" s="167"/>
      <c r="TIC96" s="167"/>
      <c r="TID96" s="167"/>
      <c r="TIE96" s="167"/>
      <c r="TIF96" s="167"/>
      <c r="TIG96" s="167"/>
      <c r="TIH96" s="167"/>
      <c r="TII96" s="167"/>
      <c r="TIJ96" s="167"/>
      <c r="TIK96" s="167"/>
      <c r="TIL96" s="167"/>
      <c r="TIM96" s="167"/>
      <c r="TIN96" s="167"/>
      <c r="TIO96" s="167"/>
      <c r="TIP96" s="167"/>
      <c r="TIQ96" s="167"/>
      <c r="TIR96" s="167"/>
      <c r="TIS96" s="167"/>
      <c r="TIT96" s="167"/>
      <c r="TIU96" s="167"/>
      <c r="TIV96" s="167"/>
      <c r="TIW96" s="167"/>
      <c r="TIX96" s="167"/>
      <c r="TIY96" s="167"/>
      <c r="TIZ96" s="167"/>
      <c r="TJA96" s="167"/>
      <c r="TJB96" s="167"/>
      <c r="TJC96" s="167"/>
      <c r="TJD96" s="167"/>
      <c r="TJE96" s="167"/>
      <c r="TJF96" s="167"/>
      <c r="TJG96" s="167"/>
      <c r="TJH96" s="167"/>
      <c r="TJI96" s="167"/>
      <c r="TJJ96" s="167"/>
      <c r="TJK96" s="167"/>
      <c r="TJL96" s="167"/>
      <c r="TJM96" s="167"/>
      <c r="TJN96" s="167"/>
      <c r="TJO96" s="167"/>
      <c r="TJP96" s="167"/>
      <c r="TJQ96" s="167"/>
      <c r="TJR96" s="167"/>
      <c r="TJS96" s="167"/>
      <c r="TJT96" s="167"/>
      <c r="TJU96" s="167"/>
      <c r="TJV96" s="167"/>
      <c r="TJW96" s="167"/>
      <c r="TJX96" s="167"/>
      <c r="TJY96" s="167"/>
      <c r="TJZ96" s="167"/>
      <c r="TKA96" s="167"/>
      <c r="TKB96" s="167"/>
      <c r="TKC96" s="167"/>
      <c r="TKD96" s="167"/>
      <c r="TKE96" s="167"/>
      <c r="TKF96" s="167"/>
      <c r="TKG96" s="167"/>
      <c r="TKH96" s="167"/>
      <c r="TKI96" s="167"/>
      <c r="TKJ96" s="167"/>
      <c r="TKK96" s="167"/>
      <c r="TKL96" s="167"/>
      <c r="TKM96" s="167"/>
      <c r="TKN96" s="167"/>
      <c r="TKO96" s="167"/>
      <c r="TKP96" s="167"/>
      <c r="TKQ96" s="167"/>
      <c r="TKR96" s="167"/>
      <c r="TKS96" s="167"/>
      <c r="TKT96" s="167"/>
      <c r="TKU96" s="167"/>
      <c r="TKV96" s="167"/>
      <c r="TKW96" s="167"/>
      <c r="TKX96" s="167"/>
      <c r="TKY96" s="167"/>
      <c r="TKZ96" s="167"/>
      <c r="TLA96" s="167"/>
      <c r="TLB96" s="167"/>
      <c r="TLC96" s="167"/>
      <c r="TLD96" s="167"/>
      <c r="TLE96" s="167"/>
      <c r="TLF96" s="167"/>
      <c r="TLG96" s="167"/>
      <c r="TLH96" s="167"/>
      <c r="TLI96" s="167"/>
      <c r="TLJ96" s="167"/>
      <c r="TLK96" s="167"/>
      <c r="TLL96" s="167"/>
      <c r="TLM96" s="167"/>
      <c r="TLN96" s="167"/>
      <c r="TLO96" s="167"/>
      <c r="TLP96" s="167"/>
      <c r="TLQ96" s="167"/>
      <c r="TLR96" s="167"/>
      <c r="TLS96" s="167"/>
      <c r="TLT96" s="167"/>
      <c r="TLU96" s="167"/>
      <c r="TLV96" s="167"/>
      <c r="TLW96" s="167"/>
      <c r="TLX96" s="167"/>
      <c r="TLY96" s="167"/>
      <c r="TLZ96" s="167"/>
      <c r="TMA96" s="167"/>
      <c r="TMB96" s="167"/>
      <c r="TMC96" s="167"/>
      <c r="TMD96" s="167"/>
      <c r="TME96" s="167"/>
      <c r="TMF96" s="167"/>
      <c r="TMG96" s="167"/>
      <c r="TMH96" s="167"/>
      <c r="TMI96" s="167"/>
      <c r="TMJ96" s="167"/>
      <c r="TMK96" s="167"/>
      <c r="TML96" s="167"/>
      <c r="TMM96" s="167"/>
      <c r="TMN96" s="167"/>
      <c r="TMO96" s="167"/>
      <c r="TMP96" s="167"/>
      <c r="TMQ96" s="167"/>
      <c r="TMR96" s="167"/>
      <c r="TMS96" s="167"/>
      <c r="TMT96" s="167"/>
      <c r="TMU96" s="167"/>
      <c r="TMV96" s="167"/>
      <c r="TMW96" s="167"/>
      <c r="TMX96" s="167"/>
      <c r="TMY96" s="167"/>
      <c r="TMZ96" s="167"/>
      <c r="TNA96" s="167"/>
      <c r="TNB96" s="167"/>
      <c r="TNC96" s="167"/>
      <c r="TND96" s="167"/>
      <c r="TNE96" s="167"/>
      <c r="TNF96" s="167"/>
      <c r="TNG96" s="167"/>
      <c r="TNH96" s="167"/>
      <c r="TNI96" s="167"/>
      <c r="TNJ96" s="167"/>
      <c r="TNK96" s="167"/>
      <c r="TNL96" s="167"/>
      <c r="TNM96" s="167"/>
      <c r="TNN96" s="167"/>
      <c r="TNO96" s="167"/>
      <c r="TNP96" s="167"/>
      <c r="TNQ96" s="167"/>
      <c r="TNR96" s="167"/>
      <c r="TNS96" s="167"/>
      <c r="TNT96" s="167"/>
      <c r="TNU96" s="167"/>
      <c r="TNV96" s="167"/>
      <c r="TNW96" s="167"/>
      <c r="TNX96" s="167"/>
      <c r="TNY96" s="167"/>
      <c r="TNZ96" s="167"/>
      <c r="TOA96" s="167"/>
      <c r="TOB96" s="167"/>
      <c r="TOC96" s="167"/>
      <c r="TOD96" s="167"/>
      <c r="TOE96" s="167"/>
      <c r="TOF96" s="167"/>
      <c r="TOG96" s="167"/>
      <c r="TOH96" s="167"/>
      <c r="TOI96" s="167"/>
      <c r="TOJ96" s="167"/>
      <c r="TOK96" s="167"/>
      <c r="TOL96" s="167"/>
      <c r="TOM96" s="167"/>
      <c r="TON96" s="167"/>
      <c r="TOO96" s="167"/>
      <c r="TOP96" s="167"/>
      <c r="TOQ96" s="167"/>
      <c r="TOR96" s="167"/>
      <c r="TOS96" s="167"/>
      <c r="TOT96" s="167"/>
      <c r="TOU96" s="167"/>
      <c r="TOV96" s="167"/>
      <c r="TOW96" s="167"/>
      <c r="TOX96" s="167"/>
      <c r="TOY96" s="167"/>
      <c r="TOZ96" s="167"/>
      <c r="TPA96" s="167"/>
      <c r="TPB96" s="167"/>
      <c r="TPC96" s="167"/>
      <c r="TPD96" s="167"/>
      <c r="TPE96" s="167"/>
      <c r="TPF96" s="167"/>
      <c r="TPG96" s="167"/>
      <c r="TPH96" s="167"/>
      <c r="TPI96" s="167"/>
      <c r="TPJ96" s="167"/>
      <c r="TPK96" s="167"/>
      <c r="TPL96" s="167"/>
      <c r="TPM96" s="167"/>
      <c r="TPN96" s="167"/>
      <c r="TPO96" s="167"/>
      <c r="TPP96" s="167"/>
      <c r="TPQ96" s="167"/>
      <c r="TPR96" s="167"/>
      <c r="TPS96" s="167"/>
      <c r="TPT96" s="167"/>
      <c r="TPU96" s="167"/>
      <c r="TPV96" s="167"/>
      <c r="TPW96" s="167"/>
      <c r="TPX96" s="167"/>
      <c r="TPY96" s="167"/>
      <c r="TPZ96" s="167"/>
      <c r="TQA96" s="167"/>
      <c r="TQB96" s="167"/>
      <c r="TQC96" s="167"/>
      <c r="TQD96" s="167"/>
      <c r="TQE96" s="167"/>
      <c r="TQF96" s="167"/>
      <c r="TQG96" s="167"/>
      <c r="TQH96" s="167"/>
      <c r="TQI96" s="167"/>
      <c r="TQJ96" s="167"/>
      <c r="TQK96" s="167"/>
      <c r="TQL96" s="167"/>
      <c r="TQM96" s="167"/>
      <c r="TQN96" s="167"/>
      <c r="TQO96" s="167"/>
      <c r="TQP96" s="167"/>
      <c r="TQQ96" s="167"/>
      <c r="TQR96" s="167"/>
      <c r="TQS96" s="167"/>
      <c r="TQT96" s="167"/>
      <c r="TQU96" s="167"/>
      <c r="TQV96" s="167"/>
      <c r="TQW96" s="167"/>
      <c r="TQX96" s="167"/>
      <c r="TQY96" s="167"/>
      <c r="TQZ96" s="167"/>
      <c r="TRA96" s="167"/>
      <c r="TRB96" s="167"/>
      <c r="TRC96" s="167"/>
      <c r="TRD96" s="167"/>
      <c r="TRE96" s="167"/>
      <c r="TRF96" s="167"/>
      <c r="TRG96" s="167"/>
      <c r="TRH96" s="167"/>
      <c r="TRI96" s="167"/>
      <c r="TRJ96" s="167"/>
      <c r="TRK96" s="167"/>
      <c r="TRL96" s="167"/>
      <c r="TRM96" s="167"/>
      <c r="TRN96" s="167"/>
      <c r="TRO96" s="167"/>
      <c r="TRP96" s="167"/>
      <c r="TRQ96" s="167"/>
      <c r="TRR96" s="167"/>
      <c r="TRS96" s="167"/>
      <c r="TRT96" s="167"/>
      <c r="TRU96" s="167"/>
      <c r="TRV96" s="167"/>
      <c r="TRW96" s="167"/>
      <c r="TRX96" s="167"/>
      <c r="TRY96" s="167"/>
      <c r="TRZ96" s="167"/>
      <c r="TSA96" s="167"/>
      <c r="TSB96" s="167"/>
      <c r="TSC96" s="167"/>
      <c r="TSD96" s="167"/>
      <c r="TSE96" s="167"/>
      <c r="TSF96" s="167"/>
      <c r="TSG96" s="167"/>
      <c r="TSH96" s="167"/>
      <c r="TSI96" s="167"/>
      <c r="TSJ96" s="167"/>
      <c r="TSK96" s="167"/>
      <c r="TSL96" s="167"/>
      <c r="TSM96" s="167"/>
      <c r="TSN96" s="167"/>
      <c r="TSO96" s="167"/>
      <c r="TSP96" s="167"/>
      <c r="TSQ96" s="167"/>
      <c r="TSR96" s="167"/>
      <c r="TSS96" s="167"/>
      <c r="TST96" s="167"/>
      <c r="TSU96" s="167"/>
      <c r="TSV96" s="167"/>
      <c r="TSW96" s="167"/>
      <c r="TSX96" s="167"/>
      <c r="TSY96" s="167"/>
      <c r="TSZ96" s="167"/>
      <c r="TTA96" s="167"/>
      <c r="TTB96" s="167"/>
      <c r="TTC96" s="167"/>
      <c r="TTD96" s="167"/>
      <c r="TTE96" s="167"/>
      <c r="TTF96" s="167"/>
      <c r="TTG96" s="167"/>
      <c r="TTH96" s="167"/>
      <c r="TTI96" s="167"/>
      <c r="TTJ96" s="167"/>
      <c r="TTK96" s="167"/>
      <c r="TTL96" s="167"/>
      <c r="TTM96" s="167"/>
      <c r="TTN96" s="167"/>
      <c r="TTO96" s="167"/>
      <c r="TTP96" s="167"/>
      <c r="TTQ96" s="167"/>
      <c r="TTR96" s="167"/>
      <c r="TTS96" s="167"/>
      <c r="TTT96" s="167"/>
      <c r="TTU96" s="167"/>
      <c r="TTV96" s="167"/>
      <c r="TTW96" s="167"/>
      <c r="TTX96" s="167"/>
      <c r="TTY96" s="167"/>
      <c r="TTZ96" s="167"/>
      <c r="TUA96" s="167"/>
      <c r="TUB96" s="167"/>
      <c r="TUC96" s="167"/>
      <c r="TUD96" s="167"/>
      <c r="TUE96" s="167"/>
      <c r="TUF96" s="167"/>
      <c r="TUG96" s="167"/>
      <c r="TUH96" s="167"/>
      <c r="TUI96" s="167"/>
      <c r="TUJ96" s="167"/>
      <c r="TUK96" s="167"/>
      <c r="TUL96" s="167"/>
      <c r="TUM96" s="167"/>
      <c r="TUN96" s="167"/>
      <c r="TUO96" s="167"/>
      <c r="TUP96" s="167"/>
      <c r="TUQ96" s="167"/>
      <c r="TUR96" s="167"/>
      <c r="TUS96" s="167"/>
      <c r="TUT96" s="167"/>
      <c r="TUU96" s="167"/>
      <c r="TUV96" s="167"/>
      <c r="TUW96" s="167"/>
      <c r="TUX96" s="167"/>
      <c r="TUY96" s="167"/>
      <c r="TUZ96" s="167"/>
      <c r="TVA96" s="167"/>
      <c r="TVB96" s="167"/>
      <c r="TVC96" s="167"/>
      <c r="TVD96" s="167"/>
      <c r="TVE96" s="167"/>
      <c r="TVF96" s="167"/>
      <c r="TVG96" s="167"/>
      <c r="TVH96" s="167"/>
      <c r="TVI96" s="167"/>
      <c r="TVJ96" s="167"/>
      <c r="TVK96" s="167"/>
      <c r="TVL96" s="167"/>
      <c r="TVM96" s="167"/>
      <c r="TVN96" s="167"/>
      <c r="TVO96" s="167"/>
      <c r="TVP96" s="167"/>
      <c r="TVQ96" s="167"/>
      <c r="TVR96" s="167"/>
      <c r="TVS96" s="167"/>
      <c r="TVT96" s="167"/>
      <c r="TVU96" s="167"/>
      <c r="TVV96" s="167"/>
      <c r="TVW96" s="167"/>
      <c r="TVX96" s="167"/>
      <c r="TVY96" s="167"/>
      <c r="TVZ96" s="167"/>
      <c r="TWA96" s="167"/>
      <c r="TWB96" s="167"/>
      <c r="TWC96" s="167"/>
      <c r="TWD96" s="167"/>
      <c r="TWE96" s="167"/>
      <c r="TWF96" s="167"/>
      <c r="TWG96" s="167"/>
      <c r="TWH96" s="167"/>
      <c r="TWI96" s="167"/>
      <c r="TWJ96" s="167"/>
      <c r="TWK96" s="167"/>
      <c r="TWL96" s="167"/>
      <c r="TWM96" s="167"/>
      <c r="TWN96" s="167"/>
      <c r="TWO96" s="167"/>
      <c r="TWP96" s="167"/>
      <c r="TWQ96" s="167"/>
      <c r="TWR96" s="167"/>
      <c r="TWS96" s="167"/>
      <c r="TWT96" s="167"/>
      <c r="TWU96" s="167"/>
      <c r="TWV96" s="167"/>
      <c r="TWW96" s="167"/>
      <c r="TWX96" s="167"/>
      <c r="TWY96" s="167"/>
      <c r="TWZ96" s="167"/>
      <c r="TXA96" s="167"/>
      <c r="TXB96" s="167"/>
      <c r="TXC96" s="167"/>
      <c r="TXD96" s="167"/>
      <c r="TXE96" s="167"/>
      <c r="TXF96" s="167"/>
      <c r="TXG96" s="167"/>
      <c r="TXH96" s="167"/>
      <c r="TXI96" s="167"/>
      <c r="TXJ96" s="167"/>
      <c r="TXK96" s="167"/>
      <c r="TXL96" s="167"/>
      <c r="TXM96" s="167"/>
      <c r="TXN96" s="167"/>
      <c r="TXO96" s="167"/>
      <c r="TXP96" s="167"/>
      <c r="TXQ96" s="167"/>
      <c r="TXR96" s="167"/>
      <c r="TXS96" s="167"/>
      <c r="TXT96" s="167"/>
      <c r="TXU96" s="167"/>
      <c r="TXV96" s="167"/>
      <c r="TXW96" s="167"/>
      <c r="TXX96" s="167"/>
      <c r="TXY96" s="167"/>
      <c r="TXZ96" s="167"/>
      <c r="TYA96" s="167"/>
      <c r="TYB96" s="167"/>
      <c r="TYC96" s="167"/>
      <c r="TYD96" s="167"/>
      <c r="TYE96" s="167"/>
      <c r="TYF96" s="167"/>
      <c r="TYG96" s="167"/>
      <c r="TYH96" s="167"/>
      <c r="TYI96" s="167"/>
      <c r="TYJ96" s="167"/>
      <c r="TYK96" s="167"/>
      <c r="TYL96" s="167"/>
      <c r="TYM96" s="167"/>
      <c r="TYN96" s="167"/>
      <c r="TYO96" s="167"/>
      <c r="TYP96" s="167"/>
      <c r="TYQ96" s="167"/>
      <c r="TYR96" s="167"/>
      <c r="TYS96" s="167"/>
      <c r="TYT96" s="167"/>
      <c r="TYU96" s="167"/>
      <c r="TYV96" s="167"/>
      <c r="TYW96" s="167"/>
      <c r="TYX96" s="167"/>
      <c r="TYY96" s="167"/>
      <c r="TYZ96" s="167"/>
      <c r="TZA96" s="167"/>
      <c r="TZB96" s="167"/>
      <c r="TZC96" s="167"/>
      <c r="TZD96" s="167"/>
      <c r="TZE96" s="167"/>
      <c r="TZF96" s="167"/>
      <c r="TZG96" s="167"/>
      <c r="TZH96" s="167"/>
      <c r="TZI96" s="167"/>
      <c r="TZJ96" s="167"/>
      <c r="TZK96" s="167"/>
      <c r="TZL96" s="167"/>
      <c r="TZM96" s="167"/>
      <c r="TZN96" s="167"/>
      <c r="TZO96" s="167"/>
      <c r="TZP96" s="167"/>
      <c r="TZQ96" s="167"/>
      <c r="TZR96" s="167"/>
      <c r="TZS96" s="167"/>
      <c r="TZT96" s="167"/>
      <c r="TZU96" s="167"/>
      <c r="TZV96" s="167"/>
      <c r="TZW96" s="167"/>
      <c r="TZX96" s="167"/>
      <c r="TZY96" s="167"/>
      <c r="TZZ96" s="167"/>
      <c r="UAA96" s="167"/>
      <c r="UAB96" s="167"/>
      <c r="UAC96" s="167"/>
      <c r="UAD96" s="167"/>
      <c r="UAE96" s="167"/>
      <c r="UAF96" s="167"/>
      <c r="UAG96" s="167"/>
      <c r="UAH96" s="167"/>
      <c r="UAI96" s="167"/>
      <c r="UAJ96" s="167"/>
      <c r="UAK96" s="167"/>
      <c r="UAL96" s="167"/>
      <c r="UAM96" s="167"/>
      <c r="UAN96" s="167"/>
      <c r="UAO96" s="167"/>
      <c r="UAP96" s="167"/>
      <c r="UAQ96" s="167"/>
      <c r="UAR96" s="167"/>
      <c r="UAS96" s="167"/>
      <c r="UAT96" s="167"/>
      <c r="UAU96" s="167"/>
      <c r="UAV96" s="167"/>
      <c r="UAW96" s="167"/>
      <c r="UAX96" s="167"/>
      <c r="UAY96" s="167"/>
      <c r="UAZ96" s="167"/>
      <c r="UBA96" s="167"/>
      <c r="UBB96" s="167"/>
      <c r="UBC96" s="167"/>
      <c r="UBD96" s="167"/>
      <c r="UBE96" s="167"/>
      <c r="UBF96" s="167"/>
      <c r="UBG96" s="167"/>
      <c r="UBH96" s="167"/>
      <c r="UBI96" s="167"/>
      <c r="UBJ96" s="167"/>
      <c r="UBK96" s="167"/>
      <c r="UBL96" s="167"/>
      <c r="UBM96" s="167"/>
      <c r="UBN96" s="167"/>
      <c r="UBO96" s="167"/>
      <c r="UBP96" s="167"/>
      <c r="UBQ96" s="167"/>
      <c r="UBR96" s="167"/>
      <c r="UBS96" s="167"/>
      <c r="UBT96" s="167"/>
      <c r="UBU96" s="167"/>
      <c r="UBV96" s="167"/>
      <c r="UBW96" s="167"/>
      <c r="UBX96" s="167"/>
      <c r="UBY96" s="167"/>
      <c r="UBZ96" s="167"/>
      <c r="UCA96" s="167"/>
      <c r="UCB96" s="167"/>
      <c r="UCC96" s="167"/>
      <c r="UCD96" s="167"/>
      <c r="UCE96" s="167"/>
      <c r="UCF96" s="167"/>
      <c r="UCG96" s="167"/>
      <c r="UCH96" s="167"/>
      <c r="UCI96" s="167"/>
      <c r="UCJ96" s="167"/>
      <c r="UCK96" s="167"/>
      <c r="UCL96" s="167"/>
      <c r="UCM96" s="167"/>
      <c r="UCN96" s="167"/>
      <c r="UCO96" s="167"/>
      <c r="UCP96" s="167"/>
      <c r="UCQ96" s="167"/>
      <c r="UCR96" s="167"/>
      <c r="UCS96" s="167"/>
      <c r="UCT96" s="167"/>
      <c r="UCU96" s="167"/>
      <c r="UCV96" s="167"/>
      <c r="UCW96" s="167"/>
      <c r="UCX96" s="167"/>
      <c r="UCY96" s="167"/>
      <c r="UCZ96" s="167"/>
      <c r="UDA96" s="167"/>
      <c r="UDB96" s="167"/>
      <c r="UDC96" s="167"/>
      <c r="UDD96" s="167"/>
      <c r="UDE96" s="167"/>
      <c r="UDF96" s="167"/>
      <c r="UDG96" s="167"/>
      <c r="UDH96" s="167"/>
      <c r="UDI96" s="167"/>
      <c r="UDJ96" s="167"/>
      <c r="UDK96" s="167"/>
      <c r="UDL96" s="167"/>
      <c r="UDM96" s="167"/>
      <c r="UDN96" s="167"/>
      <c r="UDO96" s="167"/>
      <c r="UDP96" s="167"/>
      <c r="UDQ96" s="167"/>
      <c r="UDR96" s="167"/>
      <c r="UDS96" s="167"/>
      <c r="UDT96" s="167"/>
      <c r="UDU96" s="167"/>
      <c r="UDV96" s="167"/>
      <c r="UDW96" s="167"/>
      <c r="UDX96" s="167"/>
      <c r="UDY96" s="167"/>
      <c r="UDZ96" s="167"/>
      <c r="UEA96" s="167"/>
      <c r="UEB96" s="167"/>
      <c r="UEC96" s="167"/>
      <c r="UED96" s="167"/>
      <c r="UEE96" s="167"/>
      <c r="UEF96" s="167"/>
      <c r="UEG96" s="167"/>
      <c r="UEH96" s="167"/>
      <c r="UEI96" s="167"/>
      <c r="UEJ96" s="167"/>
      <c r="UEK96" s="167"/>
      <c r="UEL96" s="167"/>
      <c r="UEM96" s="167"/>
      <c r="UEN96" s="167"/>
      <c r="UEO96" s="167"/>
      <c r="UEP96" s="167"/>
      <c r="UEQ96" s="167"/>
      <c r="UER96" s="167"/>
      <c r="UES96" s="167"/>
      <c r="UET96" s="167"/>
      <c r="UEU96" s="167"/>
      <c r="UEV96" s="167"/>
      <c r="UEW96" s="167"/>
      <c r="UEX96" s="167"/>
      <c r="UEY96" s="167"/>
      <c r="UEZ96" s="167"/>
      <c r="UFA96" s="167"/>
      <c r="UFB96" s="167"/>
      <c r="UFC96" s="167"/>
      <c r="UFD96" s="167"/>
      <c r="UFE96" s="167"/>
      <c r="UFF96" s="167"/>
      <c r="UFG96" s="167"/>
      <c r="UFH96" s="167"/>
      <c r="UFI96" s="167"/>
      <c r="UFJ96" s="167"/>
      <c r="UFK96" s="167"/>
      <c r="UFL96" s="167"/>
      <c r="UFM96" s="167"/>
      <c r="UFN96" s="167"/>
      <c r="UFO96" s="167"/>
      <c r="UFP96" s="167"/>
      <c r="UFQ96" s="167"/>
      <c r="UFR96" s="167"/>
      <c r="UFS96" s="167"/>
      <c r="UFT96" s="167"/>
      <c r="UFU96" s="167"/>
      <c r="UFV96" s="167"/>
      <c r="UFW96" s="167"/>
      <c r="UFX96" s="167"/>
      <c r="UFY96" s="167"/>
      <c r="UFZ96" s="167"/>
      <c r="UGA96" s="167"/>
      <c r="UGB96" s="167"/>
      <c r="UGC96" s="167"/>
      <c r="UGD96" s="167"/>
      <c r="UGE96" s="167"/>
      <c r="UGF96" s="167"/>
      <c r="UGG96" s="167"/>
      <c r="UGH96" s="167"/>
      <c r="UGI96" s="167"/>
      <c r="UGJ96" s="167"/>
      <c r="UGK96" s="167"/>
      <c r="UGL96" s="167"/>
      <c r="UGM96" s="167"/>
      <c r="UGN96" s="167"/>
      <c r="UGO96" s="167"/>
      <c r="UGP96" s="167"/>
      <c r="UGQ96" s="167"/>
      <c r="UGR96" s="167"/>
      <c r="UGS96" s="167"/>
      <c r="UGT96" s="167"/>
      <c r="UGU96" s="167"/>
      <c r="UGV96" s="167"/>
      <c r="UGW96" s="167"/>
      <c r="UGX96" s="167"/>
      <c r="UGY96" s="167"/>
      <c r="UGZ96" s="167"/>
      <c r="UHA96" s="167"/>
      <c r="UHB96" s="167"/>
      <c r="UHC96" s="167"/>
      <c r="UHD96" s="167"/>
      <c r="UHE96" s="167"/>
      <c r="UHF96" s="167"/>
      <c r="UHG96" s="167"/>
      <c r="UHH96" s="167"/>
      <c r="UHI96" s="167"/>
      <c r="UHJ96" s="167"/>
      <c r="UHK96" s="167"/>
      <c r="UHL96" s="167"/>
      <c r="UHM96" s="167"/>
      <c r="UHN96" s="167"/>
      <c r="UHO96" s="167"/>
      <c r="UHP96" s="167"/>
      <c r="UHQ96" s="167"/>
      <c r="UHR96" s="167"/>
      <c r="UHS96" s="167"/>
      <c r="UHT96" s="167"/>
      <c r="UHU96" s="167"/>
      <c r="UHV96" s="167"/>
      <c r="UHW96" s="167"/>
      <c r="UHX96" s="167"/>
      <c r="UHY96" s="167"/>
      <c r="UHZ96" s="167"/>
      <c r="UIA96" s="167"/>
      <c r="UIB96" s="167"/>
      <c r="UIC96" s="167"/>
      <c r="UID96" s="167"/>
      <c r="UIE96" s="167"/>
      <c r="UIF96" s="167"/>
      <c r="UIG96" s="167"/>
      <c r="UIH96" s="167"/>
      <c r="UII96" s="167"/>
      <c r="UIJ96" s="167"/>
      <c r="UIK96" s="167"/>
      <c r="UIL96" s="167"/>
      <c r="UIM96" s="167"/>
      <c r="UIN96" s="167"/>
      <c r="UIO96" s="167"/>
      <c r="UIP96" s="167"/>
      <c r="UIQ96" s="167"/>
      <c r="UIR96" s="167"/>
      <c r="UIS96" s="167"/>
      <c r="UIT96" s="167"/>
      <c r="UIU96" s="167"/>
      <c r="UIV96" s="167"/>
      <c r="UIW96" s="167"/>
      <c r="UIX96" s="167"/>
      <c r="UIY96" s="167"/>
      <c r="UIZ96" s="167"/>
      <c r="UJA96" s="167"/>
      <c r="UJB96" s="167"/>
      <c r="UJC96" s="167"/>
      <c r="UJD96" s="167"/>
      <c r="UJE96" s="167"/>
      <c r="UJF96" s="167"/>
      <c r="UJG96" s="167"/>
      <c r="UJH96" s="167"/>
      <c r="UJI96" s="167"/>
      <c r="UJJ96" s="167"/>
      <c r="UJK96" s="167"/>
      <c r="UJL96" s="167"/>
      <c r="UJM96" s="167"/>
      <c r="UJN96" s="167"/>
      <c r="UJO96" s="167"/>
      <c r="UJP96" s="167"/>
      <c r="UJQ96" s="167"/>
      <c r="UJR96" s="167"/>
      <c r="UJS96" s="167"/>
      <c r="UJT96" s="167"/>
      <c r="UJU96" s="167"/>
      <c r="UJV96" s="167"/>
      <c r="UJW96" s="167"/>
      <c r="UJX96" s="167"/>
      <c r="UJY96" s="167"/>
      <c r="UJZ96" s="167"/>
      <c r="UKA96" s="167"/>
      <c r="UKB96" s="167"/>
      <c r="UKC96" s="167"/>
      <c r="UKD96" s="167"/>
      <c r="UKE96" s="167"/>
      <c r="UKF96" s="167"/>
      <c r="UKG96" s="167"/>
      <c r="UKH96" s="167"/>
      <c r="UKI96" s="167"/>
      <c r="UKJ96" s="167"/>
      <c r="UKK96" s="167"/>
      <c r="UKL96" s="167"/>
      <c r="UKM96" s="167"/>
      <c r="UKN96" s="167"/>
      <c r="UKO96" s="167"/>
      <c r="UKP96" s="167"/>
      <c r="UKQ96" s="167"/>
      <c r="UKR96" s="167"/>
      <c r="UKS96" s="167"/>
      <c r="UKT96" s="167"/>
      <c r="UKU96" s="167"/>
      <c r="UKV96" s="167"/>
      <c r="UKW96" s="167"/>
      <c r="UKX96" s="167"/>
      <c r="UKY96" s="167"/>
      <c r="UKZ96" s="167"/>
      <c r="ULA96" s="167"/>
      <c r="ULB96" s="167"/>
      <c r="ULC96" s="167"/>
      <c r="ULD96" s="167"/>
      <c r="ULE96" s="167"/>
      <c r="ULF96" s="167"/>
      <c r="ULG96" s="167"/>
      <c r="ULH96" s="167"/>
      <c r="ULI96" s="167"/>
      <c r="ULJ96" s="167"/>
      <c r="ULK96" s="167"/>
      <c r="ULL96" s="167"/>
      <c r="ULM96" s="167"/>
      <c r="ULN96" s="167"/>
      <c r="ULO96" s="167"/>
      <c r="ULP96" s="167"/>
      <c r="ULQ96" s="167"/>
      <c r="ULR96" s="167"/>
      <c r="ULS96" s="167"/>
      <c r="ULT96" s="167"/>
      <c r="ULU96" s="167"/>
      <c r="ULV96" s="167"/>
      <c r="ULW96" s="167"/>
      <c r="ULX96" s="167"/>
      <c r="ULY96" s="167"/>
      <c r="ULZ96" s="167"/>
      <c r="UMA96" s="167"/>
      <c r="UMB96" s="167"/>
      <c r="UMC96" s="167"/>
      <c r="UMD96" s="167"/>
      <c r="UME96" s="167"/>
      <c r="UMF96" s="167"/>
      <c r="UMG96" s="167"/>
      <c r="UMH96" s="167"/>
      <c r="UMI96" s="167"/>
      <c r="UMJ96" s="167"/>
      <c r="UMK96" s="167"/>
      <c r="UML96" s="167"/>
      <c r="UMM96" s="167"/>
      <c r="UMN96" s="167"/>
      <c r="UMO96" s="167"/>
      <c r="UMP96" s="167"/>
      <c r="UMQ96" s="167"/>
      <c r="UMR96" s="167"/>
      <c r="UMS96" s="167"/>
      <c r="UMT96" s="167"/>
      <c r="UMU96" s="167"/>
      <c r="UMV96" s="167"/>
      <c r="UMW96" s="167"/>
      <c r="UMX96" s="167"/>
      <c r="UMY96" s="167"/>
      <c r="UMZ96" s="167"/>
      <c r="UNA96" s="167"/>
      <c r="UNB96" s="167"/>
      <c r="UNC96" s="167"/>
      <c r="UND96" s="167"/>
      <c r="UNE96" s="167"/>
      <c r="UNF96" s="167"/>
      <c r="UNG96" s="167"/>
      <c r="UNH96" s="167"/>
      <c r="UNI96" s="167"/>
      <c r="UNJ96" s="167"/>
      <c r="UNK96" s="167"/>
      <c r="UNL96" s="167"/>
      <c r="UNM96" s="167"/>
      <c r="UNN96" s="167"/>
      <c r="UNO96" s="167"/>
      <c r="UNP96" s="167"/>
      <c r="UNQ96" s="167"/>
      <c r="UNR96" s="167"/>
      <c r="UNS96" s="167"/>
      <c r="UNT96" s="167"/>
      <c r="UNU96" s="167"/>
      <c r="UNV96" s="167"/>
      <c r="UNW96" s="167"/>
      <c r="UNX96" s="167"/>
      <c r="UNY96" s="167"/>
      <c r="UNZ96" s="167"/>
      <c r="UOA96" s="167"/>
      <c r="UOB96" s="167"/>
      <c r="UOC96" s="167"/>
      <c r="UOD96" s="167"/>
      <c r="UOE96" s="167"/>
      <c r="UOF96" s="167"/>
      <c r="UOG96" s="167"/>
      <c r="UOH96" s="167"/>
      <c r="UOI96" s="167"/>
      <c r="UOJ96" s="167"/>
      <c r="UOK96" s="167"/>
      <c r="UOL96" s="167"/>
      <c r="UOM96" s="167"/>
      <c r="UON96" s="167"/>
      <c r="UOO96" s="167"/>
      <c r="UOP96" s="167"/>
      <c r="UOQ96" s="167"/>
      <c r="UOR96" s="167"/>
      <c r="UOS96" s="167"/>
      <c r="UOT96" s="167"/>
      <c r="UOU96" s="167"/>
      <c r="UOV96" s="167"/>
      <c r="UOW96" s="167"/>
      <c r="UOX96" s="167"/>
      <c r="UOY96" s="167"/>
      <c r="UOZ96" s="167"/>
      <c r="UPA96" s="167"/>
      <c r="UPB96" s="167"/>
      <c r="UPC96" s="167"/>
      <c r="UPD96" s="167"/>
      <c r="UPE96" s="167"/>
      <c r="UPF96" s="167"/>
      <c r="UPG96" s="167"/>
      <c r="UPH96" s="167"/>
      <c r="UPI96" s="167"/>
      <c r="UPJ96" s="167"/>
      <c r="UPK96" s="167"/>
      <c r="UPL96" s="167"/>
      <c r="UPM96" s="167"/>
      <c r="UPN96" s="167"/>
      <c r="UPO96" s="167"/>
      <c r="UPP96" s="167"/>
      <c r="UPQ96" s="167"/>
      <c r="UPR96" s="167"/>
      <c r="UPS96" s="167"/>
      <c r="UPT96" s="167"/>
      <c r="UPU96" s="167"/>
      <c r="UPV96" s="167"/>
      <c r="UPW96" s="167"/>
      <c r="UPX96" s="167"/>
      <c r="UPY96" s="167"/>
      <c r="UPZ96" s="167"/>
      <c r="UQA96" s="167"/>
      <c r="UQB96" s="167"/>
      <c r="UQC96" s="167"/>
      <c r="UQD96" s="167"/>
      <c r="UQE96" s="167"/>
      <c r="UQF96" s="167"/>
      <c r="UQG96" s="167"/>
      <c r="UQH96" s="167"/>
      <c r="UQI96" s="167"/>
      <c r="UQJ96" s="167"/>
      <c r="UQK96" s="167"/>
      <c r="UQL96" s="167"/>
      <c r="UQM96" s="167"/>
      <c r="UQN96" s="167"/>
      <c r="UQO96" s="167"/>
      <c r="UQP96" s="167"/>
      <c r="UQQ96" s="167"/>
      <c r="UQR96" s="167"/>
      <c r="UQS96" s="167"/>
      <c r="UQT96" s="167"/>
      <c r="UQU96" s="167"/>
      <c r="UQV96" s="167"/>
      <c r="UQW96" s="167"/>
      <c r="UQX96" s="167"/>
      <c r="UQY96" s="167"/>
      <c r="UQZ96" s="167"/>
      <c r="URA96" s="167"/>
      <c r="URB96" s="167"/>
      <c r="URC96" s="167"/>
      <c r="URD96" s="167"/>
      <c r="URE96" s="167"/>
      <c r="URF96" s="167"/>
      <c r="URG96" s="167"/>
      <c r="URH96" s="167"/>
      <c r="URI96" s="167"/>
      <c r="URJ96" s="167"/>
      <c r="URK96" s="167"/>
      <c r="URL96" s="167"/>
      <c r="URM96" s="167"/>
      <c r="URN96" s="167"/>
      <c r="URO96" s="167"/>
      <c r="URP96" s="167"/>
      <c r="URQ96" s="167"/>
      <c r="URR96" s="167"/>
      <c r="URS96" s="167"/>
      <c r="URT96" s="167"/>
      <c r="URU96" s="167"/>
      <c r="URV96" s="167"/>
      <c r="URW96" s="167"/>
      <c r="URX96" s="167"/>
      <c r="URY96" s="167"/>
      <c r="URZ96" s="167"/>
      <c r="USA96" s="167"/>
      <c r="USB96" s="167"/>
      <c r="USC96" s="167"/>
      <c r="USD96" s="167"/>
      <c r="USE96" s="167"/>
      <c r="USF96" s="167"/>
      <c r="USG96" s="167"/>
      <c r="USH96" s="167"/>
      <c r="USI96" s="167"/>
      <c r="USJ96" s="167"/>
      <c r="USK96" s="167"/>
      <c r="USL96" s="167"/>
      <c r="USM96" s="167"/>
      <c r="USN96" s="167"/>
      <c r="USO96" s="167"/>
      <c r="USP96" s="167"/>
      <c r="USQ96" s="167"/>
      <c r="USR96" s="167"/>
      <c r="USS96" s="167"/>
      <c r="UST96" s="167"/>
      <c r="USU96" s="167"/>
      <c r="USV96" s="167"/>
      <c r="USW96" s="167"/>
      <c r="USX96" s="167"/>
      <c r="USY96" s="167"/>
      <c r="USZ96" s="167"/>
      <c r="UTA96" s="167"/>
      <c r="UTB96" s="167"/>
      <c r="UTC96" s="167"/>
      <c r="UTD96" s="167"/>
      <c r="UTE96" s="167"/>
      <c r="UTF96" s="167"/>
      <c r="UTG96" s="167"/>
      <c r="UTH96" s="167"/>
      <c r="UTI96" s="167"/>
      <c r="UTJ96" s="167"/>
      <c r="UTK96" s="167"/>
      <c r="UTL96" s="167"/>
      <c r="UTM96" s="167"/>
      <c r="UTN96" s="167"/>
      <c r="UTO96" s="167"/>
      <c r="UTP96" s="167"/>
      <c r="UTQ96" s="167"/>
      <c r="UTR96" s="167"/>
      <c r="UTS96" s="167"/>
      <c r="UTT96" s="167"/>
      <c r="UTU96" s="167"/>
      <c r="UTV96" s="167"/>
      <c r="UTW96" s="167"/>
      <c r="UTX96" s="167"/>
      <c r="UTY96" s="167"/>
      <c r="UTZ96" s="167"/>
      <c r="UUA96" s="167"/>
      <c r="UUB96" s="167"/>
      <c r="UUC96" s="167"/>
      <c r="UUD96" s="167"/>
      <c r="UUE96" s="167"/>
      <c r="UUF96" s="167"/>
      <c r="UUG96" s="167"/>
      <c r="UUH96" s="167"/>
      <c r="UUI96" s="167"/>
      <c r="UUJ96" s="167"/>
      <c r="UUK96" s="167"/>
      <c r="UUL96" s="167"/>
      <c r="UUM96" s="167"/>
      <c r="UUN96" s="167"/>
      <c r="UUO96" s="167"/>
      <c r="UUP96" s="167"/>
      <c r="UUQ96" s="167"/>
      <c r="UUR96" s="167"/>
      <c r="UUS96" s="167"/>
      <c r="UUT96" s="167"/>
      <c r="UUU96" s="167"/>
      <c r="UUV96" s="167"/>
      <c r="UUW96" s="167"/>
      <c r="UUX96" s="167"/>
      <c r="UUY96" s="167"/>
      <c r="UUZ96" s="167"/>
      <c r="UVA96" s="167"/>
      <c r="UVB96" s="167"/>
      <c r="UVC96" s="167"/>
      <c r="UVD96" s="167"/>
      <c r="UVE96" s="167"/>
      <c r="UVF96" s="167"/>
      <c r="UVG96" s="167"/>
      <c r="UVH96" s="167"/>
      <c r="UVI96" s="167"/>
      <c r="UVJ96" s="167"/>
      <c r="UVK96" s="167"/>
      <c r="UVL96" s="167"/>
      <c r="UVM96" s="167"/>
      <c r="UVN96" s="167"/>
      <c r="UVO96" s="167"/>
      <c r="UVP96" s="167"/>
      <c r="UVQ96" s="167"/>
      <c r="UVR96" s="167"/>
      <c r="UVS96" s="167"/>
      <c r="UVT96" s="167"/>
      <c r="UVU96" s="167"/>
      <c r="UVV96" s="167"/>
      <c r="UVW96" s="167"/>
      <c r="UVX96" s="167"/>
      <c r="UVY96" s="167"/>
      <c r="UVZ96" s="167"/>
      <c r="UWA96" s="167"/>
      <c r="UWB96" s="167"/>
      <c r="UWC96" s="167"/>
      <c r="UWD96" s="167"/>
      <c r="UWE96" s="167"/>
      <c r="UWF96" s="167"/>
      <c r="UWG96" s="167"/>
      <c r="UWH96" s="167"/>
      <c r="UWI96" s="167"/>
      <c r="UWJ96" s="167"/>
      <c r="UWK96" s="167"/>
      <c r="UWL96" s="167"/>
      <c r="UWM96" s="167"/>
      <c r="UWN96" s="167"/>
      <c r="UWO96" s="167"/>
      <c r="UWP96" s="167"/>
      <c r="UWQ96" s="167"/>
      <c r="UWR96" s="167"/>
      <c r="UWS96" s="167"/>
      <c r="UWT96" s="167"/>
      <c r="UWU96" s="167"/>
      <c r="UWV96" s="167"/>
      <c r="UWW96" s="167"/>
      <c r="UWX96" s="167"/>
      <c r="UWY96" s="167"/>
      <c r="UWZ96" s="167"/>
      <c r="UXA96" s="167"/>
      <c r="UXB96" s="167"/>
      <c r="UXC96" s="167"/>
      <c r="UXD96" s="167"/>
      <c r="UXE96" s="167"/>
      <c r="UXF96" s="167"/>
      <c r="UXG96" s="167"/>
      <c r="UXH96" s="167"/>
      <c r="UXI96" s="167"/>
      <c r="UXJ96" s="167"/>
      <c r="UXK96" s="167"/>
      <c r="UXL96" s="167"/>
      <c r="UXM96" s="167"/>
      <c r="UXN96" s="167"/>
      <c r="UXO96" s="167"/>
      <c r="UXP96" s="167"/>
      <c r="UXQ96" s="167"/>
      <c r="UXR96" s="167"/>
      <c r="UXS96" s="167"/>
      <c r="UXT96" s="167"/>
      <c r="UXU96" s="167"/>
      <c r="UXV96" s="167"/>
      <c r="UXW96" s="167"/>
      <c r="UXX96" s="167"/>
      <c r="UXY96" s="167"/>
      <c r="UXZ96" s="167"/>
      <c r="UYA96" s="167"/>
      <c r="UYB96" s="167"/>
      <c r="UYC96" s="167"/>
      <c r="UYD96" s="167"/>
      <c r="UYE96" s="167"/>
      <c r="UYF96" s="167"/>
      <c r="UYG96" s="167"/>
      <c r="UYH96" s="167"/>
      <c r="UYI96" s="167"/>
      <c r="UYJ96" s="167"/>
      <c r="UYK96" s="167"/>
      <c r="UYL96" s="167"/>
      <c r="UYM96" s="167"/>
      <c r="UYN96" s="167"/>
      <c r="UYO96" s="167"/>
      <c r="UYP96" s="167"/>
      <c r="UYQ96" s="167"/>
      <c r="UYR96" s="167"/>
      <c r="UYS96" s="167"/>
      <c r="UYT96" s="167"/>
      <c r="UYU96" s="167"/>
      <c r="UYV96" s="167"/>
      <c r="UYW96" s="167"/>
      <c r="UYX96" s="167"/>
      <c r="UYY96" s="167"/>
      <c r="UYZ96" s="167"/>
      <c r="UZA96" s="167"/>
      <c r="UZB96" s="167"/>
      <c r="UZC96" s="167"/>
      <c r="UZD96" s="167"/>
      <c r="UZE96" s="167"/>
      <c r="UZF96" s="167"/>
      <c r="UZG96" s="167"/>
      <c r="UZH96" s="167"/>
      <c r="UZI96" s="167"/>
      <c r="UZJ96" s="167"/>
      <c r="UZK96" s="167"/>
      <c r="UZL96" s="167"/>
      <c r="UZM96" s="167"/>
      <c r="UZN96" s="167"/>
      <c r="UZO96" s="167"/>
      <c r="UZP96" s="167"/>
      <c r="UZQ96" s="167"/>
      <c r="UZR96" s="167"/>
      <c r="UZS96" s="167"/>
      <c r="UZT96" s="167"/>
      <c r="UZU96" s="167"/>
      <c r="UZV96" s="167"/>
      <c r="UZW96" s="167"/>
      <c r="UZX96" s="167"/>
      <c r="UZY96" s="167"/>
      <c r="UZZ96" s="167"/>
      <c r="VAA96" s="167"/>
      <c r="VAB96" s="167"/>
      <c r="VAC96" s="167"/>
      <c r="VAD96" s="167"/>
      <c r="VAE96" s="167"/>
      <c r="VAF96" s="167"/>
      <c r="VAG96" s="167"/>
      <c r="VAH96" s="167"/>
      <c r="VAI96" s="167"/>
      <c r="VAJ96" s="167"/>
      <c r="VAK96" s="167"/>
      <c r="VAL96" s="167"/>
      <c r="VAM96" s="167"/>
      <c r="VAN96" s="167"/>
      <c r="VAO96" s="167"/>
      <c r="VAP96" s="167"/>
      <c r="VAQ96" s="167"/>
      <c r="VAR96" s="167"/>
      <c r="VAS96" s="167"/>
      <c r="VAT96" s="167"/>
      <c r="VAU96" s="167"/>
      <c r="VAV96" s="167"/>
      <c r="VAW96" s="167"/>
      <c r="VAX96" s="167"/>
      <c r="VAY96" s="167"/>
      <c r="VAZ96" s="167"/>
      <c r="VBA96" s="167"/>
      <c r="VBB96" s="167"/>
      <c r="VBC96" s="167"/>
      <c r="VBD96" s="167"/>
      <c r="VBE96" s="167"/>
      <c r="VBF96" s="167"/>
      <c r="VBG96" s="167"/>
      <c r="VBH96" s="167"/>
      <c r="VBI96" s="167"/>
      <c r="VBJ96" s="167"/>
      <c r="VBK96" s="167"/>
      <c r="VBL96" s="167"/>
      <c r="VBM96" s="167"/>
      <c r="VBN96" s="167"/>
      <c r="VBO96" s="167"/>
      <c r="VBP96" s="167"/>
      <c r="VBQ96" s="167"/>
      <c r="VBR96" s="167"/>
      <c r="VBS96" s="167"/>
      <c r="VBT96" s="167"/>
      <c r="VBU96" s="167"/>
      <c r="VBV96" s="167"/>
      <c r="VBW96" s="167"/>
      <c r="VBX96" s="167"/>
      <c r="VBY96" s="167"/>
      <c r="VBZ96" s="167"/>
      <c r="VCA96" s="167"/>
      <c r="VCB96" s="167"/>
      <c r="VCC96" s="167"/>
      <c r="VCD96" s="167"/>
      <c r="VCE96" s="167"/>
      <c r="VCF96" s="167"/>
      <c r="VCG96" s="167"/>
      <c r="VCH96" s="167"/>
      <c r="VCI96" s="167"/>
      <c r="VCJ96" s="167"/>
      <c r="VCK96" s="167"/>
      <c r="VCL96" s="167"/>
      <c r="VCM96" s="167"/>
      <c r="VCN96" s="167"/>
      <c r="VCO96" s="167"/>
      <c r="VCP96" s="167"/>
      <c r="VCQ96" s="167"/>
      <c r="VCR96" s="167"/>
      <c r="VCS96" s="167"/>
      <c r="VCT96" s="167"/>
      <c r="VCU96" s="167"/>
      <c r="VCV96" s="167"/>
      <c r="VCW96" s="167"/>
      <c r="VCX96" s="167"/>
      <c r="VCY96" s="167"/>
      <c r="VCZ96" s="167"/>
      <c r="VDA96" s="167"/>
      <c r="VDB96" s="167"/>
      <c r="VDC96" s="167"/>
      <c r="VDD96" s="167"/>
      <c r="VDE96" s="167"/>
      <c r="VDF96" s="167"/>
      <c r="VDG96" s="167"/>
      <c r="VDH96" s="167"/>
      <c r="VDI96" s="167"/>
      <c r="VDJ96" s="167"/>
      <c r="VDK96" s="167"/>
      <c r="VDL96" s="167"/>
      <c r="VDM96" s="167"/>
      <c r="VDN96" s="167"/>
      <c r="VDO96" s="167"/>
      <c r="VDP96" s="167"/>
      <c r="VDQ96" s="167"/>
      <c r="VDR96" s="167"/>
      <c r="VDS96" s="167"/>
      <c r="VDT96" s="167"/>
      <c r="VDU96" s="167"/>
      <c r="VDV96" s="167"/>
      <c r="VDW96" s="167"/>
      <c r="VDX96" s="167"/>
      <c r="VDY96" s="167"/>
      <c r="VDZ96" s="167"/>
      <c r="VEA96" s="167"/>
      <c r="VEB96" s="167"/>
      <c r="VEC96" s="167"/>
      <c r="VED96" s="167"/>
      <c r="VEE96" s="167"/>
      <c r="VEF96" s="167"/>
      <c r="VEG96" s="167"/>
      <c r="VEH96" s="167"/>
      <c r="VEI96" s="167"/>
      <c r="VEJ96" s="167"/>
      <c r="VEK96" s="167"/>
      <c r="VEL96" s="167"/>
      <c r="VEM96" s="167"/>
      <c r="VEN96" s="167"/>
      <c r="VEO96" s="167"/>
      <c r="VEP96" s="167"/>
      <c r="VEQ96" s="167"/>
      <c r="VER96" s="167"/>
      <c r="VES96" s="167"/>
      <c r="VET96" s="167"/>
      <c r="VEU96" s="167"/>
      <c r="VEV96" s="167"/>
      <c r="VEW96" s="167"/>
      <c r="VEX96" s="167"/>
      <c r="VEY96" s="167"/>
      <c r="VEZ96" s="167"/>
      <c r="VFA96" s="167"/>
      <c r="VFB96" s="167"/>
      <c r="VFC96" s="167"/>
      <c r="VFD96" s="167"/>
      <c r="VFE96" s="167"/>
      <c r="VFF96" s="167"/>
      <c r="VFG96" s="167"/>
      <c r="VFH96" s="167"/>
      <c r="VFI96" s="167"/>
      <c r="VFJ96" s="167"/>
      <c r="VFK96" s="167"/>
      <c r="VFL96" s="167"/>
      <c r="VFM96" s="167"/>
      <c r="VFN96" s="167"/>
      <c r="VFO96" s="167"/>
      <c r="VFP96" s="167"/>
      <c r="VFQ96" s="167"/>
      <c r="VFR96" s="167"/>
      <c r="VFS96" s="167"/>
      <c r="VFT96" s="167"/>
      <c r="VFU96" s="167"/>
      <c r="VFV96" s="167"/>
      <c r="VFW96" s="167"/>
      <c r="VFX96" s="167"/>
      <c r="VFY96" s="167"/>
      <c r="VFZ96" s="167"/>
      <c r="VGA96" s="167"/>
      <c r="VGB96" s="167"/>
      <c r="VGC96" s="167"/>
      <c r="VGD96" s="167"/>
      <c r="VGE96" s="167"/>
      <c r="VGF96" s="167"/>
      <c r="VGG96" s="167"/>
      <c r="VGH96" s="167"/>
      <c r="VGI96" s="167"/>
      <c r="VGJ96" s="167"/>
      <c r="VGK96" s="167"/>
      <c r="VGL96" s="167"/>
      <c r="VGM96" s="167"/>
      <c r="VGN96" s="167"/>
      <c r="VGO96" s="167"/>
      <c r="VGP96" s="167"/>
      <c r="VGQ96" s="167"/>
      <c r="VGR96" s="167"/>
      <c r="VGS96" s="167"/>
      <c r="VGT96" s="167"/>
      <c r="VGU96" s="167"/>
      <c r="VGV96" s="167"/>
      <c r="VGW96" s="167"/>
      <c r="VGX96" s="167"/>
      <c r="VGY96" s="167"/>
      <c r="VGZ96" s="167"/>
      <c r="VHA96" s="167"/>
      <c r="VHB96" s="167"/>
      <c r="VHC96" s="167"/>
      <c r="VHD96" s="167"/>
      <c r="VHE96" s="167"/>
      <c r="VHF96" s="167"/>
      <c r="VHG96" s="167"/>
      <c r="VHH96" s="167"/>
      <c r="VHI96" s="167"/>
      <c r="VHJ96" s="167"/>
      <c r="VHK96" s="167"/>
      <c r="VHL96" s="167"/>
      <c r="VHM96" s="167"/>
      <c r="VHN96" s="167"/>
      <c r="VHO96" s="167"/>
      <c r="VHP96" s="167"/>
      <c r="VHQ96" s="167"/>
      <c r="VHR96" s="167"/>
      <c r="VHS96" s="167"/>
      <c r="VHT96" s="167"/>
      <c r="VHU96" s="167"/>
      <c r="VHV96" s="167"/>
      <c r="VHW96" s="167"/>
      <c r="VHX96" s="167"/>
      <c r="VHY96" s="167"/>
      <c r="VHZ96" s="167"/>
      <c r="VIA96" s="167"/>
      <c r="VIB96" s="167"/>
      <c r="VIC96" s="167"/>
      <c r="VID96" s="167"/>
      <c r="VIE96" s="167"/>
      <c r="VIF96" s="167"/>
      <c r="VIG96" s="167"/>
      <c r="VIH96" s="167"/>
      <c r="VII96" s="167"/>
      <c r="VIJ96" s="167"/>
      <c r="VIK96" s="167"/>
      <c r="VIL96" s="167"/>
      <c r="VIM96" s="167"/>
      <c r="VIN96" s="167"/>
      <c r="VIO96" s="167"/>
      <c r="VIP96" s="167"/>
      <c r="VIQ96" s="167"/>
      <c r="VIR96" s="167"/>
      <c r="VIS96" s="167"/>
      <c r="VIT96" s="167"/>
      <c r="VIU96" s="167"/>
      <c r="VIV96" s="167"/>
      <c r="VIW96" s="167"/>
      <c r="VIX96" s="167"/>
      <c r="VIY96" s="167"/>
      <c r="VIZ96" s="167"/>
      <c r="VJA96" s="167"/>
      <c r="VJB96" s="167"/>
      <c r="VJC96" s="167"/>
      <c r="VJD96" s="167"/>
      <c r="VJE96" s="167"/>
      <c r="VJF96" s="167"/>
      <c r="VJG96" s="167"/>
      <c r="VJH96" s="167"/>
      <c r="VJI96" s="167"/>
      <c r="VJJ96" s="167"/>
      <c r="VJK96" s="167"/>
      <c r="VJL96" s="167"/>
      <c r="VJM96" s="167"/>
      <c r="VJN96" s="167"/>
      <c r="VJO96" s="167"/>
      <c r="VJP96" s="167"/>
      <c r="VJQ96" s="167"/>
      <c r="VJR96" s="167"/>
      <c r="VJS96" s="167"/>
      <c r="VJT96" s="167"/>
      <c r="VJU96" s="167"/>
      <c r="VJV96" s="167"/>
      <c r="VJW96" s="167"/>
      <c r="VJX96" s="167"/>
      <c r="VJY96" s="167"/>
      <c r="VJZ96" s="167"/>
      <c r="VKA96" s="167"/>
      <c r="VKB96" s="167"/>
      <c r="VKC96" s="167"/>
      <c r="VKD96" s="167"/>
      <c r="VKE96" s="167"/>
      <c r="VKF96" s="167"/>
      <c r="VKG96" s="167"/>
      <c r="VKH96" s="167"/>
      <c r="VKI96" s="167"/>
      <c r="VKJ96" s="167"/>
      <c r="VKK96" s="167"/>
      <c r="VKL96" s="167"/>
      <c r="VKM96" s="167"/>
      <c r="VKN96" s="167"/>
      <c r="VKO96" s="167"/>
      <c r="VKP96" s="167"/>
      <c r="VKQ96" s="167"/>
      <c r="VKR96" s="167"/>
      <c r="VKS96" s="167"/>
      <c r="VKT96" s="167"/>
      <c r="VKU96" s="167"/>
      <c r="VKV96" s="167"/>
      <c r="VKW96" s="167"/>
      <c r="VKX96" s="167"/>
      <c r="VKY96" s="167"/>
      <c r="VKZ96" s="167"/>
      <c r="VLA96" s="167"/>
      <c r="VLB96" s="167"/>
      <c r="VLC96" s="167"/>
      <c r="VLD96" s="167"/>
      <c r="VLE96" s="167"/>
      <c r="VLF96" s="167"/>
      <c r="VLG96" s="167"/>
      <c r="VLH96" s="167"/>
      <c r="VLI96" s="167"/>
      <c r="VLJ96" s="167"/>
      <c r="VLK96" s="167"/>
      <c r="VLL96" s="167"/>
      <c r="VLM96" s="167"/>
      <c r="VLN96" s="167"/>
      <c r="VLO96" s="167"/>
      <c r="VLP96" s="167"/>
      <c r="VLQ96" s="167"/>
      <c r="VLR96" s="167"/>
      <c r="VLS96" s="167"/>
      <c r="VLT96" s="167"/>
      <c r="VLU96" s="167"/>
      <c r="VLV96" s="167"/>
      <c r="VLW96" s="167"/>
      <c r="VLX96" s="167"/>
      <c r="VLY96" s="167"/>
      <c r="VLZ96" s="167"/>
      <c r="VMA96" s="167"/>
      <c r="VMB96" s="167"/>
      <c r="VMC96" s="167"/>
      <c r="VMD96" s="167"/>
      <c r="VME96" s="167"/>
      <c r="VMF96" s="167"/>
      <c r="VMG96" s="167"/>
      <c r="VMH96" s="167"/>
      <c r="VMI96" s="167"/>
      <c r="VMJ96" s="167"/>
      <c r="VMK96" s="167"/>
      <c r="VML96" s="167"/>
      <c r="VMM96" s="167"/>
      <c r="VMN96" s="167"/>
      <c r="VMO96" s="167"/>
      <c r="VMP96" s="167"/>
      <c r="VMQ96" s="167"/>
      <c r="VMR96" s="167"/>
      <c r="VMS96" s="167"/>
      <c r="VMT96" s="167"/>
      <c r="VMU96" s="167"/>
      <c r="VMV96" s="167"/>
      <c r="VMW96" s="167"/>
      <c r="VMX96" s="167"/>
      <c r="VMY96" s="167"/>
      <c r="VMZ96" s="167"/>
      <c r="VNA96" s="167"/>
      <c r="VNB96" s="167"/>
      <c r="VNC96" s="167"/>
      <c r="VND96" s="167"/>
      <c r="VNE96" s="167"/>
      <c r="VNF96" s="167"/>
      <c r="VNG96" s="167"/>
      <c r="VNH96" s="167"/>
      <c r="VNI96" s="167"/>
      <c r="VNJ96" s="167"/>
      <c r="VNK96" s="167"/>
      <c r="VNL96" s="167"/>
      <c r="VNM96" s="167"/>
      <c r="VNN96" s="167"/>
      <c r="VNO96" s="167"/>
      <c r="VNP96" s="167"/>
      <c r="VNQ96" s="167"/>
      <c r="VNR96" s="167"/>
      <c r="VNS96" s="167"/>
      <c r="VNT96" s="167"/>
      <c r="VNU96" s="167"/>
      <c r="VNV96" s="167"/>
      <c r="VNW96" s="167"/>
      <c r="VNX96" s="167"/>
      <c r="VNY96" s="167"/>
      <c r="VNZ96" s="167"/>
      <c r="VOA96" s="167"/>
      <c r="VOB96" s="167"/>
      <c r="VOC96" s="167"/>
      <c r="VOD96" s="167"/>
      <c r="VOE96" s="167"/>
      <c r="VOF96" s="167"/>
      <c r="VOG96" s="167"/>
      <c r="VOH96" s="167"/>
      <c r="VOI96" s="167"/>
      <c r="VOJ96" s="167"/>
      <c r="VOK96" s="167"/>
      <c r="VOL96" s="167"/>
      <c r="VOM96" s="167"/>
      <c r="VON96" s="167"/>
      <c r="VOO96" s="167"/>
      <c r="VOP96" s="167"/>
      <c r="VOQ96" s="167"/>
      <c r="VOR96" s="167"/>
      <c r="VOS96" s="167"/>
      <c r="VOT96" s="167"/>
      <c r="VOU96" s="167"/>
      <c r="VOV96" s="167"/>
      <c r="VOW96" s="167"/>
      <c r="VOX96" s="167"/>
      <c r="VOY96" s="167"/>
      <c r="VOZ96" s="167"/>
      <c r="VPA96" s="167"/>
      <c r="VPB96" s="167"/>
      <c r="VPC96" s="167"/>
      <c r="VPD96" s="167"/>
      <c r="VPE96" s="167"/>
      <c r="VPF96" s="167"/>
      <c r="VPG96" s="167"/>
      <c r="VPH96" s="167"/>
      <c r="VPI96" s="167"/>
      <c r="VPJ96" s="167"/>
      <c r="VPK96" s="167"/>
      <c r="VPL96" s="167"/>
      <c r="VPM96" s="167"/>
      <c r="VPN96" s="167"/>
      <c r="VPO96" s="167"/>
      <c r="VPP96" s="167"/>
      <c r="VPQ96" s="167"/>
      <c r="VPR96" s="167"/>
      <c r="VPS96" s="167"/>
      <c r="VPT96" s="167"/>
      <c r="VPU96" s="167"/>
      <c r="VPV96" s="167"/>
      <c r="VPW96" s="167"/>
      <c r="VPX96" s="167"/>
      <c r="VPY96" s="167"/>
      <c r="VPZ96" s="167"/>
      <c r="VQA96" s="167"/>
      <c r="VQB96" s="167"/>
      <c r="VQC96" s="167"/>
      <c r="VQD96" s="167"/>
      <c r="VQE96" s="167"/>
      <c r="VQF96" s="167"/>
      <c r="VQG96" s="167"/>
      <c r="VQH96" s="167"/>
      <c r="VQI96" s="167"/>
      <c r="VQJ96" s="167"/>
      <c r="VQK96" s="167"/>
      <c r="VQL96" s="167"/>
      <c r="VQM96" s="167"/>
      <c r="VQN96" s="167"/>
      <c r="VQO96" s="167"/>
      <c r="VQP96" s="167"/>
      <c r="VQQ96" s="167"/>
      <c r="VQR96" s="167"/>
      <c r="VQS96" s="167"/>
      <c r="VQT96" s="167"/>
      <c r="VQU96" s="167"/>
      <c r="VQV96" s="167"/>
      <c r="VQW96" s="167"/>
      <c r="VQX96" s="167"/>
      <c r="VQY96" s="167"/>
      <c r="VQZ96" s="167"/>
      <c r="VRA96" s="167"/>
      <c r="VRB96" s="167"/>
      <c r="VRC96" s="167"/>
      <c r="VRD96" s="167"/>
      <c r="VRE96" s="167"/>
      <c r="VRF96" s="167"/>
      <c r="VRG96" s="167"/>
      <c r="VRH96" s="167"/>
      <c r="VRI96" s="167"/>
      <c r="VRJ96" s="167"/>
      <c r="VRK96" s="167"/>
      <c r="VRL96" s="167"/>
      <c r="VRM96" s="167"/>
      <c r="VRN96" s="167"/>
      <c r="VRO96" s="167"/>
      <c r="VRP96" s="167"/>
      <c r="VRQ96" s="167"/>
      <c r="VRR96" s="167"/>
      <c r="VRS96" s="167"/>
      <c r="VRT96" s="167"/>
      <c r="VRU96" s="167"/>
      <c r="VRV96" s="167"/>
      <c r="VRW96" s="167"/>
      <c r="VRX96" s="167"/>
      <c r="VRY96" s="167"/>
      <c r="VRZ96" s="167"/>
      <c r="VSA96" s="167"/>
      <c r="VSB96" s="167"/>
      <c r="VSC96" s="167"/>
      <c r="VSD96" s="167"/>
      <c r="VSE96" s="167"/>
      <c r="VSF96" s="167"/>
      <c r="VSG96" s="167"/>
      <c r="VSH96" s="167"/>
      <c r="VSI96" s="167"/>
      <c r="VSJ96" s="167"/>
      <c r="VSK96" s="167"/>
      <c r="VSL96" s="167"/>
      <c r="VSM96" s="167"/>
      <c r="VSN96" s="167"/>
      <c r="VSO96" s="167"/>
      <c r="VSP96" s="167"/>
      <c r="VSQ96" s="167"/>
      <c r="VSR96" s="167"/>
      <c r="VSS96" s="167"/>
      <c r="VST96" s="167"/>
      <c r="VSU96" s="167"/>
      <c r="VSV96" s="167"/>
      <c r="VSW96" s="167"/>
      <c r="VSX96" s="167"/>
      <c r="VSY96" s="167"/>
      <c r="VSZ96" s="167"/>
      <c r="VTA96" s="167"/>
      <c r="VTB96" s="167"/>
      <c r="VTC96" s="167"/>
      <c r="VTD96" s="167"/>
      <c r="VTE96" s="167"/>
      <c r="VTF96" s="167"/>
      <c r="VTG96" s="167"/>
      <c r="VTH96" s="167"/>
      <c r="VTI96" s="167"/>
      <c r="VTJ96" s="167"/>
      <c r="VTK96" s="167"/>
      <c r="VTL96" s="167"/>
      <c r="VTM96" s="167"/>
      <c r="VTN96" s="167"/>
      <c r="VTO96" s="167"/>
      <c r="VTP96" s="167"/>
      <c r="VTQ96" s="167"/>
      <c r="VTR96" s="167"/>
      <c r="VTS96" s="167"/>
      <c r="VTT96" s="167"/>
      <c r="VTU96" s="167"/>
      <c r="VTV96" s="167"/>
      <c r="VTW96" s="167"/>
      <c r="VTX96" s="167"/>
      <c r="VTY96" s="167"/>
      <c r="VTZ96" s="167"/>
      <c r="VUA96" s="167"/>
      <c r="VUB96" s="167"/>
      <c r="VUC96" s="167"/>
      <c r="VUD96" s="167"/>
      <c r="VUE96" s="167"/>
      <c r="VUF96" s="167"/>
      <c r="VUG96" s="167"/>
      <c r="VUH96" s="167"/>
      <c r="VUI96" s="167"/>
      <c r="VUJ96" s="167"/>
      <c r="VUK96" s="167"/>
      <c r="VUL96" s="167"/>
      <c r="VUM96" s="167"/>
      <c r="VUN96" s="167"/>
      <c r="VUO96" s="167"/>
      <c r="VUP96" s="167"/>
      <c r="VUQ96" s="167"/>
      <c r="VUR96" s="167"/>
      <c r="VUS96" s="167"/>
      <c r="VUT96" s="167"/>
      <c r="VUU96" s="167"/>
      <c r="VUV96" s="167"/>
      <c r="VUW96" s="167"/>
      <c r="VUX96" s="167"/>
      <c r="VUY96" s="167"/>
      <c r="VUZ96" s="167"/>
      <c r="VVA96" s="167"/>
      <c r="VVB96" s="167"/>
      <c r="VVC96" s="167"/>
      <c r="VVD96" s="167"/>
      <c r="VVE96" s="167"/>
      <c r="VVF96" s="167"/>
      <c r="VVG96" s="167"/>
      <c r="VVH96" s="167"/>
      <c r="VVI96" s="167"/>
      <c r="VVJ96" s="167"/>
      <c r="VVK96" s="167"/>
      <c r="VVL96" s="167"/>
      <c r="VVM96" s="167"/>
      <c r="VVN96" s="167"/>
      <c r="VVO96" s="167"/>
      <c r="VVP96" s="167"/>
      <c r="VVQ96" s="167"/>
      <c r="VVR96" s="167"/>
      <c r="VVS96" s="167"/>
      <c r="VVT96" s="167"/>
      <c r="VVU96" s="167"/>
      <c r="VVV96" s="167"/>
      <c r="VVW96" s="167"/>
      <c r="VVX96" s="167"/>
      <c r="VVY96" s="167"/>
      <c r="VVZ96" s="167"/>
      <c r="VWA96" s="167"/>
      <c r="VWB96" s="167"/>
      <c r="VWC96" s="167"/>
      <c r="VWD96" s="167"/>
      <c r="VWE96" s="167"/>
      <c r="VWF96" s="167"/>
      <c r="VWG96" s="167"/>
      <c r="VWH96" s="167"/>
      <c r="VWI96" s="167"/>
      <c r="VWJ96" s="167"/>
      <c r="VWK96" s="167"/>
      <c r="VWL96" s="167"/>
      <c r="VWM96" s="167"/>
      <c r="VWN96" s="167"/>
      <c r="VWO96" s="167"/>
      <c r="VWP96" s="167"/>
      <c r="VWQ96" s="167"/>
      <c r="VWR96" s="167"/>
      <c r="VWS96" s="167"/>
      <c r="VWT96" s="167"/>
      <c r="VWU96" s="167"/>
      <c r="VWV96" s="167"/>
      <c r="VWW96" s="167"/>
      <c r="VWX96" s="167"/>
      <c r="VWY96" s="167"/>
      <c r="VWZ96" s="167"/>
      <c r="VXA96" s="167"/>
      <c r="VXB96" s="167"/>
      <c r="VXC96" s="167"/>
      <c r="VXD96" s="167"/>
      <c r="VXE96" s="167"/>
      <c r="VXF96" s="167"/>
      <c r="VXG96" s="167"/>
      <c r="VXH96" s="167"/>
      <c r="VXI96" s="167"/>
      <c r="VXJ96" s="167"/>
      <c r="VXK96" s="167"/>
      <c r="VXL96" s="167"/>
      <c r="VXM96" s="167"/>
      <c r="VXN96" s="167"/>
      <c r="VXO96" s="167"/>
      <c r="VXP96" s="167"/>
      <c r="VXQ96" s="167"/>
      <c r="VXR96" s="167"/>
      <c r="VXS96" s="167"/>
      <c r="VXT96" s="167"/>
      <c r="VXU96" s="167"/>
      <c r="VXV96" s="167"/>
      <c r="VXW96" s="167"/>
      <c r="VXX96" s="167"/>
      <c r="VXY96" s="167"/>
      <c r="VXZ96" s="167"/>
      <c r="VYA96" s="167"/>
      <c r="VYB96" s="167"/>
      <c r="VYC96" s="167"/>
      <c r="VYD96" s="167"/>
      <c r="VYE96" s="167"/>
      <c r="VYF96" s="167"/>
      <c r="VYG96" s="167"/>
      <c r="VYH96" s="167"/>
      <c r="VYI96" s="167"/>
      <c r="VYJ96" s="167"/>
      <c r="VYK96" s="167"/>
      <c r="VYL96" s="167"/>
      <c r="VYM96" s="167"/>
      <c r="VYN96" s="167"/>
      <c r="VYO96" s="167"/>
      <c r="VYP96" s="167"/>
      <c r="VYQ96" s="167"/>
      <c r="VYR96" s="167"/>
      <c r="VYS96" s="167"/>
      <c r="VYT96" s="167"/>
      <c r="VYU96" s="167"/>
      <c r="VYV96" s="167"/>
      <c r="VYW96" s="167"/>
      <c r="VYX96" s="167"/>
      <c r="VYY96" s="167"/>
      <c r="VYZ96" s="167"/>
      <c r="VZA96" s="167"/>
      <c r="VZB96" s="167"/>
      <c r="VZC96" s="167"/>
      <c r="VZD96" s="167"/>
      <c r="VZE96" s="167"/>
      <c r="VZF96" s="167"/>
      <c r="VZG96" s="167"/>
      <c r="VZH96" s="167"/>
      <c r="VZI96" s="167"/>
      <c r="VZJ96" s="167"/>
      <c r="VZK96" s="167"/>
      <c r="VZL96" s="167"/>
      <c r="VZM96" s="167"/>
      <c r="VZN96" s="167"/>
      <c r="VZO96" s="167"/>
      <c r="VZP96" s="167"/>
      <c r="VZQ96" s="167"/>
      <c r="VZR96" s="167"/>
      <c r="VZS96" s="167"/>
      <c r="VZT96" s="167"/>
      <c r="VZU96" s="167"/>
      <c r="VZV96" s="167"/>
      <c r="VZW96" s="167"/>
      <c r="VZX96" s="167"/>
      <c r="VZY96" s="167"/>
      <c r="VZZ96" s="167"/>
      <c r="WAA96" s="167"/>
      <c r="WAB96" s="167"/>
      <c r="WAC96" s="167"/>
      <c r="WAD96" s="167"/>
      <c r="WAE96" s="167"/>
      <c r="WAF96" s="167"/>
      <c r="WAG96" s="167"/>
      <c r="WAH96" s="167"/>
      <c r="WAI96" s="167"/>
      <c r="WAJ96" s="167"/>
      <c r="WAK96" s="167"/>
      <c r="WAL96" s="167"/>
      <c r="WAM96" s="167"/>
      <c r="WAN96" s="167"/>
      <c r="WAO96" s="167"/>
      <c r="WAP96" s="167"/>
      <c r="WAQ96" s="167"/>
      <c r="WAR96" s="167"/>
      <c r="WAS96" s="167"/>
      <c r="WAT96" s="167"/>
      <c r="WAU96" s="167"/>
      <c r="WAV96" s="167"/>
      <c r="WAW96" s="167"/>
      <c r="WAX96" s="167"/>
      <c r="WAY96" s="167"/>
      <c r="WAZ96" s="167"/>
      <c r="WBA96" s="167"/>
      <c r="WBB96" s="167"/>
      <c r="WBC96" s="167"/>
      <c r="WBD96" s="167"/>
      <c r="WBE96" s="167"/>
      <c r="WBF96" s="167"/>
      <c r="WBG96" s="167"/>
      <c r="WBH96" s="167"/>
      <c r="WBI96" s="167"/>
      <c r="WBJ96" s="167"/>
      <c r="WBK96" s="167"/>
      <c r="WBL96" s="167"/>
      <c r="WBM96" s="167"/>
      <c r="WBN96" s="167"/>
      <c r="WBO96" s="167"/>
      <c r="WBP96" s="167"/>
      <c r="WBQ96" s="167"/>
      <c r="WBR96" s="167"/>
      <c r="WBS96" s="167"/>
      <c r="WBT96" s="167"/>
      <c r="WBU96" s="167"/>
      <c r="WBV96" s="167"/>
      <c r="WBW96" s="167"/>
      <c r="WBX96" s="167"/>
      <c r="WBY96" s="167"/>
      <c r="WBZ96" s="167"/>
      <c r="WCA96" s="167"/>
      <c r="WCB96" s="167"/>
      <c r="WCC96" s="167"/>
      <c r="WCD96" s="167"/>
      <c r="WCE96" s="167"/>
      <c r="WCF96" s="167"/>
      <c r="WCG96" s="167"/>
      <c r="WCH96" s="167"/>
      <c r="WCI96" s="167"/>
      <c r="WCJ96" s="167"/>
      <c r="WCK96" s="167"/>
      <c r="WCL96" s="167"/>
      <c r="WCM96" s="167"/>
      <c r="WCN96" s="167"/>
      <c r="WCO96" s="167"/>
      <c r="WCP96" s="167"/>
      <c r="WCQ96" s="167"/>
      <c r="WCR96" s="167"/>
      <c r="WCS96" s="167"/>
      <c r="WCT96" s="167"/>
      <c r="WCU96" s="167"/>
      <c r="WCV96" s="167"/>
      <c r="WCW96" s="167"/>
      <c r="WCX96" s="167"/>
      <c r="WCY96" s="167"/>
      <c r="WCZ96" s="167"/>
      <c r="WDA96" s="167"/>
      <c r="WDB96" s="167"/>
      <c r="WDC96" s="167"/>
      <c r="WDD96" s="167"/>
      <c r="WDE96" s="167"/>
      <c r="WDF96" s="167"/>
      <c r="WDG96" s="167"/>
      <c r="WDH96" s="167"/>
      <c r="WDI96" s="167"/>
      <c r="WDJ96" s="167"/>
      <c r="WDK96" s="167"/>
      <c r="WDL96" s="167"/>
      <c r="WDM96" s="167"/>
      <c r="WDN96" s="167"/>
      <c r="WDO96" s="167"/>
      <c r="WDP96" s="167"/>
      <c r="WDQ96" s="167"/>
      <c r="WDR96" s="167"/>
      <c r="WDS96" s="167"/>
      <c r="WDT96" s="167"/>
      <c r="WDU96" s="167"/>
      <c r="WDV96" s="167"/>
      <c r="WDW96" s="167"/>
      <c r="WDX96" s="167"/>
      <c r="WDY96" s="167"/>
      <c r="WDZ96" s="167"/>
      <c r="WEA96" s="167"/>
      <c r="WEB96" s="167"/>
      <c r="WEC96" s="167"/>
      <c r="WED96" s="167"/>
      <c r="WEE96" s="167"/>
      <c r="WEF96" s="167"/>
      <c r="WEG96" s="167"/>
      <c r="WEH96" s="167"/>
      <c r="WEI96" s="167"/>
      <c r="WEJ96" s="167"/>
      <c r="WEK96" s="167"/>
      <c r="WEL96" s="167"/>
      <c r="WEM96" s="167"/>
      <c r="WEN96" s="167"/>
      <c r="WEO96" s="167"/>
      <c r="WEP96" s="167"/>
      <c r="WEQ96" s="167"/>
      <c r="WER96" s="167"/>
      <c r="WES96" s="167"/>
      <c r="WET96" s="167"/>
      <c r="WEU96" s="167"/>
      <c r="WEV96" s="167"/>
      <c r="WEW96" s="167"/>
      <c r="WEX96" s="167"/>
      <c r="WEY96" s="167"/>
      <c r="WEZ96" s="167"/>
      <c r="WFA96" s="167"/>
      <c r="WFB96" s="167"/>
      <c r="WFC96" s="167"/>
      <c r="WFD96" s="167"/>
      <c r="WFE96" s="167"/>
      <c r="WFF96" s="167"/>
      <c r="WFG96" s="167"/>
      <c r="WFH96" s="167"/>
      <c r="WFI96" s="167"/>
      <c r="WFJ96" s="167"/>
      <c r="WFK96" s="167"/>
      <c r="WFL96" s="167"/>
      <c r="WFM96" s="167"/>
      <c r="WFN96" s="167"/>
      <c r="WFO96" s="167"/>
      <c r="WFP96" s="167"/>
      <c r="WFQ96" s="167"/>
      <c r="WFR96" s="167"/>
      <c r="WFS96" s="167"/>
      <c r="WFT96" s="167"/>
      <c r="WFU96" s="167"/>
      <c r="WFV96" s="167"/>
      <c r="WFW96" s="167"/>
      <c r="WFX96" s="167"/>
      <c r="WFY96" s="167"/>
      <c r="WFZ96" s="167"/>
      <c r="WGA96" s="167"/>
      <c r="WGB96" s="167"/>
      <c r="WGC96" s="167"/>
      <c r="WGD96" s="167"/>
      <c r="WGE96" s="167"/>
      <c r="WGF96" s="167"/>
      <c r="WGG96" s="167"/>
      <c r="WGH96" s="167"/>
      <c r="WGI96" s="167"/>
      <c r="WGJ96" s="167"/>
      <c r="WGK96" s="167"/>
      <c r="WGL96" s="167"/>
      <c r="WGM96" s="167"/>
      <c r="WGN96" s="167"/>
      <c r="WGO96" s="167"/>
      <c r="WGP96" s="167"/>
      <c r="WGQ96" s="167"/>
      <c r="WGR96" s="167"/>
      <c r="WGS96" s="167"/>
      <c r="WGT96" s="167"/>
      <c r="WGU96" s="167"/>
      <c r="WGV96" s="167"/>
      <c r="WGW96" s="167"/>
      <c r="WGX96" s="167"/>
      <c r="WGY96" s="167"/>
      <c r="WGZ96" s="167"/>
      <c r="WHA96" s="167"/>
      <c r="WHB96" s="167"/>
      <c r="WHC96" s="167"/>
      <c r="WHD96" s="167"/>
      <c r="WHE96" s="167"/>
      <c r="WHF96" s="167"/>
      <c r="WHG96" s="167"/>
      <c r="WHH96" s="167"/>
      <c r="WHI96" s="167"/>
      <c r="WHJ96" s="167"/>
      <c r="WHK96" s="167"/>
      <c r="WHL96" s="167"/>
      <c r="WHM96" s="167"/>
      <c r="WHN96" s="167"/>
      <c r="WHO96" s="167"/>
      <c r="WHP96" s="167"/>
      <c r="WHQ96" s="167"/>
      <c r="WHR96" s="167"/>
      <c r="WHS96" s="167"/>
      <c r="WHT96" s="167"/>
      <c r="WHU96" s="167"/>
      <c r="WHV96" s="167"/>
      <c r="WHW96" s="167"/>
      <c r="WHX96" s="167"/>
      <c r="WHY96" s="167"/>
      <c r="WHZ96" s="167"/>
      <c r="WIA96" s="167"/>
      <c r="WIB96" s="167"/>
      <c r="WIC96" s="167"/>
      <c r="WID96" s="167"/>
      <c r="WIE96" s="167"/>
      <c r="WIF96" s="167"/>
      <c r="WIG96" s="167"/>
      <c r="WIH96" s="167"/>
      <c r="WII96" s="167"/>
      <c r="WIJ96" s="167"/>
      <c r="WIK96" s="167"/>
      <c r="WIL96" s="167"/>
      <c r="WIM96" s="167"/>
      <c r="WIN96" s="167"/>
      <c r="WIO96" s="167"/>
      <c r="WIP96" s="167"/>
      <c r="WIQ96" s="167"/>
      <c r="WIR96" s="167"/>
      <c r="WIS96" s="167"/>
      <c r="WIT96" s="167"/>
      <c r="WIU96" s="167"/>
      <c r="WIV96" s="167"/>
      <c r="WIW96" s="167"/>
      <c r="WIX96" s="167"/>
      <c r="WIY96" s="167"/>
      <c r="WIZ96" s="167"/>
      <c r="WJA96" s="167"/>
      <c r="WJB96" s="167"/>
      <c r="WJC96" s="167"/>
      <c r="WJD96" s="167"/>
      <c r="WJE96" s="167"/>
      <c r="WJF96" s="167"/>
      <c r="WJG96" s="167"/>
      <c r="WJH96" s="167"/>
      <c r="WJI96" s="167"/>
      <c r="WJJ96" s="167"/>
      <c r="WJK96" s="167"/>
      <c r="WJL96" s="167"/>
      <c r="WJM96" s="167"/>
      <c r="WJN96" s="167"/>
      <c r="WJO96" s="167"/>
      <c r="WJP96" s="167"/>
      <c r="WJQ96" s="167"/>
      <c r="WJR96" s="167"/>
      <c r="WJS96" s="167"/>
      <c r="WJT96" s="167"/>
      <c r="WJU96" s="167"/>
      <c r="WJV96" s="167"/>
      <c r="WJW96" s="167"/>
      <c r="WJX96" s="167"/>
      <c r="WJY96" s="167"/>
      <c r="WJZ96" s="167"/>
      <c r="WKA96" s="167"/>
      <c r="WKB96" s="167"/>
      <c r="WKC96" s="167"/>
      <c r="WKD96" s="167"/>
      <c r="WKE96" s="167"/>
      <c r="WKF96" s="167"/>
      <c r="WKG96" s="167"/>
      <c r="WKH96" s="167"/>
      <c r="WKI96" s="167"/>
      <c r="WKJ96" s="167"/>
      <c r="WKK96" s="167"/>
      <c r="WKL96" s="167"/>
      <c r="WKM96" s="167"/>
      <c r="WKN96" s="167"/>
      <c r="WKO96" s="167"/>
      <c r="WKP96" s="167"/>
      <c r="WKQ96" s="167"/>
      <c r="WKR96" s="167"/>
      <c r="WKS96" s="167"/>
      <c r="WKT96" s="167"/>
      <c r="WKU96" s="167"/>
      <c r="WKV96" s="167"/>
      <c r="WKW96" s="167"/>
      <c r="WKX96" s="167"/>
      <c r="WKY96" s="167"/>
      <c r="WKZ96" s="167"/>
      <c r="WLA96" s="167"/>
      <c r="WLB96" s="167"/>
      <c r="WLC96" s="167"/>
      <c r="WLD96" s="167"/>
      <c r="WLE96" s="167"/>
      <c r="WLF96" s="167"/>
      <c r="WLG96" s="167"/>
      <c r="WLH96" s="167"/>
      <c r="WLI96" s="167"/>
      <c r="WLJ96" s="167"/>
      <c r="WLK96" s="167"/>
      <c r="WLL96" s="167"/>
      <c r="WLM96" s="167"/>
      <c r="WLN96" s="167"/>
      <c r="WLO96" s="167"/>
      <c r="WLP96" s="167"/>
      <c r="WLQ96" s="167"/>
      <c r="WLR96" s="167"/>
      <c r="WLS96" s="167"/>
      <c r="WLT96" s="167"/>
      <c r="WLU96" s="167"/>
      <c r="WLV96" s="167"/>
      <c r="WLW96" s="167"/>
      <c r="WLX96" s="167"/>
      <c r="WLY96" s="167"/>
      <c r="WLZ96" s="167"/>
      <c r="WMA96" s="167"/>
      <c r="WMB96" s="167"/>
      <c r="WMC96" s="167"/>
      <c r="WMD96" s="167"/>
      <c r="WME96" s="167"/>
      <c r="WMF96" s="167"/>
      <c r="WMG96" s="167"/>
      <c r="WMH96" s="167"/>
      <c r="WMI96" s="167"/>
      <c r="WMJ96" s="167"/>
      <c r="WMK96" s="167"/>
      <c r="WML96" s="167"/>
      <c r="WMM96" s="167"/>
      <c r="WMN96" s="167"/>
      <c r="WMO96" s="167"/>
      <c r="WMP96" s="167"/>
      <c r="WMQ96" s="167"/>
      <c r="WMR96" s="167"/>
      <c r="WMS96" s="167"/>
      <c r="WMT96" s="167"/>
      <c r="WMU96" s="167"/>
      <c r="WMV96" s="167"/>
      <c r="WMW96" s="167"/>
      <c r="WMX96" s="167"/>
      <c r="WMY96" s="167"/>
      <c r="WMZ96" s="167"/>
      <c r="WNA96" s="167"/>
      <c r="WNB96" s="167"/>
      <c r="WNC96" s="167"/>
      <c r="WND96" s="167"/>
      <c r="WNE96" s="167"/>
      <c r="WNF96" s="167"/>
      <c r="WNG96" s="167"/>
      <c r="WNH96" s="167"/>
      <c r="WNI96" s="167"/>
      <c r="WNJ96" s="167"/>
      <c r="WNK96" s="167"/>
      <c r="WNL96" s="167"/>
      <c r="WNM96" s="167"/>
      <c r="WNN96" s="167"/>
      <c r="WNO96" s="167"/>
      <c r="WNP96" s="167"/>
      <c r="WNQ96" s="167"/>
      <c r="WNR96" s="167"/>
      <c r="WNS96" s="167"/>
      <c r="WNT96" s="167"/>
      <c r="WNU96" s="167"/>
      <c r="WNV96" s="167"/>
      <c r="WNW96" s="167"/>
      <c r="WNX96" s="167"/>
      <c r="WNY96" s="167"/>
      <c r="WNZ96" s="167"/>
      <c r="WOA96" s="167"/>
      <c r="WOB96" s="167"/>
      <c r="WOC96" s="167"/>
      <c r="WOD96" s="167"/>
      <c r="WOE96" s="167"/>
      <c r="WOF96" s="167"/>
      <c r="WOG96" s="167"/>
      <c r="WOH96" s="167"/>
      <c r="WOI96" s="167"/>
      <c r="WOJ96" s="167"/>
      <c r="WOK96" s="167"/>
      <c r="WOL96" s="167"/>
      <c r="WOM96" s="167"/>
      <c r="WON96" s="167"/>
      <c r="WOO96" s="167"/>
      <c r="WOP96" s="167"/>
      <c r="WOQ96" s="167"/>
      <c r="WOR96" s="167"/>
      <c r="WOS96" s="167"/>
      <c r="WOT96" s="167"/>
      <c r="WOU96" s="167"/>
      <c r="WOV96" s="167"/>
      <c r="WOW96" s="167"/>
      <c r="WOX96" s="167"/>
      <c r="WOY96" s="167"/>
      <c r="WOZ96" s="167"/>
      <c r="WPA96" s="167"/>
      <c r="WPB96" s="167"/>
      <c r="WPC96" s="167"/>
      <c r="WPD96" s="167"/>
      <c r="WPE96" s="167"/>
      <c r="WPF96" s="167"/>
      <c r="WPG96" s="167"/>
      <c r="WPH96" s="167"/>
      <c r="WPI96" s="167"/>
      <c r="WPJ96" s="167"/>
      <c r="WPK96" s="167"/>
      <c r="WPL96" s="167"/>
      <c r="WPM96" s="167"/>
      <c r="WPN96" s="167"/>
      <c r="WPO96" s="167"/>
      <c r="WPP96" s="167"/>
      <c r="WPQ96" s="167"/>
      <c r="WPR96" s="167"/>
      <c r="WPS96" s="167"/>
      <c r="WPT96" s="167"/>
      <c r="WPU96" s="167"/>
      <c r="WPV96" s="167"/>
      <c r="WPW96" s="167"/>
      <c r="WPX96" s="167"/>
      <c r="WPY96" s="167"/>
      <c r="WPZ96" s="167"/>
      <c r="WQA96" s="167"/>
      <c r="WQB96" s="167"/>
      <c r="WQC96" s="167"/>
      <c r="WQD96" s="167"/>
      <c r="WQE96" s="167"/>
      <c r="WQF96" s="167"/>
      <c r="WQG96" s="167"/>
      <c r="WQH96" s="167"/>
      <c r="WQI96" s="167"/>
      <c r="WQJ96" s="167"/>
      <c r="WQK96" s="167"/>
      <c r="WQL96" s="167"/>
      <c r="WQM96" s="167"/>
      <c r="WQN96" s="167"/>
      <c r="WQO96" s="167"/>
      <c r="WQP96" s="167"/>
      <c r="WQQ96" s="167"/>
      <c r="WQR96" s="167"/>
      <c r="WQS96" s="167"/>
      <c r="WQT96" s="167"/>
      <c r="WQU96" s="167"/>
      <c r="WQV96" s="167"/>
      <c r="WQW96" s="167"/>
      <c r="WQX96" s="167"/>
      <c r="WQY96" s="167"/>
      <c r="WQZ96" s="167"/>
      <c r="WRA96" s="167"/>
      <c r="WRB96" s="167"/>
      <c r="WRC96" s="167"/>
      <c r="WRD96" s="167"/>
      <c r="WRE96" s="167"/>
      <c r="WRF96" s="167"/>
      <c r="WRG96" s="167"/>
      <c r="WRH96" s="167"/>
      <c r="WRI96" s="167"/>
      <c r="WRJ96" s="167"/>
      <c r="WRK96" s="167"/>
      <c r="WRL96" s="167"/>
      <c r="WRM96" s="167"/>
      <c r="WRN96" s="167"/>
      <c r="WRO96" s="167"/>
      <c r="WRP96" s="167"/>
      <c r="WRQ96" s="167"/>
      <c r="WRR96" s="167"/>
      <c r="WRS96" s="167"/>
      <c r="WRT96" s="167"/>
      <c r="WRU96" s="167"/>
      <c r="WRV96" s="167"/>
      <c r="WRW96" s="167"/>
      <c r="WRX96" s="167"/>
      <c r="WRY96" s="167"/>
      <c r="WRZ96" s="167"/>
      <c r="WSA96" s="167"/>
      <c r="WSB96" s="167"/>
      <c r="WSC96" s="167"/>
      <c r="WSD96" s="167"/>
      <c r="WSE96" s="167"/>
      <c r="WSF96" s="167"/>
      <c r="WSG96" s="167"/>
      <c r="WSH96" s="167"/>
      <c r="WSI96" s="167"/>
      <c r="WSJ96" s="167"/>
      <c r="WSK96" s="167"/>
      <c r="WSL96" s="167"/>
      <c r="WSM96" s="167"/>
      <c r="WSN96" s="167"/>
      <c r="WSO96" s="167"/>
      <c r="WSP96" s="167"/>
      <c r="WSQ96" s="167"/>
      <c r="WSR96" s="167"/>
      <c r="WSS96" s="167"/>
      <c r="WST96" s="167"/>
      <c r="WSU96" s="167"/>
      <c r="WSV96" s="167"/>
      <c r="WSW96" s="167"/>
      <c r="WSX96" s="167"/>
      <c r="WSY96" s="167"/>
      <c r="WSZ96" s="167"/>
      <c r="WTA96" s="167"/>
      <c r="WTB96" s="167"/>
      <c r="WTC96" s="167"/>
      <c r="WTD96" s="167"/>
      <c r="WTE96" s="167"/>
      <c r="WTF96" s="167"/>
      <c r="WTG96" s="167"/>
      <c r="WTH96" s="167"/>
      <c r="WTI96" s="167"/>
      <c r="WTJ96" s="167"/>
      <c r="WTK96" s="167"/>
      <c r="WTL96" s="167"/>
      <c r="WTM96" s="167"/>
      <c r="WTN96" s="167"/>
      <c r="WTO96" s="167"/>
      <c r="WTP96" s="167"/>
      <c r="WTQ96" s="167"/>
      <c r="WTR96" s="167"/>
      <c r="WTS96" s="167"/>
      <c r="WTT96" s="167"/>
      <c r="WTU96" s="167"/>
      <c r="WTV96" s="167"/>
      <c r="WTW96" s="167"/>
      <c r="WTX96" s="167"/>
      <c r="WTY96" s="167"/>
      <c r="WTZ96" s="167"/>
      <c r="WUA96" s="167"/>
      <c r="WUB96" s="167"/>
      <c r="WUC96" s="167"/>
      <c r="WUD96" s="167"/>
      <c r="WUE96" s="167"/>
      <c r="WUF96" s="167"/>
      <c r="WUG96" s="167"/>
      <c r="WUH96" s="167"/>
      <c r="WUI96" s="167"/>
      <c r="WUJ96" s="167"/>
      <c r="WUK96" s="167"/>
      <c r="WUL96" s="167"/>
      <c r="WUM96" s="167"/>
      <c r="WUN96" s="167"/>
      <c r="WUO96" s="167"/>
      <c r="WUP96" s="167"/>
      <c r="WUQ96" s="167"/>
      <c r="WUR96" s="167"/>
      <c r="WUS96" s="167"/>
      <c r="WUT96" s="167"/>
      <c r="WUU96" s="167"/>
      <c r="WUV96" s="167"/>
      <c r="WUW96" s="167"/>
      <c r="WUX96" s="167"/>
      <c r="WUY96" s="167"/>
      <c r="WUZ96" s="167"/>
      <c r="WVA96" s="167"/>
      <c r="WVB96" s="167"/>
      <c r="WVC96" s="167"/>
      <c r="WVD96" s="167"/>
      <c r="WVE96" s="167"/>
      <c r="WVF96" s="167"/>
      <c r="WVG96" s="167"/>
      <c r="WVH96" s="167"/>
      <c r="WVI96" s="167"/>
      <c r="WVJ96" s="167"/>
      <c r="WVK96" s="167"/>
      <c r="WVL96" s="167"/>
      <c r="WVM96" s="167"/>
      <c r="WVN96" s="167"/>
      <c r="WVO96" s="167"/>
      <c r="WVP96" s="167"/>
      <c r="WVQ96" s="167"/>
      <c r="WVR96" s="167"/>
      <c r="WVS96" s="167"/>
      <c r="WVT96" s="167"/>
      <c r="WVU96" s="167"/>
      <c r="WVV96" s="167"/>
      <c r="WVW96" s="167"/>
      <c r="WVX96" s="167"/>
      <c r="WVY96" s="167"/>
      <c r="WVZ96" s="167"/>
      <c r="WWA96" s="167"/>
      <c r="WWB96" s="167"/>
      <c r="WWC96" s="167"/>
      <c r="WWD96" s="167"/>
      <c r="WWE96" s="167"/>
      <c r="WWF96" s="167"/>
      <c r="WWG96" s="167"/>
      <c r="WWH96" s="167"/>
      <c r="WWI96" s="167"/>
      <c r="WWJ96" s="167"/>
      <c r="WWK96" s="167"/>
      <c r="WWL96" s="167"/>
      <c r="WWM96" s="167"/>
      <c r="WWN96" s="167"/>
      <c r="WWO96" s="167"/>
      <c r="WWP96" s="167"/>
      <c r="WWQ96" s="167"/>
      <c r="WWR96" s="167"/>
      <c r="WWS96" s="167"/>
      <c r="WWT96" s="167"/>
      <c r="WWU96" s="167"/>
      <c r="WWV96" s="167"/>
      <c r="WWW96" s="167"/>
      <c r="WWX96" s="167"/>
      <c r="WWY96" s="167"/>
      <c r="WWZ96" s="167"/>
      <c r="WXA96" s="167"/>
      <c r="WXB96" s="167"/>
      <c r="WXC96" s="167"/>
      <c r="WXD96" s="167"/>
      <c r="WXE96" s="167"/>
      <c r="WXF96" s="167"/>
      <c r="WXG96" s="167"/>
      <c r="WXH96" s="167"/>
      <c r="WXI96" s="167"/>
      <c r="WXJ96" s="167"/>
      <c r="WXK96" s="167"/>
      <c r="WXL96" s="167"/>
      <c r="WXM96" s="167"/>
      <c r="WXN96" s="167"/>
      <c r="WXO96" s="167"/>
      <c r="WXP96" s="167"/>
      <c r="WXQ96" s="167"/>
      <c r="WXR96" s="167"/>
      <c r="WXS96" s="167"/>
      <c r="WXT96" s="167"/>
      <c r="WXU96" s="167"/>
      <c r="WXV96" s="167"/>
      <c r="WXW96" s="167"/>
      <c r="WXX96" s="167"/>
      <c r="WXY96" s="167"/>
      <c r="WXZ96" s="167"/>
      <c r="WYA96" s="167"/>
      <c r="WYB96" s="167"/>
      <c r="WYC96" s="167"/>
      <c r="WYD96" s="167"/>
      <c r="WYE96" s="167"/>
      <c r="WYF96" s="167"/>
      <c r="WYG96" s="167"/>
      <c r="WYH96" s="167"/>
      <c r="WYI96" s="167"/>
      <c r="WYJ96" s="167"/>
      <c r="WYK96" s="167"/>
      <c r="WYL96" s="167"/>
      <c r="WYM96" s="167"/>
      <c r="WYN96" s="167"/>
      <c r="WYO96" s="167"/>
      <c r="WYP96" s="167"/>
      <c r="WYQ96" s="167"/>
      <c r="WYR96" s="167"/>
      <c r="WYS96" s="167"/>
      <c r="WYT96" s="167"/>
      <c r="WYU96" s="167"/>
      <c r="WYV96" s="167"/>
      <c r="WYW96" s="167"/>
      <c r="WYX96" s="167"/>
      <c r="WYY96" s="167"/>
      <c r="WYZ96" s="167"/>
      <c r="WZA96" s="167"/>
      <c r="WZB96" s="167"/>
      <c r="WZC96" s="167"/>
      <c r="WZD96" s="167"/>
      <c r="WZE96" s="167"/>
      <c r="WZF96" s="167"/>
      <c r="WZG96" s="167"/>
      <c r="WZH96" s="167"/>
      <c r="WZI96" s="167"/>
      <c r="WZJ96" s="167"/>
      <c r="WZK96" s="167"/>
      <c r="WZL96" s="167"/>
      <c r="WZM96" s="167"/>
      <c r="WZN96" s="167"/>
      <c r="WZO96" s="167"/>
      <c r="WZP96" s="167"/>
      <c r="WZQ96" s="167"/>
      <c r="WZR96" s="167"/>
      <c r="WZS96" s="167"/>
      <c r="WZT96" s="167"/>
      <c r="WZU96" s="167"/>
      <c r="WZV96" s="167"/>
      <c r="WZW96" s="167"/>
      <c r="WZX96" s="167"/>
      <c r="WZY96" s="167"/>
      <c r="WZZ96" s="167"/>
      <c r="XAA96" s="167"/>
      <c r="XAB96" s="167"/>
      <c r="XAC96" s="167"/>
      <c r="XAD96" s="167"/>
      <c r="XAE96" s="167"/>
      <c r="XAF96" s="167"/>
      <c r="XAG96" s="167"/>
      <c r="XAH96" s="167"/>
      <c r="XAI96" s="167"/>
      <c r="XAJ96" s="167"/>
      <c r="XAK96" s="167"/>
      <c r="XAL96" s="167"/>
      <c r="XAM96" s="167"/>
      <c r="XAN96" s="167"/>
      <c r="XAO96" s="167"/>
      <c r="XAP96" s="167"/>
      <c r="XAQ96" s="167"/>
      <c r="XAR96" s="167"/>
      <c r="XAS96" s="167"/>
      <c r="XAT96" s="167"/>
      <c r="XAU96" s="167"/>
      <c r="XAV96" s="167"/>
      <c r="XAW96" s="167"/>
      <c r="XAX96" s="167"/>
      <c r="XAY96" s="167"/>
      <c r="XAZ96" s="167"/>
      <c r="XBA96" s="167"/>
      <c r="XBB96" s="167"/>
      <c r="XBC96" s="167"/>
      <c r="XBD96" s="167"/>
      <c r="XBE96" s="167"/>
      <c r="XBF96" s="167"/>
      <c r="XBG96" s="167"/>
      <c r="XBH96" s="167"/>
      <c r="XBI96" s="167"/>
      <c r="XBJ96" s="167"/>
      <c r="XBK96" s="167"/>
      <c r="XBL96" s="167"/>
      <c r="XBM96" s="167"/>
      <c r="XBN96" s="167"/>
      <c r="XBO96" s="167"/>
      <c r="XBP96" s="167"/>
      <c r="XBQ96" s="167"/>
      <c r="XBR96" s="167"/>
      <c r="XBS96" s="167"/>
      <c r="XBT96" s="167"/>
      <c r="XBU96" s="167"/>
      <c r="XBV96" s="167"/>
      <c r="XBW96" s="167"/>
      <c r="XBX96" s="167"/>
      <c r="XBY96" s="167"/>
      <c r="XBZ96" s="167"/>
      <c r="XCA96" s="167"/>
      <c r="XCB96" s="167"/>
      <c r="XCC96" s="167"/>
      <c r="XCD96" s="167"/>
      <c r="XCE96" s="167"/>
      <c r="XCF96" s="167"/>
      <c r="XCG96" s="167"/>
      <c r="XCH96" s="167"/>
      <c r="XCI96" s="167"/>
      <c r="XCJ96" s="167"/>
      <c r="XCK96" s="167"/>
      <c r="XCL96" s="167"/>
      <c r="XCM96" s="167"/>
      <c r="XCN96" s="167"/>
      <c r="XCO96" s="167"/>
      <c r="XCP96" s="167"/>
      <c r="XCQ96" s="167"/>
      <c r="XCR96" s="167"/>
      <c r="XCS96" s="167"/>
      <c r="XCT96" s="167"/>
      <c r="XCU96" s="167"/>
      <c r="XCV96" s="167"/>
      <c r="XCW96" s="167"/>
      <c r="XCX96" s="167"/>
      <c r="XCY96" s="167"/>
      <c r="XCZ96" s="167"/>
      <c r="XDA96" s="167"/>
      <c r="XDB96" s="167"/>
      <c r="XDC96" s="167"/>
      <c r="XDD96" s="167"/>
      <c r="XDE96" s="167"/>
      <c r="XDF96" s="167"/>
      <c r="XDG96" s="167"/>
      <c r="XDH96" s="167"/>
      <c r="XDI96" s="167"/>
      <c r="XDJ96" s="167"/>
      <c r="XDK96" s="167"/>
    </row>
    <row r="97" spans="1:20" s="160" customFormat="1" ht="51">
      <c r="A97" s="144">
        <v>1785</v>
      </c>
      <c r="B97" s="144" t="s">
        <v>76</v>
      </c>
      <c r="C97" s="168" t="s">
        <v>74</v>
      </c>
      <c r="D97" s="148" t="s">
        <v>2511</v>
      </c>
      <c r="E97" s="144" t="s">
        <v>2512</v>
      </c>
      <c r="F97" s="147" t="s">
        <v>2513</v>
      </c>
      <c r="G97" s="144" t="s">
        <v>2512</v>
      </c>
      <c r="H97" s="147" t="s">
        <v>2513</v>
      </c>
      <c r="I97" s="144" t="s">
        <v>2512</v>
      </c>
      <c r="J97" s="147" t="s">
        <v>2513</v>
      </c>
      <c r="K97" s="144" t="s">
        <v>270</v>
      </c>
      <c r="L97" s="144" t="s">
        <v>271</v>
      </c>
      <c r="M97" s="163">
        <v>1</v>
      </c>
      <c r="N97" s="150">
        <f t="shared" si="9"/>
        <v>2800000</v>
      </c>
      <c r="O97" s="150">
        <v>2800000</v>
      </c>
      <c r="P97" s="144" t="s">
        <v>349</v>
      </c>
      <c r="Q97" s="144" t="s">
        <v>274</v>
      </c>
      <c r="R97" s="148" t="s">
        <v>275</v>
      </c>
      <c r="S97" s="144">
        <v>0</v>
      </c>
      <c r="T97" s="159" t="s">
        <v>2118</v>
      </c>
    </row>
    <row r="98" spans="1:20" ht="15" customHeight="1">
      <c r="B98" s="16"/>
      <c r="C98" s="16"/>
      <c r="D98" s="16"/>
      <c r="E98" s="16"/>
      <c r="F98" s="16"/>
      <c r="G98" s="16"/>
      <c r="H98" s="16"/>
      <c r="I98" s="16"/>
      <c r="J98" s="21"/>
      <c r="K98" s="16"/>
      <c r="L98" s="16"/>
      <c r="M98" s="16"/>
      <c r="N98" s="16"/>
      <c r="O98" s="16"/>
      <c r="P98" s="28"/>
      <c r="Q98" s="19"/>
      <c r="R98" s="16"/>
      <c r="S98" s="28"/>
    </row>
    <row r="99" spans="1:20" ht="15" customHeight="1">
      <c r="B99" s="2"/>
    </row>
    <row r="100" spans="1:20" ht="15" customHeight="1">
      <c r="B100" s="84" t="s">
        <v>2024</v>
      </c>
    </row>
    <row r="101" spans="1:20" ht="15" customHeight="1">
      <c r="A101" s="17"/>
      <c r="O101" s="26"/>
      <c r="Q101" s="17"/>
      <c r="S101" s="17"/>
    </row>
    <row r="102" spans="1:20" ht="15" customHeight="1"/>
  </sheetData>
  <autoFilter ref="A1:S102"/>
  <mergeCells count="6">
    <mergeCell ref="A6:C6"/>
    <mergeCell ref="D6:E6"/>
    <mergeCell ref="A7:C7"/>
    <mergeCell ref="D7:E7"/>
    <mergeCell ref="A8:C8"/>
    <mergeCell ref="D8:E8"/>
  </mergeCells>
  <dataValidations count="1">
    <dataValidation allowBlank="1" showInputMessage="1" showErrorMessage="1" prompt="Введите краткую хар-ку на рус.языке" sqref="E25:G25"/>
  </dataValidations>
  <pageMargins left="0.23622047244094491" right="3.937007874015748E-2" top="0.35433070866141736" bottom="0.35433070866141736" header="0.31496062992125984" footer="0.31496062992125984"/>
  <pageSetup paperSize="9" scale="5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4:S7"/>
  <sheetViews>
    <sheetView workbookViewId="0">
      <selection activeCell="G19" sqref="G19"/>
    </sheetView>
  </sheetViews>
  <sheetFormatPr defaultRowHeight="12.75"/>
  <cols>
    <col min="1" max="1" width="5.42578125" customWidth="1"/>
    <col min="2" max="2" width="6" customWidth="1"/>
    <col min="3" max="3" width="7.28515625" customWidth="1"/>
    <col min="4" max="4" width="8" customWidth="1"/>
    <col min="5" max="5" width="12.42578125" customWidth="1"/>
    <col min="6" max="6" width="12" customWidth="1"/>
    <col min="7" max="8" width="17" customWidth="1"/>
    <col min="9" max="9" width="14.85546875" customWidth="1"/>
    <col min="10" max="10" width="18.28515625" customWidth="1"/>
    <col min="11" max="11" width="9.140625" customWidth="1"/>
    <col min="13" max="13" width="7" customWidth="1"/>
    <col min="14" max="14" width="12.28515625" customWidth="1"/>
    <col min="15" max="15" width="12.5703125" customWidth="1"/>
    <col min="16" max="17" width="10.42578125" customWidth="1"/>
    <col min="18" max="18" width="9.28515625" customWidth="1"/>
    <col min="20" max="21" width="0" hidden="1" customWidth="1"/>
  </cols>
  <sheetData>
    <row r="4" spans="1:19" ht="13.5" thickBot="1"/>
    <row r="5" spans="1:19" ht="87.75" customHeight="1" thickBot="1">
      <c r="A5" s="107" t="s">
        <v>52</v>
      </c>
      <c r="B5" s="107" t="s">
        <v>53</v>
      </c>
      <c r="C5" s="107" t="s">
        <v>54</v>
      </c>
      <c r="D5" s="107" t="s">
        <v>55</v>
      </c>
      <c r="E5" s="107" t="s">
        <v>56</v>
      </c>
      <c r="F5" s="107" t="s">
        <v>57</v>
      </c>
      <c r="G5" s="107" t="s">
        <v>58</v>
      </c>
      <c r="H5" s="107" t="s">
        <v>59</v>
      </c>
      <c r="I5" s="107" t="s">
        <v>60</v>
      </c>
      <c r="J5" s="108" t="s">
        <v>61</v>
      </c>
      <c r="K5" s="107" t="s">
        <v>0</v>
      </c>
      <c r="L5" s="107" t="s">
        <v>264</v>
      </c>
      <c r="M5" s="109" t="s">
        <v>62</v>
      </c>
      <c r="N5" s="107" t="s">
        <v>265</v>
      </c>
      <c r="O5" s="107" t="s">
        <v>63</v>
      </c>
      <c r="P5" s="107" t="s">
        <v>266</v>
      </c>
      <c r="Q5" s="107" t="s">
        <v>64</v>
      </c>
      <c r="R5" s="107" t="s">
        <v>65</v>
      </c>
      <c r="S5" s="107" t="s">
        <v>66</v>
      </c>
    </row>
    <row r="6" spans="1:19" ht="13.5" thickBot="1">
      <c r="A6" s="110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11">
        <v>12</v>
      </c>
      <c r="M6" s="111">
        <v>13</v>
      </c>
      <c r="N6" s="111">
        <v>14</v>
      </c>
      <c r="O6" s="111">
        <v>15</v>
      </c>
      <c r="P6" s="111">
        <v>16</v>
      </c>
      <c r="Q6" s="111">
        <v>17</v>
      </c>
      <c r="R6" s="111">
        <v>18</v>
      </c>
      <c r="S6" s="112">
        <v>19</v>
      </c>
    </row>
    <row r="7" spans="1:19" s="44" customFormat="1" ht="104.25" customHeight="1">
      <c r="A7" s="69">
        <v>1579</v>
      </c>
      <c r="B7" s="39" t="s">
        <v>76</v>
      </c>
      <c r="C7" s="31" t="s">
        <v>74</v>
      </c>
      <c r="D7" s="35" t="s">
        <v>2033</v>
      </c>
      <c r="E7" s="34" t="s">
        <v>2037</v>
      </c>
      <c r="F7" s="34" t="s">
        <v>2034</v>
      </c>
      <c r="G7" s="34" t="s">
        <v>2037</v>
      </c>
      <c r="H7" s="34" t="s">
        <v>2034</v>
      </c>
      <c r="I7" s="33" t="s">
        <v>2036</v>
      </c>
      <c r="J7" s="33" t="s">
        <v>2035</v>
      </c>
      <c r="K7" s="33" t="s">
        <v>272</v>
      </c>
      <c r="L7" s="32" t="s">
        <v>271</v>
      </c>
      <c r="M7" s="37">
        <v>1</v>
      </c>
      <c r="N7" s="42">
        <f t="shared" ref="N7" si="0">O7/M7</f>
        <v>50802831</v>
      </c>
      <c r="O7" s="100">
        <v>50802831</v>
      </c>
      <c r="P7" s="31" t="s">
        <v>426</v>
      </c>
      <c r="Q7" s="31" t="s">
        <v>2274</v>
      </c>
      <c r="R7" s="32" t="s">
        <v>1935</v>
      </c>
      <c r="S7" s="37">
        <v>0</v>
      </c>
    </row>
  </sheetData>
  <pageMargins left="0.23622047244094491" right="0.23622047244094491" top="0.35433070866141736" bottom="0.35433070866141736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 закупок</vt:lpstr>
      <vt:lpstr>Приложение № 1 к приказу</vt:lpstr>
      <vt:lpstr>Лист1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Марат Мырзалы</cp:lastModifiedBy>
  <cp:lastPrinted>2016-04-28T10:50:36Z</cp:lastPrinted>
  <dcterms:created xsi:type="dcterms:W3CDTF">2012-11-20T12:21:33Z</dcterms:created>
  <dcterms:modified xsi:type="dcterms:W3CDTF">2016-04-29T12:30:48Z</dcterms:modified>
</cp:coreProperties>
</file>