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510" windowWidth="18915" windowHeight="11355"/>
  </bookViews>
  <sheets>
    <sheet name="Приказ №185-п от 29.11.2013 " sheetId="1" r:id="rId1"/>
    <sheet name="Приложение 1 к приказу" sheetId="4" r:id="rId2"/>
  </sheets>
  <definedNames>
    <definedName name="_xlnm._FilterDatabase" localSheetId="0" hidden="1">'Приказ №185-п от 29.11.2013 '!$S$1:$S$1102</definedName>
    <definedName name="_xlnm._FilterDatabase" localSheetId="1" hidden="1">'Приложение 1 к приказу'!$S$1:$S$302</definedName>
    <definedName name="_xlnm.Print_Area" localSheetId="0">'Приказ №185-п от 29.11.2013 '!$A$3:$T$1092</definedName>
    <definedName name="_xlnm.Print_Area" localSheetId="1">'Приложение 1 к приказу'!$A$3:$T$292</definedName>
  </definedNames>
  <calcPr calcId="125725"/>
</workbook>
</file>

<file path=xl/calcChain.xml><?xml version="1.0" encoding="utf-8"?>
<calcChain xmlns="http://schemas.openxmlformats.org/spreadsheetml/2006/main">
  <c r="O23" i="4"/>
  <c r="P23"/>
  <c r="O290"/>
  <c r="O289"/>
  <c r="O287"/>
  <c r="O286"/>
  <c r="O285"/>
  <c r="O284"/>
  <c r="O283"/>
  <c r="O282"/>
  <c r="O281"/>
  <c r="O280"/>
  <c r="O279"/>
  <c r="O278"/>
  <c r="O277"/>
  <c r="O276"/>
  <c r="O275"/>
  <c r="O274"/>
  <c r="O273"/>
  <c r="O272"/>
  <c r="O271"/>
  <c r="O270"/>
  <c r="O269"/>
  <c r="O268"/>
  <c r="O267"/>
  <c r="O266"/>
  <c r="O265"/>
  <c r="O264"/>
  <c r="O263"/>
  <c r="O262"/>
  <c r="O261"/>
  <c r="O260"/>
  <c r="O259"/>
  <c r="O258"/>
  <c r="O257"/>
  <c r="O256"/>
  <c r="O255"/>
  <c r="O254"/>
  <c r="O253"/>
  <c r="O252"/>
  <c r="O251"/>
  <c r="O250"/>
  <c r="O249"/>
  <c r="O248"/>
  <c r="O247"/>
  <c r="O246"/>
  <c r="O245"/>
  <c r="O244"/>
  <c r="O243"/>
  <c r="O242"/>
  <c r="O241"/>
  <c r="O240"/>
  <c r="O239"/>
  <c r="O238"/>
  <c r="O237"/>
  <c r="O236"/>
  <c r="O235"/>
  <c r="O234"/>
  <c r="O233"/>
  <c r="O232"/>
  <c r="O231"/>
  <c r="O230"/>
  <c r="O229"/>
  <c r="O228"/>
  <c r="O227"/>
  <c r="O226"/>
  <c r="O225"/>
  <c r="O224"/>
  <c r="O223"/>
  <c r="O222"/>
  <c r="O221"/>
  <c r="O220"/>
  <c r="O219"/>
  <c r="O218"/>
  <c r="O217"/>
  <c r="O216"/>
  <c r="O215"/>
  <c r="O214"/>
  <c r="O213"/>
  <c r="O212"/>
  <c r="O211"/>
  <c r="O210"/>
  <c r="O209"/>
  <c r="O208"/>
  <c r="O207"/>
  <c r="O206"/>
  <c r="O205"/>
  <c r="O204"/>
  <c r="O203"/>
  <c r="O202"/>
  <c r="O201"/>
  <c r="O200"/>
  <c r="O199"/>
  <c r="O198"/>
  <c r="O197"/>
  <c r="O196"/>
  <c r="O195"/>
  <c r="O194"/>
  <c r="O193"/>
  <c r="O192"/>
  <c r="O191"/>
  <c r="O190"/>
  <c r="O189"/>
  <c r="O188"/>
  <c r="O187"/>
  <c r="O186"/>
  <c r="O185"/>
  <c r="O184"/>
  <c r="O183"/>
  <c r="O182"/>
  <c r="O181"/>
  <c r="O180"/>
  <c r="O179"/>
  <c r="O178"/>
  <c r="O177"/>
  <c r="O176"/>
  <c r="O175"/>
  <c r="O174"/>
  <c r="O173"/>
  <c r="O172"/>
  <c r="O171"/>
  <c r="O170"/>
  <c r="O169"/>
  <c r="O168"/>
  <c r="O167"/>
  <c r="O166"/>
  <c r="O165"/>
  <c r="O164"/>
  <c r="O163"/>
  <c r="O162"/>
  <c r="O161"/>
  <c r="O160"/>
  <c r="O159"/>
  <c r="O158"/>
  <c r="O157"/>
  <c r="O156"/>
  <c r="O155"/>
  <c r="O154"/>
  <c r="O153"/>
  <c r="O152"/>
  <c r="O151"/>
  <c r="O150"/>
  <c r="O149"/>
  <c r="O148"/>
  <c r="O147"/>
  <c r="O146"/>
  <c r="O145"/>
  <c r="O144"/>
  <c r="O143"/>
  <c r="O142"/>
  <c r="O141"/>
  <c r="O140"/>
  <c r="O139"/>
  <c r="O138"/>
  <c r="O137"/>
  <c r="O136"/>
  <c r="O135"/>
  <c r="O134"/>
  <c r="O133"/>
  <c r="O132"/>
  <c r="O131"/>
  <c r="O130"/>
  <c r="O129"/>
  <c r="O128"/>
  <c r="O127"/>
  <c r="O126"/>
  <c r="O125"/>
  <c r="O124"/>
  <c r="O123"/>
  <c r="O122"/>
  <c r="O121"/>
  <c r="O120"/>
  <c r="O119"/>
  <c r="O118"/>
  <c r="O117"/>
  <c r="O116"/>
  <c r="O115"/>
  <c r="O114"/>
  <c r="O113"/>
  <c r="O112"/>
  <c r="O111"/>
  <c r="O110"/>
  <c r="O109"/>
  <c r="O108"/>
  <c r="O107"/>
  <c r="O106"/>
  <c r="O105"/>
  <c r="O104"/>
  <c r="O103"/>
  <c r="O102"/>
  <c r="O101"/>
  <c r="O100"/>
  <c r="O99"/>
  <c r="O98"/>
  <c r="O97"/>
  <c r="O96"/>
  <c r="O95"/>
  <c r="O94"/>
  <c r="O93"/>
  <c r="O92"/>
  <c r="O91"/>
  <c r="O90"/>
  <c r="O89"/>
  <c r="O88"/>
  <c r="O87"/>
  <c r="O86"/>
  <c r="O85"/>
  <c r="O84"/>
  <c r="O83"/>
  <c r="O82"/>
  <c r="O81"/>
  <c r="O80"/>
  <c r="O79"/>
  <c r="O78"/>
  <c r="O77"/>
  <c r="O76"/>
  <c r="O75"/>
  <c r="O74"/>
  <c r="O73"/>
  <c r="O72"/>
  <c r="O71"/>
  <c r="P70"/>
  <c r="O70" s="1"/>
  <c r="P67"/>
  <c r="O67" s="1"/>
  <c r="P66"/>
  <c r="O66" s="1"/>
  <c r="P65"/>
  <c r="O65" s="1"/>
  <c r="P61"/>
  <c r="O61"/>
  <c r="P60"/>
  <c r="O60"/>
  <c r="P59"/>
  <c r="O59"/>
  <c r="P58"/>
  <c r="O58"/>
  <c r="P57"/>
  <c r="O57"/>
  <c r="P55"/>
  <c r="O55"/>
  <c r="P54"/>
  <c r="O54"/>
  <c r="P51"/>
  <c r="O51"/>
  <c r="P50"/>
  <c r="O50" s="1"/>
  <c r="P49"/>
  <c r="O49" s="1"/>
  <c r="P47"/>
  <c r="O47" s="1"/>
  <c r="P46"/>
  <c r="O46" s="1"/>
  <c r="P45"/>
  <c r="O45" s="1"/>
  <c r="P44"/>
  <c r="O44" s="1"/>
  <c r="P43"/>
  <c r="O43" s="1"/>
  <c r="P42"/>
  <c r="O42" s="1"/>
  <c r="P41"/>
  <c r="O41" s="1"/>
  <c r="P40"/>
  <c r="O40" s="1"/>
  <c r="P38"/>
  <c r="O38"/>
  <c r="P37"/>
  <c r="O37"/>
  <c r="P36"/>
  <c r="O36"/>
  <c r="P35"/>
  <c r="O35"/>
  <c r="P34"/>
  <c r="O34"/>
  <c r="P33"/>
  <c r="O33"/>
  <c r="P32"/>
  <c r="O32"/>
  <c r="P31"/>
  <c r="O31" s="1"/>
  <c r="P30"/>
  <c r="O30" s="1"/>
  <c r="P29"/>
  <c r="O29"/>
  <c r="P28"/>
  <c r="O28"/>
  <c r="P27"/>
  <c r="O27"/>
  <c r="P26"/>
  <c r="O26"/>
  <c r="P25"/>
  <c r="O25"/>
  <c r="P24"/>
  <c r="P22"/>
  <c r="O22" s="1"/>
  <c r="P21"/>
  <c r="O21" s="1"/>
  <c r="P20"/>
  <c r="O20" s="1"/>
  <c r="P19"/>
  <c r="O19" l="1"/>
  <c r="P426" i="1" l="1"/>
  <c r="P96"/>
  <c r="P41"/>
  <c r="P76"/>
  <c r="P26"/>
  <c r="O1087" l="1"/>
  <c r="P791"/>
  <c r="O1086"/>
  <c r="P234"/>
  <c r="P290"/>
  <c r="P304"/>
  <c r="O304" s="1"/>
  <c r="P299"/>
  <c r="O299" s="1"/>
  <c r="P298"/>
  <c r="O298" s="1"/>
  <c r="P297"/>
  <c r="O297" s="1"/>
  <c r="O909"/>
  <c r="P77" l="1"/>
  <c r="P78"/>
  <c r="O1044"/>
  <c r="O1045"/>
  <c r="O1046"/>
  <c r="O1047"/>
  <c r="O1048"/>
  <c r="O1049"/>
  <c r="O1050"/>
  <c r="O1051"/>
  <c r="O1052"/>
  <c r="O1053"/>
  <c r="O1054"/>
  <c r="O1055"/>
  <c r="O1056"/>
  <c r="O1057"/>
  <c r="O1058"/>
  <c r="O1059"/>
  <c r="O1060"/>
  <c r="O1061"/>
  <c r="O1062"/>
  <c r="O1063"/>
  <c r="O1064"/>
  <c r="O1065"/>
  <c r="O1066"/>
  <c r="O1067"/>
  <c r="O1068"/>
  <c r="O1069"/>
  <c r="O1070"/>
  <c r="O1071"/>
  <c r="O1072"/>
  <c r="O1073"/>
  <c r="O1074"/>
  <c r="O1075"/>
  <c r="O1076"/>
  <c r="O1077"/>
  <c r="O1078"/>
  <c r="O1079"/>
  <c r="O1080"/>
  <c r="O1081"/>
  <c r="O1082"/>
  <c r="O1083"/>
  <c r="O1084"/>
  <c r="O1043"/>
  <c r="O77" l="1"/>
  <c r="P144"/>
  <c r="O144" s="1"/>
  <c r="P143"/>
  <c r="O143" s="1"/>
  <c r="P132"/>
  <c r="O132" s="1"/>
  <c r="P130"/>
  <c r="O130" s="1"/>
  <c r="P128"/>
  <c r="O128" s="1"/>
  <c r="P129"/>
  <c r="O129" s="1"/>
  <c r="O96"/>
  <c r="P95"/>
  <c r="O95" s="1"/>
  <c r="P94"/>
  <c r="O94" s="1"/>
  <c r="P92"/>
  <c r="O92" s="1"/>
  <c r="P91"/>
  <c r="O91" s="1"/>
  <c r="P85"/>
  <c r="O85" s="1"/>
  <c r="P84"/>
  <c r="O84" s="1"/>
  <c r="P83"/>
  <c r="O83" s="1"/>
  <c r="P80"/>
  <c r="O80" s="1"/>
  <c r="P79"/>
  <c r="O79" s="1"/>
  <c r="P30"/>
  <c r="O30" s="1"/>
  <c r="P29"/>
  <c r="O29" s="1"/>
  <c r="P28"/>
  <c r="O28" s="1"/>
  <c r="O426"/>
  <c r="P425"/>
  <c r="P424"/>
  <c r="P230"/>
  <c r="O230" s="1"/>
  <c r="P197"/>
  <c r="O197" s="1"/>
  <c r="P135"/>
  <c r="O135" s="1"/>
  <c r="P134"/>
  <c r="O134" s="1"/>
  <c r="P131"/>
  <c r="O131" s="1"/>
  <c r="P127"/>
  <c r="O127" s="1"/>
  <c r="P93"/>
  <c r="O93" s="1"/>
  <c r="O78"/>
  <c r="O76"/>
  <c r="O26"/>
  <c r="P25"/>
  <c r="O25" s="1"/>
  <c r="O1041"/>
  <c r="O868"/>
  <c r="O869"/>
  <c r="O870"/>
  <c r="O871"/>
  <c r="O872"/>
  <c r="O873"/>
  <c r="O874"/>
  <c r="O875"/>
  <c r="O876"/>
  <c r="O877"/>
  <c r="O878"/>
  <c r="O879"/>
  <c r="O880"/>
  <c r="O881"/>
  <c r="O882"/>
  <c r="O883"/>
  <c r="O884"/>
  <c r="O885"/>
  <c r="O886"/>
  <c r="O887"/>
  <c r="O888"/>
  <c r="O889"/>
  <c r="O890"/>
  <c r="O891"/>
  <c r="O892"/>
  <c r="O893"/>
  <c r="O894"/>
  <c r="O895"/>
  <c r="O896"/>
  <c r="O897"/>
  <c r="O898"/>
  <c r="O899"/>
  <c r="O900"/>
  <c r="O901"/>
  <c r="O902"/>
  <c r="O903"/>
  <c r="O904"/>
  <c r="O905"/>
  <c r="O973"/>
  <c r="O974"/>
  <c r="O975"/>
  <c r="O976"/>
  <c r="O977"/>
  <c r="O978"/>
  <c r="O979"/>
  <c r="O980"/>
  <c r="O981"/>
  <c r="O982"/>
  <c r="O983"/>
  <c r="O984"/>
  <c r="O985"/>
  <c r="O986"/>
  <c r="O987"/>
  <c r="O988"/>
  <c r="O989"/>
  <c r="O990"/>
  <c r="O991"/>
  <c r="O953"/>
  <c r="O954"/>
  <c r="O955"/>
  <c r="O956"/>
  <c r="O957"/>
  <c r="O958"/>
  <c r="O959"/>
  <c r="O960"/>
  <c r="O961"/>
  <c r="O962"/>
  <c r="O963"/>
  <c r="O964"/>
  <c r="O965"/>
  <c r="O966"/>
  <c r="O967"/>
  <c r="O968"/>
  <c r="O969"/>
  <c r="O970"/>
  <c r="O971"/>
  <c r="O972"/>
  <c r="O992"/>
  <c r="O993"/>
  <c r="O994"/>
  <c r="O995"/>
  <c r="O996"/>
  <c r="O997"/>
  <c r="O998"/>
  <c r="O999"/>
  <c r="O1000"/>
  <c r="O1001"/>
  <c r="O1002"/>
  <c r="O926"/>
  <c r="O927"/>
  <c r="O928"/>
  <c r="O929"/>
  <c r="O930"/>
  <c r="O931"/>
  <c r="O932"/>
  <c r="O933"/>
  <c r="O934"/>
  <c r="O935"/>
  <c r="O906"/>
  <c r="O907"/>
  <c r="O910"/>
  <c r="O911"/>
  <c r="O912"/>
  <c r="O913"/>
  <c r="O914"/>
  <c r="O915"/>
  <c r="O916"/>
  <c r="O917"/>
  <c r="O918"/>
  <c r="O919"/>
  <c r="O920"/>
  <c r="O921"/>
  <c r="O922"/>
  <c r="O923"/>
  <c r="O924"/>
  <c r="O925"/>
  <c r="O936"/>
  <c r="O937"/>
  <c r="O938"/>
  <c r="O939"/>
  <c r="O940"/>
  <c r="O941"/>
  <c r="O942"/>
  <c r="O943"/>
  <c r="O944"/>
  <c r="O945"/>
  <c r="O946"/>
  <c r="O947"/>
  <c r="O948"/>
  <c r="O949"/>
  <c r="O950"/>
  <c r="O951"/>
  <c r="O952"/>
  <c r="O1022"/>
  <c r="O1023"/>
  <c r="O1024"/>
  <c r="O1025"/>
  <c r="O1026"/>
  <c r="O1027"/>
  <c r="O1028"/>
  <c r="O1029"/>
  <c r="O1030"/>
  <c r="O1031"/>
  <c r="O1003"/>
  <c r="O1004"/>
  <c r="O1005"/>
  <c r="O1006"/>
  <c r="O1007"/>
  <c r="O1008"/>
  <c r="O1009"/>
  <c r="O1010"/>
  <c r="O1011"/>
  <c r="O1012"/>
  <c r="O1013"/>
  <c r="O1014"/>
  <c r="O1015"/>
  <c r="O1016"/>
  <c r="O1017"/>
  <c r="O1018"/>
  <c r="O1019"/>
  <c r="O1020"/>
  <c r="O1021"/>
  <c r="O1032"/>
  <c r="O1033"/>
  <c r="O1034"/>
  <c r="O1035"/>
  <c r="O1036"/>
  <c r="O1037"/>
  <c r="O1038"/>
  <c r="O1039"/>
  <c r="O1040"/>
  <c r="O1042"/>
  <c r="O754"/>
  <c r="O425"/>
  <c r="O866"/>
  <c r="O867"/>
  <c r="O864"/>
  <c r="O863"/>
  <c r="O862"/>
  <c r="O861"/>
  <c r="O860"/>
  <c r="O859"/>
  <c r="O858"/>
  <c r="O857"/>
  <c r="O865"/>
  <c r="O855"/>
  <c r="O854"/>
  <c r="O853"/>
  <c r="O852"/>
  <c r="O856"/>
  <c r="O850"/>
  <c r="O849"/>
  <c r="O848"/>
  <c r="O847"/>
  <c r="O846"/>
  <c r="O845"/>
  <c r="O844"/>
  <c r="O843"/>
  <c r="O842"/>
  <c r="O851"/>
  <c r="P423"/>
  <c r="O841"/>
  <c r="O839"/>
  <c r="O838"/>
  <c r="O837"/>
  <c r="O836"/>
  <c r="O835"/>
  <c r="O834"/>
  <c r="O833"/>
  <c r="O840"/>
  <c r="O832"/>
  <c r="O831"/>
  <c r="O830"/>
  <c r="O829"/>
  <c r="O827"/>
  <c r="O826"/>
  <c r="O825"/>
  <c r="O824"/>
  <c r="O823"/>
  <c r="O822"/>
  <c r="O821"/>
  <c r="O820"/>
  <c r="O819"/>
  <c r="O818"/>
  <c r="O817"/>
  <c r="O816"/>
  <c r="O828"/>
  <c r="O815"/>
  <c r="O814"/>
  <c r="O813"/>
  <c r="O812"/>
  <c r="O811"/>
  <c r="O810"/>
  <c r="P500"/>
  <c r="O500" s="1"/>
  <c r="P430"/>
  <c r="O430" s="1"/>
  <c r="P226"/>
  <c r="O226" s="1"/>
  <c r="P227"/>
  <c r="O227" s="1"/>
  <c r="O809"/>
  <c r="O807"/>
  <c r="O808"/>
  <c r="O805"/>
  <c r="O804"/>
  <c r="O806"/>
  <c r="P584"/>
  <c r="P142"/>
  <c r="O142" s="1"/>
  <c r="P48"/>
  <c r="O48" s="1"/>
  <c r="P45"/>
  <c r="O45" s="1"/>
  <c r="P44"/>
  <c r="O44" s="1"/>
  <c r="P52"/>
  <c r="O52" s="1"/>
  <c r="P51"/>
  <c r="O51" s="1"/>
  <c r="P50"/>
  <c r="O50" s="1"/>
  <c r="P47"/>
  <c r="O47" s="1"/>
  <c r="P46"/>
  <c r="O46" s="1"/>
  <c r="O803"/>
  <c r="O802"/>
  <c r="O801"/>
  <c r="O800"/>
  <c r="O799"/>
  <c r="O798"/>
  <c r="O796"/>
  <c r="O795"/>
  <c r="O797"/>
  <c r="O794"/>
  <c r="O793"/>
  <c r="O791"/>
  <c r="O792"/>
  <c r="O790"/>
  <c r="O789"/>
  <c r="O788"/>
  <c r="O787"/>
  <c r="O786"/>
  <c r="O785"/>
  <c r="O784"/>
  <c r="O783"/>
  <c r="O782"/>
  <c r="O781"/>
  <c r="O780"/>
  <c r="O779"/>
  <c r="O778"/>
  <c r="O777"/>
  <c r="O776"/>
  <c r="O775"/>
  <c r="O774"/>
  <c r="O773"/>
  <c r="O772"/>
  <c r="O770"/>
  <c r="O771"/>
  <c r="O767"/>
  <c r="O768"/>
  <c r="O769"/>
  <c r="O766"/>
  <c r="O764"/>
  <c r="O765"/>
  <c r="O763"/>
  <c r="O762"/>
  <c r="O761"/>
  <c r="O760"/>
  <c r="O759"/>
  <c r="O758"/>
  <c r="O757"/>
  <c r="O756"/>
  <c r="O755"/>
  <c r="O753"/>
  <c r="O752"/>
  <c r="P512"/>
  <c r="O512" s="1"/>
  <c r="O751"/>
  <c r="O748"/>
  <c r="O750"/>
  <c r="O234"/>
  <c r="O747"/>
  <c r="O749"/>
  <c r="O424"/>
  <c r="P489"/>
  <c r="O489" s="1"/>
  <c r="O745"/>
  <c r="O746"/>
  <c r="P240"/>
  <c r="O240" s="1"/>
  <c r="O483"/>
  <c r="P483"/>
  <c r="O158" l="1"/>
  <c r="P158"/>
  <c r="O379"/>
  <c r="P379"/>
  <c r="P599"/>
  <c r="P598"/>
  <c r="P558"/>
  <c r="P553"/>
  <c r="P551"/>
  <c r="P550"/>
  <c r="P388"/>
  <c r="P511"/>
  <c r="P105"/>
  <c r="P103"/>
  <c r="P59"/>
  <c r="P56"/>
  <c r="P55"/>
  <c r="P104"/>
  <c r="P57"/>
  <c r="O669" l="1"/>
  <c r="O668"/>
  <c r="O667"/>
  <c r="O666"/>
  <c r="O665"/>
  <c r="O664"/>
  <c r="O662" l="1"/>
  <c r="O661"/>
  <c r="O660"/>
  <c r="O659"/>
  <c r="O658"/>
  <c r="O657"/>
  <c r="O663"/>
  <c r="O656"/>
  <c r="P337" l="1"/>
  <c r="O337" s="1"/>
  <c r="O620"/>
  <c r="O621"/>
  <c r="P74" l="1"/>
  <c r="P73"/>
  <c r="P72"/>
  <c r="P189"/>
  <c r="P67"/>
  <c r="P70"/>
  <c r="P69"/>
  <c r="P68"/>
  <c r="P66"/>
  <c r="P358"/>
  <c r="O598"/>
  <c r="O597"/>
  <c r="O599"/>
  <c r="O596"/>
  <c r="O595"/>
  <c r="O594"/>
  <c r="O593"/>
  <c r="O591" l="1"/>
  <c r="P574"/>
  <c r="O574" s="1"/>
  <c r="O592"/>
  <c r="O590"/>
  <c r="O588"/>
  <c r="O290"/>
  <c r="O589"/>
  <c r="O358"/>
  <c r="O587"/>
  <c r="P362"/>
  <c r="O362" s="1"/>
  <c r="P360"/>
  <c r="O360" s="1"/>
  <c r="O584"/>
  <c r="O585"/>
  <c r="O586"/>
  <c r="O583"/>
  <c r="O582"/>
  <c r="O423"/>
  <c r="O511"/>
  <c r="O581"/>
  <c r="O580"/>
  <c r="O579"/>
  <c r="O578"/>
  <c r="O577"/>
  <c r="O576"/>
  <c r="O575"/>
  <c r="O573"/>
  <c r="O572"/>
  <c r="O571"/>
  <c r="O570"/>
  <c r="O569"/>
  <c r="O568"/>
  <c r="O567"/>
  <c r="O566"/>
  <c r="O565"/>
  <c r="O564"/>
  <c r="O563"/>
  <c r="O562"/>
  <c r="O561"/>
  <c r="P516"/>
  <c r="O484"/>
  <c r="P389"/>
  <c r="O389" s="1"/>
  <c r="P342"/>
  <c r="O342" s="1"/>
  <c r="P323"/>
  <c r="O323" s="1"/>
  <c r="P262"/>
  <c r="O262" s="1"/>
  <c r="P244"/>
  <c r="O244" s="1"/>
  <c r="P194"/>
  <c r="N194" s="1"/>
  <c r="P1089"/>
  <c r="O908"/>
</calcChain>
</file>

<file path=xl/sharedStrings.xml><?xml version="1.0" encoding="utf-8"?>
<sst xmlns="http://schemas.openxmlformats.org/spreadsheetml/2006/main" count="17353" uniqueCount="1839">
  <si>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</si>
  <si>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</si>
  <si>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</si>
  <si>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</si>
  <si>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</si>
  <si>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</si>
  <si>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</si>
  <si>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</si>
  <si>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</si>
  <si>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План закупок товаров, работ и услуг АО "Фонд развития предпринимательства "Даму" на  2013 год</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</si>
  <si>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</si>
  <si>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</si>
  <si>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</si>
  <si>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</si>
  <si>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</si>
  <si>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</si>
  <si>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</si>
  <si>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</si>
  <si>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</si>
  <si>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</si>
  <si>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Способ закупок</t>
  </si>
  <si>
    <t>Единица измерения (в соответствии с КТРУ)</t>
  </si>
  <si>
    <t>Количество, объем</t>
  </si>
  <si>
    <t>Цена за единицу, тенге без учета НДС</t>
  </si>
  <si>
    <t>Планируемая сумма закупа, тенге без учета НДС</t>
  </si>
  <si>
    <t>Срок проведения закупок (месяц)</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</si>
  <si>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</si>
  <si>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</si>
  <si>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Размер авансового платежа %</t>
  </si>
  <si>
    <t>01</t>
  </si>
  <si>
    <t>Товар</t>
  </si>
  <si>
    <t>31.01.12.00.00.01.01.05.2</t>
  </si>
  <si>
    <t>Жиһаз гарнитуры</t>
  </si>
  <si>
    <t>Мебельный гарнитур</t>
  </si>
  <si>
    <t>Топтамада:  шынтақ қойғышы бар,  өзі  теріден, аяғы хром жалатылған металдан жасалынған кресло,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</si>
  <si>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</si>
  <si>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01 Открытый тендер</t>
  </si>
  <si>
    <t>штук</t>
  </si>
  <si>
    <t>октябрь</t>
  </si>
  <si>
    <t>60 календарных дней с даты подписания договора</t>
  </si>
  <si>
    <t>751110000</t>
  </si>
  <si>
    <t>31.00.13.00.00.01.02.08.1</t>
  </si>
  <si>
    <t xml:space="preserve">Кресло </t>
  </si>
  <si>
    <t>Теріден жасалған роликті кресло</t>
  </si>
  <si>
    <t>Кресло кожаное на колесиках.</t>
  </si>
  <si>
    <t>31.00.13.00.00.01.08.01.1</t>
  </si>
  <si>
    <t>Қызметерге арналған басқойғышы бар, арқасы пластикадан, матамен қапталған  кеңсе креслосы,бұрылуға болатын көтеретін механизмі бар. Шынтақсүйегіші пластикадан жасалынған</t>
  </si>
  <si>
    <t>Офисное кресло сотрудника, пластик, обивка тканевая, снабжено поворотно подъемным механизмом. Подлокотники пластиковые.</t>
  </si>
  <si>
    <t>31.01.11.00.00.00.07.10.1</t>
  </si>
  <si>
    <t>Орындық</t>
  </si>
  <si>
    <t>Стул</t>
  </si>
  <si>
    <t>Гобеленнен тігілген орындық. Хромдалған металл аяғы бар.Шынтаққойғышы жоқ</t>
  </si>
  <si>
    <t>Стул с пластиковой спинкой. Гобеленовое сиденье. Ножки черные металлические.</t>
  </si>
  <si>
    <t>31.01.11.00.00.00.06.01.1</t>
  </si>
  <si>
    <t>Стеллаж</t>
  </si>
  <si>
    <t>Металдан жасалынған 5 сөрелі стеллаж. Бір сөреге рұқсат етілген жүктеме- 100 кг дейін, секцияға 500 кг. Дейін</t>
  </si>
  <si>
    <t>Из стали. Допустимая нагрузка на одну полку - до 100 кг, на секцию до 500 кг. Стеллаж с 4-мя полками.</t>
  </si>
  <si>
    <t>32.99.61.00.00.00.30.80.1</t>
  </si>
  <si>
    <t xml:space="preserve"> Бағдарламалық өнімге берілген лицензия </t>
  </si>
  <si>
    <t>Лицензия на программный продукт</t>
  </si>
  <si>
    <t xml:space="preserve"> Бағдарламалық өнімге берілген лицензия (пайдалану құқығы)</t>
  </si>
  <si>
    <t>Лицензия (право пользования) на программный продукт</t>
  </si>
  <si>
    <t>06 Из одного источника</t>
  </si>
  <si>
    <t>30 календарных дней с даты подписания договора</t>
  </si>
  <si>
    <t>32.99.61.00.00.00.30.40.1</t>
  </si>
  <si>
    <t>Бағдарламалық өнім</t>
  </si>
  <si>
    <t>Программное обеспечение</t>
  </si>
  <si>
    <t>Бағдарламалық өнім - деректерді жүйелі түрде автоматтандырылған өңдеуден өткізу</t>
  </si>
  <si>
    <t>Программный продукт - систематической автоматизированной обработки данных</t>
  </si>
  <si>
    <t>180 календарных дней с даты подписания договора</t>
  </si>
  <si>
    <t>31.01.12.00.00.02.01.12.1</t>
  </si>
  <si>
    <t>Үстел</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</si>
  <si>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</si>
  <si>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</si>
  <si>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</si>
  <si>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 xml:space="preserve">октябрь </t>
  </si>
  <si>
    <t>45 календарных дней с даты подписания договора</t>
  </si>
  <si>
    <t>231000000</t>
  </si>
  <si>
    <t>31.00.13.00.00.01.08.02.1</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</si>
  <si>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</si>
  <si>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</si>
  <si>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31.01.11.00.00.00.06.02.1</t>
  </si>
  <si>
    <t>Стеллаж с 5-ю полками, металлический. Допустимая нагрузка на одну полку - до 100 кг, на секцию до 500 кг.</t>
  </si>
  <si>
    <t>31.01.12.00.00.03.01.03.1</t>
  </si>
  <si>
    <t xml:space="preserve">Шкаф </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</si>
  <si>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</si>
  <si>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</si>
  <si>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</si>
  <si>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</si>
  <si>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ламинированное ДСП, кромка ПВХ, сборка без клеевых соединений</t>
  </si>
  <si>
    <t>31.01.11.00.00.00.02.03.1</t>
  </si>
  <si>
    <t>Мұрағатқа арналған металл шкаф, құрылымы пісірілген, құлып, ретке келтірілетін сөрелер, полимер жалытылған, екіесікті шкаф.</t>
  </si>
  <si>
    <t>Шкаф металлический архивный, сварная конструкция, замок, регулируемые полки, полимерное покрытие, двудверный.</t>
  </si>
  <si>
    <t>Кресло</t>
  </si>
  <si>
    <t>631000000</t>
  </si>
  <si>
    <t xml:space="preserve">Топтамада:  басшының ЛДСП үстелі, шынтақ қойғышы хром жалатылған металдан жасалынған былғары кресло,төртсөрелі ЛДСП стеллажы, киім ілгіштері бар гардероб шкафы, құжатқа арналған ЛДСП шкафы, үш жылжымалы тартпасы, басшының үстеліне қапсырыла тұрған ЛДСП үстелі және гобеленнен тігілген табаны бар екі кресло. </t>
  </si>
  <si>
    <t>декабрь</t>
  </si>
  <si>
    <t>151000000</t>
  </si>
  <si>
    <t>551000000</t>
  </si>
  <si>
    <t>391000000</t>
  </si>
  <si>
    <t>31.09.12.00.00.01.04.01.1</t>
  </si>
  <si>
    <t>Шкаф</t>
  </si>
  <si>
    <t>Кітаптарға арналған сөрелері бар шкаф</t>
  </si>
  <si>
    <t>Шкаф книжный с полками</t>
  </si>
  <si>
    <t>ноябрь</t>
  </si>
  <si>
    <t>Стеллаж с 5-ю полками. Изготовлен из стали. Допустимая нагрузка на одну полку - до 100 кг, на секцию до 500 кг.</t>
  </si>
  <si>
    <t>111000000</t>
  </si>
  <si>
    <t>31.01.12.00.00.02.01.07.1</t>
  </si>
  <si>
    <t>Стол</t>
  </si>
  <si>
    <t>ДСП жасалынған жұмыс үстелі.  Габариты (ені/ұзындығы) 651/1401мм-ден 700/1500мм дейін. Столешницаның жуандығы 15-30мм, ПВХ 2-4мм.</t>
  </si>
  <si>
    <t>Стол ДСП рабочий.  Габариты (ширина/длина) от 651/1401мм до 700/1500мм. Толщина столешницы 15-30мм, ПВХ 2-4мм.</t>
  </si>
  <si>
    <t>191000000</t>
  </si>
  <si>
    <t>31.01.12.00.00.03.04.10.1</t>
  </si>
  <si>
    <t>Тумба</t>
  </si>
  <si>
    <t>Жылжымалы үш жәшігі бар мобильді тумба, МДФ жасалынған</t>
  </si>
  <si>
    <t>Тумба мобильная с тремя выдвижными ящиками, из МДФ</t>
  </si>
  <si>
    <t>31.01.11.00.00.00.07.02.1</t>
  </si>
  <si>
    <t>Стул из гобелена. Хромированные металлические ножки. Безподлокотников.</t>
  </si>
  <si>
    <t>31.09.12.00.00.01.01.15.1</t>
  </si>
  <si>
    <t>Диван</t>
  </si>
  <si>
    <t>Жасанды былғарыдан тігілген диван, аяқтары- хромдалған металл, ашылмайтын. Қаңқасы ағаштан</t>
  </si>
  <si>
    <t>Диван из кожезаменителя; ножки – металлические хромированные; нераскладной. Каркас деревянный.</t>
  </si>
  <si>
    <t>41.00.20.00.00.00.10.41.1</t>
  </si>
  <si>
    <t>Ғимарат сатып алу</t>
  </si>
  <si>
    <t>Приобретение здания</t>
  </si>
  <si>
    <t>Офис орналастыратын кеңсе</t>
  </si>
  <si>
    <t>Помещение для размещения офиса</t>
  </si>
  <si>
    <t>кв. метр</t>
  </si>
  <si>
    <t>январь</t>
  </si>
  <si>
    <t>в течение года</t>
  </si>
  <si>
    <t>25.99.21.00.00.10.11.10.1</t>
  </si>
  <si>
    <t>Құжаттарды сақтауға арналған файлды металлдан жасалған</t>
  </si>
  <si>
    <t>Металлический файловый, для хранения документов</t>
  </si>
  <si>
    <t>26.70.18.00.00.00.01.40.1</t>
  </si>
  <si>
    <t>Проекциялық аппарат</t>
  </si>
  <si>
    <t>Проекционный аппарат</t>
  </si>
  <si>
    <t>мультимедиалы (сандық)</t>
  </si>
  <si>
    <t>Мультимедийный (цифровой)</t>
  </si>
  <si>
    <t>жасанды былғарыдан тігілген диван, аяқтары- хромдалған металл, ашылмайтын. Қаңқасы ағаштан</t>
  </si>
  <si>
    <t xml:space="preserve">Сейф </t>
  </si>
  <si>
    <t>Құжаттарды сақтауға арналған файлды металл сейф</t>
  </si>
  <si>
    <t>26.40.20.12.13.11.11.11.1</t>
  </si>
  <si>
    <t xml:space="preserve">Телевизор </t>
  </si>
  <si>
    <t>Сандық, сұйықкристалды телевизор (LCD)</t>
  </si>
  <si>
    <t>Жидкокристаллический (LCD), цифровой</t>
  </si>
  <si>
    <t>26.40.33.00.00.00.31.10.1</t>
  </si>
  <si>
    <t xml:space="preserve"> Бейнекамера</t>
  </si>
  <si>
    <t>Видеокамера</t>
  </si>
  <si>
    <t>Бейнебақылау үшін. Монохромды. Жайдың ішінде қолдану үшін</t>
  </si>
  <si>
    <t>Для видеонаблюдения. Монохромная. Внутреннего исполнения (для помещения).</t>
  </si>
  <si>
    <t>26.40.33.00.00.00.31.20.1</t>
  </si>
  <si>
    <t xml:space="preserve">Видеокамера </t>
  </si>
  <si>
    <t>Бейнебақылау үшін. Монохромды. Сыртта қолдану үшін</t>
  </si>
  <si>
    <t>Для видеонаблюдения. Монохромная. Внешнего исполнения (уличная).</t>
  </si>
  <si>
    <t>26.40.33.00.00.00.04.12.1</t>
  </si>
  <si>
    <t>Бейнетіркеуші</t>
  </si>
  <si>
    <t xml:space="preserve">Видеорегистратор </t>
  </si>
  <si>
    <t>16-арналы</t>
  </si>
  <si>
    <t>16-канальный</t>
  </si>
  <si>
    <t xml:space="preserve">Проекциялық аппарат  </t>
  </si>
  <si>
    <t xml:space="preserve">45 календарных дней с даты подписания договора </t>
  </si>
  <si>
    <t>Сейф</t>
  </si>
  <si>
    <t xml:space="preserve"> ДСП жасалынған жұмыс үстелі.  Габариты (ені/ұзындығы 651/1401мм-ден 700/1500мм дейін. Столешницаның жуандығы 15-30мм, ПВХ 2-4мм.</t>
  </si>
  <si>
    <t>15 календарных дней с даты подписания договора</t>
  </si>
  <si>
    <t>710000000</t>
  </si>
  <si>
    <t>31.01.11.00.00.00.07.01.1</t>
  </si>
  <si>
    <t>Гобеленнен тігілген орындық. Қара металл аяғы бар.Шынтаққойғышы жоқ</t>
  </si>
  <si>
    <t>Стул из гобелена. Черные металлические ножки. Без подлокотников.</t>
  </si>
  <si>
    <t>Телевизор</t>
  </si>
  <si>
    <t>25.99.21.00.00.11.10.10.1</t>
  </si>
  <si>
    <t>Металдан жасалған өртке тұрақты сейф</t>
  </si>
  <si>
    <t>Сейфы несгораемые металлические</t>
  </si>
  <si>
    <t xml:space="preserve"> ноябрь</t>
  </si>
  <si>
    <t>311000000</t>
  </si>
  <si>
    <t>31.01.12.00.00.02.01.14.1</t>
  </si>
  <si>
    <t xml:space="preserve"> ДСП. Екі ілмелі тумба.  Габариты (ені/ұзындығы 651/1301мм-ден 700/1500мм дейін. Столешницаның жуандығы 15-30мм, ПВХ 2-4мм.</t>
  </si>
  <si>
    <t>ДСП. Две тумбы подвесные. Габариты (ширина/длина) от 651/1301мм до 700/1500мм. Толщина столешницы 15-30мм, ПВХ 2-4мм.</t>
  </si>
  <si>
    <t>271000000</t>
  </si>
  <si>
    <t>31.00.13.00.00.01.08.08.1</t>
  </si>
  <si>
    <t>Стул из гобелана. Хромированные металлические ножки. Безподлокотников.</t>
  </si>
  <si>
    <t>Диван из кожезаменителя| ножки – металлические хромированные| нераскладной. Каркас деревянный.</t>
  </si>
  <si>
    <t>31.01.12.00.00.03.01.10.1</t>
  </si>
  <si>
    <t>Сөрелері бар шкаф: 3 сөре, 2 ашылатын есік, ЛДСП материал</t>
  </si>
  <si>
    <t>Шкаф с стеллажами: 3 полки, 2 двери створчатые. Материал ЛДСП.</t>
  </si>
  <si>
    <t>25.99.21.00.00.11.16.10.1</t>
  </si>
  <si>
    <t>ЖиҺазды</t>
  </si>
  <si>
    <t>Мебельный</t>
  </si>
  <si>
    <t>351000000</t>
  </si>
  <si>
    <t>Диван из кожезаменителя. Ножки – металлические хромированные, нераскладной. Каркас деревянный.</t>
  </si>
  <si>
    <t>431000000</t>
  </si>
  <si>
    <t>с даты подписания договора по 31.12.2013г.</t>
  </si>
  <si>
    <t>471000000</t>
  </si>
  <si>
    <t>591000000</t>
  </si>
  <si>
    <t>511000000</t>
  </si>
  <si>
    <t>11.07.11.00.00.00.06.20.1</t>
  </si>
  <si>
    <t>Су</t>
  </si>
  <si>
    <t>Вода  (кроме вод минеральных)</t>
  </si>
  <si>
    <t>Газдалмаған табиғи ауызсу. Мөлдіпя.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</si>
  <si>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</si>
  <si>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бутылка</t>
  </si>
  <si>
    <t>11.07.11.00.00.00.06.20.4</t>
  </si>
  <si>
    <t>Питьевая природная негазированная. Прозрачная. Без посторонних привкусов и запахов. V выше 5 литров.</t>
  </si>
  <si>
    <t>сентябрь</t>
  </si>
  <si>
    <t>22.11.17.11.16.13.11.08.1</t>
  </si>
  <si>
    <t>Автошиналар</t>
  </si>
  <si>
    <t>Автошины</t>
  </si>
  <si>
    <t>Мөлшері:235/65R17. Жеңіл автомобильдер үшін рәзіңкеден жасынған пневматикалық жаңа шина. Шинаның құрылымы: радиальды. Топтамасыь: камерасыз шина. Тоғынның номиналды диаметрі: 17. Барлық маусымға арналған кертіксіз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</si>
  <si>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</si>
  <si>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10 календарных дней с даты подписания договора</t>
  </si>
  <si>
    <t>22.11.13.00.00.11.10.01.1</t>
  </si>
  <si>
    <t>Шина</t>
  </si>
  <si>
    <t xml:space="preserve">Мөлшері: 7.00 R16. Автобустар немесе жүк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</si>
  <si>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</si>
  <si>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28.29.29.00.00.00.11.17.1</t>
  </si>
  <si>
    <t>Өртсөндіргіш</t>
  </si>
  <si>
    <t>Огнетушитель</t>
  </si>
  <si>
    <t>Газдалған, көмірқышқылды жылжымалы өртсөндіргіш</t>
  </si>
  <si>
    <t>огнетушитель переносной газовый углекислотный</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</si>
  <si>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</si>
  <si>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</si>
  <si>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</si>
  <si>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</si>
  <si>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</si>
  <si>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28.29.22.00.00.00.11.17.1</t>
  </si>
  <si>
    <t>25.93.11.00.00.14.10.32.1</t>
  </si>
  <si>
    <t>Канат стальной (буксирный)</t>
  </si>
  <si>
    <t>ГОСТ 2688-80, канат диаметрі 22,5 мм</t>
  </si>
  <si>
    <t>ГОСТ 2688-80, диаметр каната 22,5 мм</t>
  </si>
  <si>
    <t>метр</t>
  </si>
  <si>
    <t>27.40.24.00.00.10.11.18.1</t>
  </si>
  <si>
    <t>апат белгісі</t>
  </si>
  <si>
    <t>Аварийный знак</t>
  </si>
  <si>
    <t>ГОСТ 12.4.026-76, Абайлаңыз! Қауіпті</t>
  </si>
  <si>
    <t>ГОСТ 12.4.026-76, Осторожно! Прочие опасности</t>
  </si>
  <si>
    <t>27.40.24.00.00.10.13.10.1</t>
  </si>
  <si>
    <t xml:space="preserve">Огнетушитель </t>
  </si>
  <si>
    <t>Өртсөндіргіш, ГОСТ 12.4.026-76</t>
  </si>
  <si>
    <t>ГОСТ 12.4.026-76, Огнетушитель</t>
  </si>
  <si>
    <t>Метр погонный</t>
  </si>
  <si>
    <t>Қауіп белгісі</t>
  </si>
  <si>
    <t>Предупреждающий знак</t>
  </si>
  <si>
    <t>ГОСТ 12.4.026-76, Абайлаңыз! Басқада қауіптер</t>
  </si>
  <si>
    <t>17.12.13.40.10.00.00.10.1</t>
  </si>
  <si>
    <t>Қағаз</t>
  </si>
  <si>
    <t xml:space="preserve">Бумага </t>
  </si>
  <si>
    <t>А4 форматы, тығыздығы 80г/м2, 21х29,5 см</t>
  </si>
  <si>
    <t>формат А4, плотность 80г/м2, 21х29,5 см</t>
  </si>
  <si>
    <t>пачка</t>
  </si>
  <si>
    <t>22.29.25.00.00.00.19.10.1</t>
  </si>
  <si>
    <t xml:space="preserve">Маркер </t>
  </si>
  <si>
    <t>Пластиктен жасалған домалақ маркер, сызық ені 1,8 мм</t>
  </si>
  <si>
    <t xml:space="preserve"> Маркер пластиковый круглый, ширина линии 1,8 мм</t>
  </si>
  <si>
    <t>17.23.12.40.00.00.00.10.1</t>
  </si>
  <si>
    <t>Жазуға арналған блокноттары</t>
  </si>
  <si>
    <t>блокнот для записей</t>
  </si>
  <si>
    <t>Маркерлі тақтаға жазуға арналған блокноттар</t>
  </si>
  <si>
    <t>Формат А4</t>
  </si>
  <si>
    <t>17.12.13.40.23.00.00.40.1</t>
  </si>
  <si>
    <t>формат А4, плотность 280г/м2, 21х29,5 см</t>
  </si>
  <si>
    <t>26.70.18.00.00.00.01.20.1</t>
  </si>
  <si>
    <t>Эпископиялық</t>
  </si>
  <si>
    <t>Эпископический.</t>
  </si>
  <si>
    <t>комплект</t>
  </si>
  <si>
    <t>26.52.14.00.00.00.03.10.1</t>
  </si>
  <si>
    <t>Қабырға сағаты</t>
  </si>
  <si>
    <t>Часы настенные</t>
  </si>
  <si>
    <t>Электронды қабырғалық</t>
  </si>
  <si>
    <t>Настенные электрические</t>
  </si>
  <si>
    <t>13.93.11.00.00.20.11.50.1</t>
  </si>
  <si>
    <t>Кілемше</t>
  </si>
  <si>
    <t>Дорожка</t>
  </si>
  <si>
    <t>Әртүрлі аралас материалдардан тоқылған түйінделген түгі барұзынша төсеніш</t>
  </si>
  <si>
    <t>Безворсовые узелковые дорожки из прочих материалов, смешанные.</t>
  </si>
  <si>
    <t>31.01.12.00.00.00.04.01.1</t>
  </si>
  <si>
    <t>ДСП жасалынған журнал үстелі</t>
  </si>
  <si>
    <t>Стол журнальный. ДСП</t>
  </si>
  <si>
    <t>31.00.13.00.00.01.08.20.1</t>
  </si>
  <si>
    <t xml:space="preserve">Басқойғышы бар, арқасы пластикадан, арқасы қапталмаған  креслосы. Габеленнен жасалған орындық. Бұрылуға болатын-көтеретін механизмі бар.  </t>
  </si>
  <si>
    <t>Кресло с короткой пластиковой спинкой без обивки. Сиденье гобеленовое. Подлокотники и ножки пластиковые. Снабжено поворотно-подъемным механизмом.</t>
  </si>
  <si>
    <t>27.51.11.01.01.03.00.30.1</t>
  </si>
  <si>
    <t>Тоңазтқыш</t>
  </si>
  <si>
    <t xml:space="preserve">Холодильник </t>
  </si>
  <si>
    <t>Жеке тұратын, үш камералы, жалпы көлемі 400 л-ден 449 литрге дейін</t>
  </si>
  <si>
    <t>Отдельностоящий. Трехкамерный. Общий объем от 400 до 449 литров.</t>
  </si>
  <si>
    <t>27.51.24.00.01.01.03.05.1</t>
  </si>
  <si>
    <t>Термопот</t>
  </si>
  <si>
    <t>Көлемі 3,0 л дейін</t>
  </si>
  <si>
    <t>объем до 3,0 л</t>
  </si>
  <si>
    <t>26.20.17.00.01.12.26.10.1</t>
  </si>
  <si>
    <t>Монитор</t>
  </si>
  <si>
    <t>Дисплейдің негізгі элемент сұйық кристалды, диоганаль 27, тұнықтығы 1920х1080</t>
  </si>
  <si>
    <t>Основной элемент дисплея — жидкие кристаллы, диагональ - 27'', разрешение - 1920x1080</t>
  </si>
  <si>
    <t>20 календарных дней с даты подписания договора</t>
  </si>
  <si>
    <t>27.11.31.00.00.00.10.11.2</t>
  </si>
  <si>
    <t>Поршендік іштен тұтанатын қозғалтқышы бар, 7,5 жоғары күші бар, элктрогенератор орнату</t>
  </si>
  <si>
    <t>Установка электрогенераторная с двигателем внутреннего сгорания поршневым с воспламенением от сжатия мощностью более 7,5  кВа</t>
  </si>
  <si>
    <t>Поршенді іштен тұтанатын қозғалтқыш қолданылады. Қозғалтқыш күші 7,5 ква жоғары, бірақ 75 ква аспайтын</t>
  </si>
  <si>
    <t>Применяется двигатель внутреннего сгорания, поршневым с воспламенением от сжатия. Мощность двигателя более 7,5 кВА, но не более 75 кВА</t>
  </si>
  <si>
    <t>Кеңселік жай</t>
  </si>
  <si>
    <t>Помещение офисное</t>
  </si>
  <si>
    <t>Кеңсені орналастыру үшін жай</t>
  </si>
  <si>
    <t>Стол журнальный. ДСП.</t>
  </si>
  <si>
    <t>13.92.29.00.00.00.60.30.1</t>
  </si>
  <si>
    <t>Ту</t>
  </si>
  <si>
    <t>Флаг</t>
  </si>
  <si>
    <t>Тулар</t>
  </si>
  <si>
    <t>Флаги</t>
  </si>
  <si>
    <t>32.99.86.00.00.00.20.10.1</t>
  </si>
  <si>
    <t>Портрет</t>
  </si>
  <si>
    <t>Рамкадағы дайын портрет</t>
  </si>
  <si>
    <t>готовый портрет в рамке</t>
  </si>
  <si>
    <t>23.69.11.00.20.10.10.10.1</t>
  </si>
  <si>
    <t xml:space="preserve"> Елтаңбасы</t>
  </si>
  <si>
    <t>Герб</t>
  </si>
  <si>
    <t>гипстен жасалынған</t>
  </si>
  <si>
    <t>из гипса</t>
  </si>
  <si>
    <t>31.00.11.00.00.01.01.03.1</t>
  </si>
  <si>
    <t>Орындық (конференц- стол үшін)</t>
  </si>
  <si>
    <t>Стул (для конференц- стола)</t>
  </si>
  <si>
    <t>Жасанды былғарыдан жасалған жұмсақ орындық. Қаңқасы- хромдалған металл</t>
  </si>
  <si>
    <t>Мягкое сидение из искусственной кожи| Каркас металлический хромированный.</t>
  </si>
  <si>
    <t>31.01.11.00.00.00.02.01.1</t>
  </si>
  <si>
    <t>Металдан жасалған құлпы бар мұражай шкафы</t>
  </si>
  <si>
    <t>Шкаф металлический архивный с замком.</t>
  </si>
  <si>
    <t>31.09.12.00.00.01.01.13.1</t>
  </si>
  <si>
    <t>Былғарыдан жасалған диван (аяқтары - хромдалған метал) ашылмайтын. Қаңқасы ағаш.</t>
  </si>
  <si>
    <t>Кожанный диван| ножки – металлические хромированные| нераскладной. Каркас деревянный.</t>
  </si>
  <si>
    <t>Работа</t>
  </si>
  <si>
    <t>41.00.40.20.10.00.00</t>
  </si>
  <si>
    <t>Кеңсе типтес әкімшілік ғимаратын жөндеу бойынша құрылыс жұмыстары</t>
  </si>
  <si>
    <t>Работы строительные по ремонту административного здания</t>
  </si>
  <si>
    <t>Кеңсе типтес әкімшілік ғимаратын жөндеу бойынша кешенді жұмыс</t>
  </si>
  <si>
    <t>Комплекс работ по ремонту административного здания офисного типа</t>
  </si>
  <si>
    <t>работа</t>
  </si>
  <si>
    <t>Кеңсе типтес әкімшілік ғимаратын жөндеу жұмыстары</t>
  </si>
  <si>
    <t>Кеңсе типтес әкімшілік ғимаратын жөндеу бойынша құрылыс жұмыстары (бас ғимараттың цокольды этажын жөндеу жұмыстары)</t>
  </si>
  <si>
    <t>Работы строительные по ремонту административного здания (текущий ремонт цокольного этажа здания головного офиса)</t>
  </si>
  <si>
    <t>75 календарных дней с даты подписания договора</t>
  </si>
  <si>
    <t>120 календарных дней с даты подписания договора</t>
  </si>
  <si>
    <t>Услуга</t>
  </si>
  <si>
    <t>96.09.19.90.10.00.00</t>
  </si>
  <si>
    <t>Өкілдіктік қызметтер</t>
  </si>
  <si>
    <t>Услуги представительские</t>
  </si>
  <si>
    <t>Өкілдіктік шығыстармен байланысты қызметтер</t>
  </si>
  <si>
    <t>Услуги, связанные с представительскими расходами</t>
  </si>
  <si>
    <t>услуга</t>
  </si>
  <si>
    <t>35.30.12.16.00.00.00</t>
  </si>
  <si>
    <t>Жылыту жүйесін жуу және қысу бойынша қызметтер</t>
  </si>
  <si>
    <t>Услуги по промывке и опрессовке системы отопления</t>
  </si>
  <si>
    <t>33.12.15.25.00.00.00</t>
  </si>
  <si>
    <t>Көтергіш агрегаттарды  сынақтан өткізу (шлагбаум жөндеу)</t>
  </si>
  <si>
    <t>Испытание подъемного оборудования (ремонт шлагбаума)</t>
  </si>
  <si>
    <t>көтергіш агрегаттарды зерттеу және сынақтан өткізу</t>
  </si>
  <si>
    <t>Обследование и испытание подъемных агрегатов</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</si>
  <si>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</si>
  <si>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</si>
  <si>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</si>
  <si>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</si>
  <si>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43.22.12.10.11.00.00</t>
  </si>
  <si>
    <t>Жылыту жүйесін орнатумен байланысты қосымша қызметтер (жылуды пайдалану автоматты реттелетін жылу пунктін қайта құру )</t>
  </si>
  <si>
    <t>Услуги вспомогательные, связанные с установкой системы отопления (реконструкция теплового пункта с автоматическим регулированием теплопотребления)</t>
  </si>
  <si>
    <t>жылыту жүйесін орнатумен байланысты қосымша қызметтер</t>
  </si>
  <si>
    <t>Услуги вспомогательные, связанные с установкой системы отопления</t>
  </si>
  <si>
    <t>05 Запрос ценовых предложений</t>
  </si>
  <si>
    <t>60 календарных дней с даты подписания договоора</t>
  </si>
  <si>
    <t>02</t>
  </si>
  <si>
    <t>77.39.14.10.00.00.00</t>
  </si>
  <si>
    <t>Интернет жүйесінде орналастырылған серверге ақпаратты орналастыру үшін есептеу қуатын ұсыну қызметі</t>
  </si>
  <si>
    <t>Услуги по предоставлению вычислительных мощностей для физического размещения информации на сервере, постоянно находящемся в сети Интернет</t>
  </si>
  <si>
    <t>12 календарных месяцев с даты подписания договора</t>
  </si>
  <si>
    <t>62.09.20.10.11.26.00</t>
  </si>
  <si>
    <t>Сервистік бағдарламалық қамтамасыз етуге әкімшілік ету және техникалық қызмет көрсету бойынша қызметтер</t>
  </si>
  <si>
    <t>Услуги по администрированию и техническому обслуживанию сервисного программного обеспечения</t>
  </si>
  <si>
    <t xml:space="preserve">Сервистік бағдарламалық қамтамасыз етуге әкімшілік ету және техникалық қызмет көрсету </t>
  </si>
  <si>
    <t>Администрирование и техническое обслуживание программного обеспечения сервисного</t>
  </si>
  <si>
    <t>71.20.14.10.00.00.00</t>
  </si>
  <si>
    <t>Жол көлік құралдарын техникалық бақылау (қарау) қызметтері</t>
  </si>
  <si>
    <t>Услуги по техническому контролю (осмотру) дорожных транспортных средств</t>
  </si>
  <si>
    <t>52.21.24.10.00.00.00</t>
  </si>
  <si>
    <t>Автокөлік құралдары үшін автотұрақ қызметтері</t>
  </si>
  <si>
    <t>Услуги стоянок для автотранспортных средств</t>
  </si>
  <si>
    <t>с даты подписания договора по 31.12.2013г..</t>
  </si>
  <si>
    <t>18.12.16.15.00.00.00</t>
  </si>
  <si>
    <t>Есік маңдайшаларын дайындау</t>
  </si>
  <si>
    <t>Изготовление дверных табличек</t>
  </si>
  <si>
    <t xml:space="preserve"> Кеңселік баспа өнімдерін, оның ішінде беделдік өнімдерді басып шығару қызметтері</t>
  </si>
  <si>
    <t>Услуги по печатанию непосредственно на прочих материалах, не являющихся бумагой</t>
  </si>
  <si>
    <t>18.13.30.11.00.00.00</t>
  </si>
  <si>
    <t xml:space="preserve"> Мөр, мөртабан, факсимеле дайындау</t>
  </si>
  <si>
    <t>Изготовление штампов, печатей, факсимеле</t>
  </si>
  <si>
    <t>Бедерлі мөртабан және мөр үшін пластин және клише дайындау бойынша қызметтер</t>
  </si>
  <si>
    <t>Услуги по подготовке пластин и клише для рельефной штамповки ипечати</t>
  </si>
  <si>
    <t>18.12.19.21.00.00.00</t>
  </si>
  <si>
    <t>Басқа поиграфиялық қызметтер</t>
  </si>
  <si>
    <t>Услуги полиграфические прочие</t>
  </si>
  <si>
    <t>Көрнекті агитация дайындау мен баспадан шығару қызметтері</t>
  </si>
  <si>
    <t xml:space="preserve">Услуги по изготовлению и печатанию свидетельств (сертификатов) </t>
  </si>
  <si>
    <t>18.12.19.32.00.00.00</t>
  </si>
  <si>
    <t>Услуги полиграфические по печатанию различных бланков</t>
  </si>
  <si>
    <t>18.14.10.10.00.00.00</t>
  </si>
  <si>
    <t>Түптеу қызметтері</t>
  </si>
  <si>
    <t>Услуги по переплету</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</si>
  <si>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</si>
  <si>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</si>
  <si>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Услуги по переплету листов в книги, брошюры, журналы, каталоги и аналогичную продукцию.Проведение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</si>
  <si>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82.30.11.12.00.00.00</t>
  </si>
  <si>
    <t>Пресс-конференция ұйымдастыру қызметтері (PR іс-шараларын өткізу)</t>
  </si>
  <si>
    <t>Услуги по организации пресс-конференции (Проведение PR-мероприятий)</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</si>
  <si>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</si>
  <si>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</si>
  <si>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Пресс-конференция ұйымдастыру қызметтері</t>
  </si>
  <si>
    <t>Услуги по организации пресс-конференции</t>
  </si>
  <si>
    <t>751710000</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</si>
  <si>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</si>
  <si>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</si>
  <si>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</si>
  <si>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73.11.19.12.00.00.00</t>
  </si>
  <si>
    <t>Әртүрлі жарнамалар саласындағы қызметтер</t>
  </si>
  <si>
    <t>Услуги в области рекламы прочие</t>
  </si>
  <si>
    <t>73.11.11.10.00.00.00</t>
  </si>
  <si>
    <t>Бұқаралық ақпарат құралдары арқылы жарнама жібері және оны дайындау қызметтері</t>
  </si>
  <si>
    <t>Услуги по созданию и размещению рекламы в средствах массовой информации</t>
  </si>
  <si>
    <t>85.59.19.10.00.00.00</t>
  </si>
  <si>
    <t>Жұмыскерлерді дайындау, қайта дайындау және біліктіліктерін арттыру бойынша ағартушылық қызметтері</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</si>
  <si>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</si>
  <si>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</si>
  <si>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</si>
  <si>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Услуги образовательные по подготовке, переподготовке и повышению квалификации работников,включая организацию обучающих тренингов и семинаров</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</si>
  <si>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</si>
  <si>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</si>
  <si>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</si>
  <si>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</si>
  <si>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</si>
  <si>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80.10.12.11.00.00.00</t>
  </si>
  <si>
    <t>Күзетшілердің Заңды тұлғалардың мүлкін қорғау бойынша  қызметтері</t>
  </si>
  <si>
    <t>Услуги охранников по защите имущества юридических лиц</t>
  </si>
  <si>
    <t>69.10.14.10.00.00.00</t>
  </si>
  <si>
    <t>Заң бойынша көрсетілетін консультациялық қызметтер</t>
  </si>
  <si>
    <t>Услуги юридические консультационные</t>
  </si>
  <si>
    <t>Заң бойынша көрсетілетін консультациялық және азаматтық құқық бойынша өкілдік қызметтер</t>
  </si>
  <si>
    <t xml:space="preserve">Услуги  юридические консультационные и услуги представительские в связи с гражданским правом </t>
  </si>
  <si>
    <t>69.10.19.10.00.00.00</t>
  </si>
  <si>
    <t>Заң қызметтері</t>
  </si>
  <si>
    <t>Юридические услуги</t>
  </si>
  <si>
    <t>Құжаттарды дайындау және рәсімдеумен байланысты заң қызметтері</t>
  </si>
  <si>
    <t>Услуги юридические, связанные с подготовкой и оформлением документов</t>
  </si>
  <si>
    <t>66.19.91.00.00.00.02</t>
  </si>
  <si>
    <t>Тауарларды құны 75 және одан да көп млн. теңге болатын лот бойынша сатып алуға жоспарланатын баға ауқымын анықтау қызметтері</t>
  </si>
  <si>
    <t>Услуги по определению ценовых диапазонов планируемых к закупу товаров по лотам, стоимость которых составляет 75 и более миллионов тенге</t>
  </si>
  <si>
    <t>62.09.20.20.80.10.00</t>
  </si>
  <si>
    <t xml:space="preserve">"Самұрық- Қазына" ҰӘҚ" АҚ Тауарларды, жұмыс пен қызметтерді сатып алудағы маркетинг" Онлайн порталы" ақпарат жүйесін пайдалану қызметтері </t>
  </si>
  <si>
    <t>Услуги за пользованием Информационной системой «Онлайн портал «Маркетинг в закупках товаров, работ и услуг организаций «АО «ФНБ «Самрук-Казына»</t>
  </si>
  <si>
    <t>Электронды сатып алудың ақпараттық жүйесін пайдалану қызметтері</t>
  </si>
  <si>
    <t>Услуги по пользованию информационной системой электронных закупок</t>
  </si>
  <si>
    <t>66.19.29.00.00.00.01</t>
  </si>
  <si>
    <t>Қазақстан Даму Банкінің банктік сараптама жүргізу бойынша қызметтері</t>
  </si>
  <si>
    <t>Услуги Банка Развития Казахстана по проведению банковской экспертизы</t>
  </si>
  <si>
    <t>Банк инвестицияларымен байланысты өзге де қосымша қызметтер</t>
  </si>
  <si>
    <t xml:space="preserve">Услуги вспомогательные прочие, связанные с банковскими инвестициями  </t>
  </si>
  <si>
    <t>18.12.19.23.00.00.00</t>
  </si>
  <si>
    <t>Услуги по изготовлению и печатанию баннера</t>
  </si>
  <si>
    <t>49.42.11.11.00.00.00</t>
  </si>
  <si>
    <t>Жеке және заңда тұлғалар көшкен кезде көрсетілетін автожол көлігімен тасымалдау бойынша қызметтер</t>
  </si>
  <si>
    <t>Услуги по перевозкам на автодорожном транспорте, оказываемые при переезде физическим и юридическим лицам</t>
  </si>
  <si>
    <t>43.21.10.10.10.11.00</t>
  </si>
  <si>
    <t>Күзет дабылдамасын орнатумен байланысты қызметтер</t>
  </si>
  <si>
    <t>Услуги по устройству охранной сигнализации</t>
  </si>
  <si>
    <t>Нысанға күзет дабылдамасын орнатумен байланысты қызметтер</t>
  </si>
  <si>
    <t>Услуги, связанные с устройством охранной сигнализации на объекте</t>
  </si>
  <si>
    <t>96.09.19.20.00.00.00</t>
  </si>
  <si>
    <t>Әртүрлі жұмыс мамандарының қызметтері (флагштоктарға ту орнату мен оны ауыстыру)</t>
  </si>
  <si>
    <t>Услуги разнорабочих (замена и установка полотнищ флагштоков)</t>
  </si>
  <si>
    <t>Әртүрлі жұмыс мамандар тарапынан көрсетілетін өзге де қызметтер</t>
  </si>
  <si>
    <t>Прочие услуги, оказываемые разнорабочими специалистами</t>
  </si>
  <si>
    <t>69.10.16.10.00.00.00</t>
  </si>
  <si>
    <t>Нотариалдық қызметтер</t>
  </si>
  <si>
    <t>Услуги нотариальные</t>
  </si>
  <si>
    <t>Құжаттарды нотариалдық ресімдеумен (растаумен) байланысты нотариалдық қызметтер</t>
  </si>
  <si>
    <t>Услуги нотариальные, связанные с нотариальным оформлением (заверением) документов</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</si>
  <si>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</si>
  <si>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</si>
  <si>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</si>
  <si>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</si>
  <si>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</si>
  <si>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81.10.10.10.00.00.00</t>
  </si>
  <si>
    <t xml:space="preserve">Нысандарға кешенді қызмет көрсету </t>
  </si>
  <si>
    <t>Услуги по комплексному обслуживанию объектов</t>
  </si>
  <si>
    <t>Нысандарға кешенді қызмет көрсету (интерьерді ретке келтіру, қоқыс шығару, күзет пен қауіпсіздікті қамтамасыз ету, пошта қызметтері және кір жуу)</t>
  </si>
  <si>
    <t>Комплексное обслуживание объектов (общая уборка интерьера, вывоз мусора, обеспечение охраны и безопасности, услуги почты, прачечной)</t>
  </si>
  <si>
    <t>53.10.11.30.20.00.00</t>
  </si>
  <si>
    <t>Өзге мерзімдік басылымдарға жазылу бойынша көрсетілетін қызметтер</t>
  </si>
  <si>
    <t>Услуги по подписке на другие периодические издания</t>
  </si>
  <si>
    <t>58.29.50.20.13.00.00</t>
  </si>
  <si>
    <t>Котировкалар базасына қол жеткізуді қамтамасыз ету бойынша қызметтер</t>
  </si>
  <si>
    <t>Услуги по обеспечению доступа к базе котировок</t>
  </si>
  <si>
    <t>Кәсіби бағдарламалық қамтамасыз етуді қолдану құқығына лицензия беру бойынша көрсетілетін қызметтер</t>
  </si>
  <si>
    <t>Услуги по предоставлению лицензий на право использования  программного обеспечения профессионального</t>
  </si>
  <si>
    <t>70.22.12.10.00.00.00</t>
  </si>
  <si>
    <t>Өзіндік құнын анықтау методикасын дайындау қызметтері</t>
  </si>
  <si>
    <t>Услуги по разработке методики определения себестоимости</t>
  </si>
  <si>
    <t>Кәсіпорынды қаржылай басқару  (корпоративтік салықтан басқасы), бухесеп әдістемесін және ережелерін, есептілікті жүргізу бағдарламаларын, бюджетті бақылау процедураларын жобалау мәселесі бойынша кеңес беру.</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</si>
  <si>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</si>
  <si>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70.22.30.20.10.00.00</t>
  </si>
  <si>
    <t>Ақпараттық технология жүйесіне аудит жүргізу бойынша көрсетілетін қызметтер</t>
  </si>
  <si>
    <t>Услуги аудита информационных технологий</t>
  </si>
  <si>
    <t>94.12.10.24.00.00.00</t>
  </si>
  <si>
    <t>Кредит рейтингін алу</t>
  </si>
  <si>
    <t>Приобретение кредитного рейтинга</t>
  </si>
  <si>
    <t>Рейтинг агенттігінің қызметтері</t>
  </si>
  <si>
    <t>Услуги рейтингового агентства</t>
  </si>
  <si>
    <t>53.10.11.40.10.00.00</t>
  </si>
  <si>
    <t>Газеттермен және өзге мерзімдік басыылымдармен байланысты өзге де пошта қызметтері (арнайы әдебиеттерді сатып алу)</t>
  </si>
  <si>
    <t>Услуги почтовые прочие, связанные с газетами и другими периодическими изданиями (приобретение специальной литературы)</t>
  </si>
  <si>
    <t>Газеттермен және өзге мерзімдік басыылымдармен байланысты өзге де пошта қызметтері</t>
  </si>
  <si>
    <t>Услуги почтовые прочие, связанные с газетами и другими периодическими изданиями</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</si>
  <si>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</si>
  <si>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</si>
  <si>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</si>
  <si>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</si>
  <si>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</si>
  <si>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 xml:space="preserve">Прочие виды деятельности информационных служб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</si>
  <si>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</si>
  <si>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</si>
  <si>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</si>
  <si>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</si>
  <si>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</si>
  <si>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 xml:space="preserve">оказание услуги в течение 12 месяцев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</si>
  <si>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</si>
  <si>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</si>
  <si>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</si>
  <si>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</si>
  <si>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65.12.21.10.00.00.02</t>
  </si>
  <si>
    <t>Автокөлік (ерікті) сақтандыру қызметі</t>
  </si>
  <si>
    <t>Услуги по страхованию (добровольному) автотранспорта</t>
  </si>
  <si>
    <t>Автокөлік ерікті сақтандыру: ЖА,  айдап әкету, қарақшылық, тонау, ұрлық және автокөлікті жойп жіберу немесе нұқсан келтіру</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</si>
  <si>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</si>
  <si>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68.31.16.00.00.00.01</t>
  </si>
  <si>
    <t>Сыйақы үшін немесе шарт негізінде ұсынылатын жылжымайтын мүлікті бағалау (сараптау) бойынша көрсетілетін қызметтер</t>
  </si>
  <si>
    <t>Услуги по оценке (экспертизе) имущества недвижимого, предоставляемые за вознаграждение или на договорной основе</t>
  </si>
  <si>
    <t>Сыйақы үшін немесе шарт негізінде ұсынылатын, сатып алу, сату немесе жалға алу опрецияларымен байланысты, жылжымайтын мүлікті бағалау (сараптау) бойынша көрсетілетін қызметтер</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</si>
  <si>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</si>
  <si>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63.11.12.10.00.00.00</t>
  </si>
  <si>
    <t>Сайтты жұмыс істей алатын жағдайда техникалық жағынан қолдау (Бизнес-портал базасында «Жас іскер» жастар кәсіпкерлігіне арналған бөлімді  техникалық қолдау, бизнес-тәлімгерлерді тарту үшін вэб-алаңдарының функционалдық мүмкіндіктерін жақсарту және қайта пысықтау)</t>
  </si>
  <si>
    <t>Услуги по технической поддержке сайтов (Техническая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</si>
  <si>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Сайтты жұмыс істей алатын жағдайда техникалық жағынан қолдау, оның функционалдық мүмкіндіктерін жақсарту бойынша қызметтер</t>
  </si>
  <si>
    <t>Услуги по технической поддержке сайта в работоспособном состоянии, улучшению его функциональных возможностей.</t>
  </si>
  <si>
    <t>с даты подписания договора по 30.11.2013г.</t>
  </si>
  <si>
    <t>85.60.10.16.00.00.00</t>
  </si>
  <si>
    <t xml:space="preserve"> Қосымша білім беру бойынша өзге де қызметтер ("Аға сеньорлар" компоненті бойынша шығыстар)</t>
  </si>
  <si>
    <t>Услуги образовательные вспомогательные прочие (Расходы по компонету "Старшие сеньоры")</t>
  </si>
  <si>
    <t>Қосымша білім беру бойынша өзге де қызметтер</t>
  </si>
  <si>
    <t xml:space="preserve">Услуги образовательные вспомогательные прочие </t>
  </si>
  <si>
    <t>Конференция ұйымдастыру қызметтері (Франчайзинг бойынша жылсайын Халықаралық көрме ұйымдастыру және өткізу қызметтері)</t>
  </si>
  <si>
    <t>Услуги по организации конференций (Услуги по организации и проведению ежегодной Международной выставки по франчайзингу )</t>
  </si>
  <si>
    <t>62.01.11.30.00.00.00</t>
  </si>
  <si>
    <t>Интернеттегі Web-беттерін әзірлеу (ГАЖ жаңа модульдер әзірлеу және енгізу)</t>
  </si>
  <si>
    <t>Услуги по разработке Web-страниц (Разработка и внедрение новых модулей в ГИС)</t>
  </si>
  <si>
    <t>Интернеттегі Web-беттер құрылымы мен мазмұнын әзірлеу бойынша көрсетілетін қызметтер</t>
  </si>
  <si>
    <t>Услуги по разработке структуры и содержания Web-страниц в Интернете.</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</si>
  <si>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</si>
  <si>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</si>
  <si>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</si>
  <si>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</si>
  <si>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</si>
  <si>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29.20.40.16.00.00.00</t>
  </si>
  <si>
    <t>Автокөлікке техникалық қызмет көрсету</t>
  </si>
  <si>
    <t>Техническое обслуживание автотранспорта</t>
  </si>
  <si>
    <t>Автокөлікке техникалық қызмет көрсету майды, сұйықты, фильтрлерді, тормоз колодкаларын, свечаларын, белдіктерін ауыстыру)</t>
  </si>
  <si>
    <t>Техническое обслуживание  автотранспорта (замена масел, жидкостей, фильтров, тормозных колодок, свечей, ремней)</t>
  </si>
  <si>
    <t>45.20.30.10.00.00.00</t>
  </si>
  <si>
    <t>Машиналарды жуу, әрлеу және сол сияқты қызметтер</t>
  </si>
  <si>
    <t>Услуги по мойке машин, полировке и услуги аналогичные</t>
  </si>
  <si>
    <t>Машиналарды жуу, әрлеу және сол сияқты қызмет бойынша қызметтер кешені</t>
  </si>
  <si>
    <t xml:space="preserve">Комплекс услуг по мойке машин, полировке и услуги аналогичные </t>
  </si>
  <si>
    <t>61.10.11.06.01.00.00</t>
  </si>
  <si>
    <t>Телефон байланыс қызметтері</t>
  </si>
  <si>
    <t xml:space="preserve">Услуги телефонной связи
</t>
  </si>
  <si>
    <t>Белгіленген жергілікті, қалааралық, халықаралық телефон байланысы  - қолжеткізу және пайдалану қызметтері</t>
  </si>
  <si>
    <t>Услуги фиксированной местной, междугородней, международной телефонной связи  - доступ и пользование</t>
  </si>
  <si>
    <t>18.12.19.17.00.00.00</t>
  </si>
  <si>
    <t xml:space="preserve">Услуги по изготовлению и печатанию наглядной агитации </t>
  </si>
  <si>
    <t>70.22.30.10.00.00.00</t>
  </si>
  <si>
    <t>Кәсіпкерлік сұрақтары бойынша консультациялық қызметтері</t>
  </si>
  <si>
    <t>Услуги консультационные по вопросам предпринимательства</t>
  </si>
  <si>
    <t>Кәсіпкерлік сұрақтары бойынша консультациялық қызметтері мен бірге басқарушылық және ұйымдастырушылық қолдау көрсеті</t>
  </si>
  <si>
    <t>Услуги консультационные по вопросам предпринимательства, с оказанием управленческой и организационной поддержки</t>
  </si>
  <si>
    <t>68.20.12.00.00.00.01</t>
  </si>
  <si>
    <t>Кеңсе жайларын жалдау бойынша қызметер</t>
  </si>
  <si>
    <t>Услуги по аренде офисных помещений</t>
  </si>
  <si>
    <t>85.59.19.12.00.00.00</t>
  </si>
  <si>
    <t>Біліктіліктерін арттыру қызметтері</t>
  </si>
  <si>
    <t>Услуги по повышению квалификации</t>
  </si>
  <si>
    <t>Басқа жұмыскерлерді біліктіліктерін арттыру қызметтері</t>
  </si>
  <si>
    <t>Услуги по повышению квалификации работников прочие</t>
  </si>
  <si>
    <t xml:space="preserve"> октябрь</t>
  </si>
  <si>
    <t>18.12.14.11.00.00.00</t>
  </si>
  <si>
    <t>Баспалық қызметтер</t>
  </si>
  <si>
    <t>Услуги по печатанию</t>
  </si>
  <si>
    <t>Брошураларды, құжаттама журналдары мен сол сияқты өнімді басып шығару қызметтері</t>
  </si>
  <si>
    <t>Услуги по печатанию брошюр, журналов документации и аналогичной продукции</t>
  </si>
  <si>
    <t>Баспа қызметтері</t>
  </si>
  <si>
    <t>Услуги  по печатанию</t>
  </si>
  <si>
    <t>февраль</t>
  </si>
  <si>
    <t>18.13.30.16.00.00.00</t>
  </si>
  <si>
    <t>Полиграфимен байланысты басқа да қызметтер</t>
  </si>
  <si>
    <t>Услуги, связанные с полиграфией  прочие</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</si>
  <si>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</si>
  <si>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</si>
  <si>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Полиграфиямен байланысты басқа да қызметтер</t>
  </si>
  <si>
    <t>Услуги связанные с полиграфией прочие</t>
  </si>
  <si>
    <t>43.21.10.10.20.11.00</t>
  </si>
  <si>
    <t>Услуги, связанные с устройством пожарной сигнализации на объекте</t>
  </si>
  <si>
    <t>35.15.10.11.00.00.00</t>
  </si>
  <si>
    <t>Электрэнергияны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</si>
  <si>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</si>
  <si>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</si>
  <si>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</si>
  <si>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36.00.20.13.00.00.00</t>
  </si>
  <si>
    <t>Сумен қамтамасыз ету қызметтері</t>
  </si>
  <si>
    <t>Услуги по водоснабжению и водоотведению</t>
  </si>
  <si>
    <t>35.13.10.10.00.00.00</t>
  </si>
  <si>
    <t>Электрэнергиясын беру қызметері</t>
  </si>
  <si>
    <t>Услуги по распределению электроэнергии</t>
  </si>
  <si>
    <t>Электроэнергияны  электр энергиясының бөлшек нарық субъектілері арқылы жіберу және тарату қызметтері</t>
  </si>
  <si>
    <t>Услуги по распределению электроэнергии посредством распределительных устройств</t>
  </si>
  <si>
    <t>95.11.10.15.10.00.00</t>
  </si>
  <si>
    <t>Принтердің жасақтарын ауыстыру қызметтері</t>
  </si>
  <si>
    <t>Услуги по замене комплектующих частей принтера</t>
  </si>
  <si>
    <t>Карьриджды және басқада принтер жасақтарын ауыстыру қызметтері</t>
  </si>
  <si>
    <t>Услуги по замене картриджа и прочих комплектующих принтера</t>
  </si>
  <si>
    <t>73.11.11.15.00.00.00</t>
  </si>
  <si>
    <t>Стенділер және көрмелік өзге құрылымдар мен сайттар құру бойынша қызметтер</t>
  </si>
  <si>
    <t>Услуги по созданию стендов и других выставочных структур и сайтов</t>
  </si>
  <si>
    <t>43.22.12.20.11.00.00</t>
  </si>
  <si>
    <t>Вентиляция және кондиционер жүйесін орнатумен байланысты қызметтер</t>
  </si>
  <si>
    <t>Услуги вспомогательные, связанные с установкой системы вентиляции и кондиционирования</t>
  </si>
  <si>
    <t>52.21.29.20.00.00.00</t>
  </si>
  <si>
    <t>Автомобиль көлігі үшін өзге қосалқы қызметтер</t>
  </si>
  <si>
    <t>Услуги вспомогательные для автомобильного транспорта прочие</t>
  </si>
  <si>
    <t>82.19.13.10.00.00.00</t>
  </si>
  <si>
    <t>Сметалық құжаттама жасау қызметтері</t>
  </si>
  <si>
    <t>Услуги по составлению сметной документации</t>
  </si>
  <si>
    <t>Техникалық құжаттарды тиісті органдарда ресімдеу,тіркеу және қайта тіркеуден өткізу</t>
  </si>
  <si>
    <t>Услуги по оформлению технической документации, включая регистрацию и перерегистрацию в соответствующих органах</t>
  </si>
  <si>
    <t>Конференция ұйымдастыру қызметтері ("Іскерлік байланыстар" жобасына қатысушылардың бизнес-жоспарларының іске асырылу қорытындысы бойынша )</t>
  </si>
  <si>
    <t>Услуги по организации конференций (по итогам реализации бизнес-планов участников проекта «Деловые связи»).</t>
  </si>
  <si>
    <t>Қызметкерлердің осы сияқты оқиғаларды өткізу орындарында жұмыс істеуін ұйымдастыра және ұсына отырып, бизнес-көрсетулер, жиналыстар, конференциялар мен кездесулер ұйымдастыру бойынша көрсетілетін қызметтер</t>
  </si>
  <si>
    <t>"Іскерлік байланыстар" жобасы бойынша Германиядағы Серіктестік конференциясына қатысу</t>
  </si>
  <si>
    <t>Участие в Партнерской конференции в Германии по проекту «Деловые связи».</t>
  </si>
  <si>
    <t>Өкілдік шығыстармен байланысты қызметтер</t>
  </si>
  <si>
    <t>82.91.11.13.11.00.00</t>
  </si>
  <si>
    <t>Қарыз алушылардың кредит тарихы туралы есеп ұсыну бойынша қызметтер (Апликциондық скоринг қызметтері)</t>
  </si>
  <si>
    <t>Услуги по предоставлению отчета о кредитной истории заемщиков (услуги по Апликционному скорингу)</t>
  </si>
  <si>
    <t>Қарыз алушылардың кредит тарихы туралы есеп ұсыну бойынша қызметтер</t>
  </si>
  <si>
    <t>Услуги по предоставлению отчета о кредитной истории заемщиков</t>
  </si>
  <si>
    <t>Әртүрлі жұмыс мамандарының қызметтері (фирмалық логипті монжа және демонтаж)</t>
  </si>
  <si>
    <t>Услуги разнорабочих (демонтаж и монтаж фирменного логотипа)</t>
  </si>
  <si>
    <t>93.29.19.10.00.00.00</t>
  </si>
  <si>
    <t>Мерекелік іс-шаралар ұйымдастыру қызметтері</t>
  </si>
  <si>
    <t>Услуги по организации праздничных мероприятий</t>
  </si>
  <si>
    <t>78.30.12.10.00.00.00</t>
  </si>
  <si>
    <t>Офистік қызметкерлермен қамтамассыз ету көмекші   қызметтері</t>
  </si>
  <si>
    <t>Услуги по обеспечению персоналом офисным вспомогательным прочие</t>
  </si>
  <si>
    <t>Басқа топтамаларға енгізілмеген офистік қызметкерлермен қамтамассыз ету көмекші қызметтері</t>
  </si>
  <si>
    <t>Прочие услуги по обеспечению персоналом офисным вспомогательным, не включенные в другие группировки</t>
  </si>
  <si>
    <t>73.11.11.16.00.00.00</t>
  </si>
  <si>
    <t>Клиенттерді тарту және ұстап қалу мақсатында маркетингтік компаниялар өткізу қызметі және жарнамалық өзге қызметтер</t>
  </si>
  <si>
    <t>Услуги по проведению маркетинговых компаний и других рекламных услуг с целью привлечения и удержания клиентов</t>
  </si>
  <si>
    <t>96.09.19.90.00.00.00</t>
  </si>
  <si>
    <t>Басқа топтамаларда көрсетілмеген қызметтер мен жұмыстар (штор тігу)</t>
  </si>
  <si>
    <t>Услуги и работы различные прочие, не включенные в другие группировки (пошив штор)</t>
  </si>
  <si>
    <t>Басқа топтамаларда көрсетілмеген қызметтер мен жұмыстар</t>
  </si>
  <si>
    <t>Услуги и работы различные прочие, не включенные в другие группировки</t>
  </si>
  <si>
    <t>Басқа топтамаларда көрсетілмеген қызметтер мен жұмыстар (автобусқа консоль жасау)</t>
  </si>
  <si>
    <t>Услуги и работы различные прочие, не включенные в другие группировки (изготовление консоли для автобуса)</t>
  </si>
  <si>
    <t>29.20.40.15.00.00.00</t>
  </si>
  <si>
    <t>Автомобиль терезелерін тонировка қызметтері</t>
  </si>
  <si>
    <t>Услуги по тонировке автомобилей</t>
  </si>
  <si>
    <t>Ультракүлгін сәулелерді өшіру мақсатында автомобиль терезелерін күңгірт түсті пленка көмегімен қарайту</t>
  </si>
  <si>
    <t>Затемнение стекол автомобиля, при помощи пленки темного цвета, в целях погашения ультрафиолетовых лучей</t>
  </si>
  <si>
    <t>18.13.10.10.00.00.00</t>
  </si>
  <si>
    <t>Баспаға дейінгі дайындау қызметтері (нұсқамаларды, мақалаларды, материалдарды көшіріп жазу (дайындау және жазу) және кәсіпкерлікке арналған бірыңғай интернет-порталға орналастыру)</t>
  </si>
  <si>
    <t>Услуги по подготовке набора (Копирайтинг (подготовка и написание) инструкций, статей, материалов и размещение на едином Интернет-портале для предпринимательства)</t>
  </si>
  <si>
    <t>Мәтін құру, сурет теру, деректерді баспаға дейін дайындау, сонымен қатар деректерді сканирлеу және оптикалық тану бойынша қызметтер</t>
  </si>
  <si>
    <t>Услуги по составлению текста, фотонабору, допечатной подготовке данных, включая сканирование и оптическое распознавание данных</t>
  </si>
  <si>
    <t>71.12.11.13.00.00.00</t>
  </si>
  <si>
    <t>Жоба саласындағы инженерлік   консультациялық қызметтер, азаматтық құрылысты қоса</t>
  </si>
  <si>
    <t>Услуги консультационные инженерные в области проектов, включающих гражданское строительство</t>
  </si>
  <si>
    <t>71.20.19.12.00.00.00</t>
  </si>
  <si>
    <t>Авторлық қадағалау қызметтері</t>
  </si>
  <si>
    <t>Услуги по авторскому надзору</t>
  </si>
  <si>
    <t>35.30.12.11.00.00.00</t>
  </si>
  <si>
    <t>Ыстық суды (жылу энергиясын) коммуналдық-тұрмыстық қажеттіліктерге тарату қызметтері</t>
  </si>
  <si>
    <t>Услуги по распределению горячей воды (тепловой энергии) на  коммунально-бытовые нужды</t>
  </si>
  <si>
    <t>Ыстық суды (жылу энергиясын) коммуналдық-тұрмыстық қажеттіліктерге тапсыру, жіберу қызметтері</t>
  </si>
  <si>
    <t>Услуги по передаче, распределению горячей воды (тепловой энергии) на  коммунально-бытовые нужды</t>
  </si>
  <si>
    <t>35.30.22.11.00.00.00</t>
  </si>
  <si>
    <t>Орталықтандырылған сумен қамтамасыз ету жүйесін пайдалана отырып, суық сумен қамтамасыз ету қызметтері</t>
  </si>
  <si>
    <t>Услуги по холодному водоснабжению с использованием систем централизованного водоснабжения</t>
  </si>
  <si>
    <t>Орталықтандырылған сумен қамтамасыз ету жүйесін пайдалана отырып, суық сумен қамтамасыз ету, жіберу қызметтері</t>
  </si>
  <si>
    <t>Услуги по передаче, распределению и холодному водоснабжению с использованием систем централизованного водоснабжения</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</si>
  <si>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</si>
  <si>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</si>
  <si>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</si>
  <si>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</si>
  <si>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</si>
  <si>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</si>
  <si>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</si>
  <si>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</si>
  <si>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</si>
  <si>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</si>
  <si>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18.12.12.10.00.00.00</t>
  </si>
  <si>
    <t>Жарнамалық каталогтар, проспекттер, постерлер және басқа да жарнамалық өнімдерді жасаудағы баспалық қызметтері</t>
  </si>
  <si>
    <t xml:space="preserve">Услуги по печатанию рекламных каталогов, проспектов, постеров и продукции рекламной прочей </t>
  </si>
  <si>
    <t xml:space="preserve">30 календарных дней с даты подписания договора </t>
  </si>
  <si>
    <t>69.20.40.10.00.00.00</t>
  </si>
  <si>
    <t xml:space="preserve">Қордың проблемалы несие портфеліндегі берешекті өндіріп алу бойынша қызмет көрсету үшін сырт ұйымдардың қызметтері </t>
  </si>
  <si>
    <t>Услуги сторонней организации для оказания услуг по взысканию задолженности по проблемному ссудному портфелю Фонда.</t>
  </si>
  <si>
    <t>Төлемқабілетсіздікпен және берешекті өндірумен байланысты көрсетілетін қызметтер</t>
  </si>
  <si>
    <t>Услуги, связанные с неплатежеспособностью и взысканием задолженности</t>
  </si>
  <si>
    <t xml:space="preserve">  в течение 12 месяцев с даты подписания договора</t>
  </si>
  <si>
    <t>Басқа да көмекші ағартушылық қызметтері (жалпы ағартушылық мекемелерінде "Жас бизнесмен мектебін ұйымдастыру")</t>
  </si>
  <si>
    <t>Услуги образовательные вспомогательные прочие (Организация в общеобразовательных и учебных заведениях "Школ молодого бизнесмена")</t>
  </si>
  <si>
    <t>Басқа да көмекші ағартушылық қызметтері</t>
  </si>
  <si>
    <t>с даты подписания  договора по 31.12.2013г.</t>
  </si>
  <si>
    <t>Поиграфиялық басқа да қызметтер (ЖКМ ақпараттық-жарнамалық материалдарын БАҚ орналастыру бойынша көрсетілетін қызметтер)</t>
  </si>
  <si>
    <t>Услуги полиграфические прочие (Изготовление и тиражирование сертификата об окончании ШМП)</t>
  </si>
  <si>
    <t xml:space="preserve"> Куәліктер (сертификаттар) дайындау және басып шығару бойынша көрсетілетін қызметтер</t>
  </si>
  <si>
    <t>Услуги по изготовлению и печатанию свидетельств (сертификатов)</t>
  </si>
  <si>
    <t>73.12.19.30.00.00.00</t>
  </si>
  <si>
    <t xml:space="preserve"> Ақпараттық-насихат материалдарын бұқаралық ақпарат құралдарына орналастыру бойынша қызметтер</t>
  </si>
  <si>
    <t>Услуги по размещению информационно-агитационных материалов в средствах массовой информации</t>
  </si>
  <si>
    <t xml:space="preserve">Услуги по размещению информационно-агитационных материалов  в средствах массовой информации </t>
  </si>
  <si>
    <t>63.99.10.30.00.00.00</t>
  </si>
  <si>
    <t>Ақпараттық қызметтер</t>
  </si>
  <si>
    <t>Услуги информационные</t>
  </si>
  <si>
    <t>Ақпараттарды өңдеу және (немесе) ұсыну қызметтері</t>
  </si>
  <si>
    <t>Услуги по предоставлению и (или) обработке информации</t>
  </si>
  <si>
    <t>КОБ қолдау бағдарламасының үлкен бірлестірілген каталог материалдарын құрылымдау және копирайтинг</t>
  </si>
  <si>
    <t>Структурирование и копирайтинг материалов Большого единого каталога Программы поддержки МСБ</t>
  </si>
  <si>
    <t>74.30.11.20.10.00.00</t>
  </si>
  <si>
    <t>Орыс тілінен қазақ тіліне жазбалы аударма қызметтері</t>
  </si>
  <si>
    <t>Услуги по письменному переводу с русского языка на казахский язык</t>
  </si>
  <si>
    <t xml:space="preserve">Орыс тілінен қазақ тіліне жазбалы аударма </t>
  </si>
  <si>
    <t>Письменный перевод с русского языка на казахский язык</t>
  </si>
  <si>
    <t>Мемлекеттік тілге кәсіпкерплікке арналған біріңғай портал материалдарын аудару</t>
  </si>
  <si>
    <t>Перевод материалов единого портала для предпринимтельства на государственный язык</t>
  </si>
  <si>
    <t xml:space="preserve">Интернеттегі Web-беттерін әзірлеу </t>
  </si>
  <si>
    <t xml:space="preserve">Услуги по разработке Web-страниц </t>
  </si>
  <si>
    <t xml:space="preserve">Кәсіпкерлерге арналған жаттықтырушы нұсқаулықтар, аналитикалық мақалалар және ақпаратты-анықталамық материалдар дайындау </t>
  </si>
  <si>
    <t>Подготовка обучающих инструкций для предпринимателей, аналитических статей и информационно-справочных материалов</t>
  </si>
  <si>
    <t>Стартап және жастар кәсіпкерлігі бойынша материалдар дайындау</t>
  </si>
  <si>
    <t>Разработка материалов по молодежному предпринимательству и стартап</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</si>
  <si>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</si>
  <si>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</si>
  <si>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</si>
  <si>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</si>
  <si>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</si>
  <si>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Кәсіпкерплікке арналған біріңғай порталға дайын материалдарды құрылымды орпналастыру</t>
  </si>
  <si>
    <t>Структурированное размещение готовых материалов на едином портале для предпринимательства</t>
  </si>
  <si>
    <t>29.32.92.10.00.00.00</t>
  </si>
  <si>
    <t>Басқа топтамаларда көрсетілмеген автокөлік бөлшектері және қосымшаларын орнату (құрастыру) қызметтері</t>
  </si>
  <si>
    <t>Услуги  по установке (сборке) частей и принадлежностей автомобилей, не включенных в другие группировки</t>
  </si>
  <si>
    <t>Автокөлік құралын жылылау және дыбыс тежеу қызметтері</t>
  </si>
  <si>
    <t>Услуги по утеплению/шумоизоляции автотранспортного средства</t>
  </si>
  <si>
    <t>49.32.12.20.00.00.00</t>
  </si>
  <si>
    <t>Жүргізушісімен бірге жеіңл автокөлікті жалға алу қызметтері</t>
  </si>
  <si>
    <t>Услуги по аренде легковых автомобилей с водителем</t>
  </si>
  <si>
    <t>Жеіңл автокөлікті жалға беру жүргізуші қызметімен бірге</t>
  </si>
  <si>
    <t>Аренда легковых автомобилей с предоставлением услуг водителя</t>
  </si>
  <si>
    <t>45.20.11.20.10.00.00</t>
  </si>
  <si>
    <t>Жеіңл автокөлік құралдарының қозғалтқыш бөліміне техникалық қамсыздандыру қызметтері</t>
  </si>
  <si>
    <t>Услуги по техническому обслуживанию моторной части автомобилей и средств автотранспортных легковых</t>
  </si>
  <si>
    <t>Жеіңл автокөлік құралдарының қозғалтқыш бөліміне диагностика жүргізу</t>
  </si>
  <si>
    <t>Диагностика моторной части автомобилей и средств автотранспортных легковых</t>
  </si>
  <si>
    <t>Техникалық құжаттама жасау қызметтері</t>
  </si>
  <si>
    <t>Услуги по оформлению технической документации</t>
  </si>
  <si>
    <t>Вентиляция жүйесінің жобасын жасау қызметтері</t>
  </si>
  <si>
    <t>Услуги по изготовлению проекта системы вентиляции</t>
  </si>
  <si>
    <t xml:space="preserve">10 календарных дней с даты подписания договора </t>
  </si>
  <si>
    <t>33.12.15.12.00.00.00</t>
  </si>
  <si>
    <t>Лифттерді жөндеу, техникалық қадағалау және қамсыздандыру</t>
  </si>
  <si>
    <t>Ремонт, технический уход и обслуживание лифтов</t>
  </si>
  <si>
    <t>Лифттерді және лифт шахталарын жөндеу, техникалық қадағалау және қамсыздандыру</t>
  </si>
  <si>
    <t>Ремонт, технический уход и обслуживание лифтов и лифтовых шахт</t>
  </si>
  <si>
    <t xml:space="preserve">Лифт шахтасын және төбе жабындысын жылылау </t>
  </si>
  <si>
    <t>Утепление лифтовой шахты и кровли шахты лифта</t>
  </si>
  <si>
    <t>10 рабочих дней с даты подписания  договора</t>
  </si>
  <si>
    <t>43.21.10.13.12.00.00</t>
  </si>
  <si>
    <t>Электірлік бағаналарды орнату жөніндегі элетромонтаждық жұмыстар</t>
  </si>
  <si>
    <t>Электромонтажные работы по устройству электрических стояков</t>
  </si>
  <si>
    <t>Электірлік бағаналарды орнату жөніндегі комплексті элетромонтаждық жұмыстар</t>
  </si>
  <si>
    <t>Комплекс элеткромонтажных работ по устройству электрических стояков</t>
  </si>
  <si>
    <t>Тараз қ. КҚО ғимаратын электірмен қамсыздандыру жөніндегі  элетромонтаждық жұмыстарды орындау</t>
  </si>
  <si>
    <t>Для выполнения элкеуктромонтажных работ по обеспечению энергоснабжения здания ЦОП в г. Тараз</t>
  </si>
  <si>
    <t>60 календарных дней с даты подписания  договора</t>
  </si>
  <si>
    <t>22.11.17.11.15.12.11.10.1</t>
  </si>
  <si>
    <t>Автошина</t>
  </si>
  <si>
    <t>Размер:205/55R16. Жеңіл автокөлікке арналған пневматикалық резинадан жасалған шина. Шина конструкциясы: радиалды. Комплектациясы: бескамерасыз шина. Дөгелектің номиналды диаметрі: 16. Қыстық тікенекті шина.</t>
  </si>
  <si>
    <t>Размер:205/55R16.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</si>
  <si>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товар</t>
  </si>
  <si>
    <t>5 рабочих дней с даты поступления предоплаты</t>
  </si>
  <si>
    <t>Бұқаралық ақпарат құралдарында ақпаратты-насихаттау материалдарын орналастыру бойынша қызметтер</t>
  </si>
  <si>
    <t>Услуги по размещению информационно-агитационных материалов  в средствах массовой информации</t>
  </si>
  <si>
    <t>74.20.23.30.00.00.00</t>
  </si>
  <si>
    <t>Суретке түсіру және бейне түсіру бойынша қызметтер</t>
  </si>
  <si>
    <t>Услуги по фотографированию и видеосъемке</t>
  </si>
  <si>
    <t>59.11.12.13.00.00.00</t>
  </si>
  <si>
    <t>Кинотаспаға, бейнелентаға немесе цифрлық бейнетабаққа түсірілген жарнама фильмдерін, вейнеклиптерін өндіру бойынша жұмыстар</t>
  </si>
  <si>
    <t>Работы по производству рекламных фильмов, видеоклипов, отснятых на кинопленку, видеоленту или цифровой видеодиск</t>
  </si>
  <si>
    <t>27.51.15.00.00.03.00.10.1</t>
  </si>
  <si>
    <t>Ауаны ылғалдырғыш</t>
  </si>
  <si>
    <t>Увлажнитель воздуха</t>
  </si>
  <si>
    <t xml:space="preserve">Жайдың  ылғалдылық денгейін қажетті реттеу үшін климатттық құрал </t>
  </si>
  <si>
    <t>Климатический прибор для регулирования необходимого уровня влажности в помещении</t>
  </si>
  <si>
    <t>13.92.15.00.00.40.20.20.1</t>
  </si>
  <si>
    <t xml:space="preserve">Синтетикалық жіп матадан жасалған  жалюзи </t>
  </si>
  <si>
    <t>Жалюзи из тканей из синтетических нитей</t>
  </si>
  <si>
    <t>Тік пластиналардан құралған синтетикалық жіп матадан жасалған тік жалюзи</t>
  </si>
  <si>
    <t>Вертикальные жалюзи из тканей из синтетических нитей, состоят из вертикальных пластин</t>
  </si>
  <si>
    <t>26.30.21.00.01.22.11.20.1</t>
  </si>
  <si>
    <t>Телефон аппараты</t>
  </si>
  <si>
    <t>Аппарат телефонный</t>
  </si>
  <si>
    <t xml:space="preserve">Радиотелефон. 100-300 метрге дейін қашықтығы (Жайды және қашықтықта пайдалану үшін). Трубка саны -1. Автожауапсыз. Спикерфонмен.   </t>
  </si>
  <si>
    <t>Радиотелефон. Дальность - до 100 - 300 м (для использования в пределах помещений и на удалении).  Количество трубок - 1. Без автоответчика. Со спикерфоном.</t>
  </si>
  <si>
    <t>Всего:</t>
  </si>
  <si>
    <t>1) размещение цветных рекламных модулей на страницах печатного издания   
  общем объеме  3 461 кв.см;
2) еженедельный объем размещения в печатном издании 384 кв.см: 2 рекламных модуля объемом 192 кв.см. каждый; 3) размещение рекламных модулей на 8 и 16 полосе печатного издания;      4) тираж печатного издания не менее 14 000 экз. в неделю;      5) распространение печатного издания по всех областях РК</t>
  </si>
  <si>
    <t>1) размещение информационно-рекламных объявлений и материалов на сайте периодического издания в электронном виде;
2) объем еженедельной публикации в электронном виде должен составлять не менее 9 616 знаков (725 кв.см); 3) количество просмотров интернет-сайта печатного издания должно быть не менее 3000 в день</t>
  </si>
  <si>
    <t>с даты подписания договора до 31.12.2013г.</t>
  </si>
  <si>
    <t>Услуги по оцениванию тестов</t>
  </si>
  <si>
    <t>70 календарных дней с даты подписания договора</t>
  </si>
  <si>
    <t>с даты подписания договора до 31.12.2013г..</t>
  </si>
  <si>
    <t xml:space="preserve">1) первоначальное определение и присвоение долгосрочного кредитного рейтинга Компании по международной шкале Standard &amp; Poor’s; 
2) первоначальное определение и присвоение краткосрочного кредитного рейтинга Компании по международной шкале Standard &amp; Poor’s; 
3) первоначальное определение и присвоение кредитного рейтинга Компании по казахстанской национальной шкале Standard &amp; Poor’s; 
4) публикация долгосрочного и краткосрочного кредитных рейтингов Компании по международной шкале и кредитного рейтинга по казахстанской национальной
</t>
  </si>
  <si>
    <t xml:space="preserve">1) Standard &amp; Poor’s халықаралық шкаласы бойынша Компанияның  алғашқы ұзақ мерзімді кредиттік ретингін анықтау және меншіктеу;
2) Standard &amp; Poor’s халықаралық шкаласы бойынша Компанияның  алғашқы қысқа мерзімдік кредиттік ретингін анықтау және меншіктеу;
3) Standard &amp; Poor’s қазақстандық ұлттық шкаласы бойынша Компанияның  алғашқы  кредиттік ретингін анықтау және меншіктеу; 
4) Компанияның халықаралық және қазақстандық ұлттық қысқа және ұзақ мерзімді кредиттік рейтингін жариялау 
</t>
  </si>
  <si>
    <t>Услуги по продаже места для размещения рекламных объявлений в журналах и изданиях периодических, печатных</t>
  </si>
  <si>
    <t>58.14.31.10.00.00.00</t>
  </si>
  <si>
    <t>Размещение рекламных объявлений в журналах и изданиях периодических, печатных</t>
  </si>
  <si>
    <t xml:space="preserve">Журналдар мен мерзімдік басылымдарда жарнамалық ақпараттарды орналастыру </t>
  </si>
  <si>
    <t>Журналдар мен мерзімдік басылымдарда жарнамалық ақпараттарды орналастыру үшін орындар сату қызметтері</t>
  </si>
  <si>
    <t>1) басылым беттерінде көлемі 3461 кв. см. түсті жарнамалық модулдер орналастыру;
2) басылымда орналастыратын апталық көлем 384 кв. см.; көлемі 192 кв. см. 2 жаранамалық модуль;  3) жарнамалық модулдерді 8 және 16 жол етіп басып шығару; 4) басылым тиражы аптасына 14 000 экз. кем емес;      5) басылымның ҚР барық облстарында таратылуы</t>
  </si>
  <si>
    <t>58.13.32.10.00.00.00</t>
  </si>
  <si>
    <t>Услуги по продаже места для размещения рекламных объявлений в газетах, в электронном виде</t>
  </si>
  <si>
    <t>Размещение рекламных объявлений в газетах, в электронном виде (преимущественно, размещенных в сети Интернет)</t>
  </si>
  <si>
    <t>Электронды түрде газеттерде  жарнамалық ақпараттарды орналастыру үшін орындар сату қызметтері</t>
  </si>
  <si>
    <t xml:space="preserve">Электронды түрде газеттерде (көбінесе Интернет жүйесінде орналасқан) жарнамалық ақпараттарды орналастыру </t>
  </si>
  <si>
    <t>1) электронды түрде, мерзімдік басылым сайтында ақпараттық-жарнамалық хабарламалар және материалдар орналастыру;
2) электронды түрде, басылымда орналастыратын апталық көлем 9616 белгіден (725 кв. см.) кем емес;  3) басылымның интернет-сайтында көру саны күніне 3000 кем емес</t>
  </si>
  <si>
    <t>Предоставление информационной поддержки субъектам МСБ</t>
  </si>
  <si>
    <t>74.90.21.15.00.00.00</t>
  </si>
  <si>
    <t>Услуги информационного мониторинга</t>
  </si>
  <si>
    <t>Ақпараттық мониторинг қызметтері</t>
  </si>
  <si>
    <t>КОБ субъектілеріне ақпараттақ қолдау көрсету</t>
  </si>
  <si>
    <t>Подготовка бизнес-путеводителей по отраслям</t>
  </si>
  <si>
    <t>Салалық бизнес-жолнұсқаулықтар дайындау</t>
  </si>
  <si>
    <t>73.20.13.10.00.00.00</t>
  </si>
  <si>
    <t>Услуги по изучению рынка: обзоры количественные постоянные и регулярные</t>
  </si>
  <si>
    <t xml:space="preserve">Нарыкты зерттеу қызметтері: сандық  жүйелі және тұрақты шолулар </t>
  </si>
  <si>
    <t>Услуги по наблюдению за кредитным рейтингом</t>
  </si>
  <si>
    <t>Рейтингтік агенттіктердің  қызметтері</t>
  </si>
  <si>
    <t>Кредиттік рейтингті бақылау   қызметтері</t>
  </si>
  <si>
    <t>85.60.10.12.00.00.00</t>
  </si>
  <si>
    <t>Тесттік бағалау қызметтері</t>
  </si>
  <si>
    <t>Көлікті жуу, жылтыратып өңдеу және осыған байланысты қызметтер</t>
  </si>
  <si>
    <t>Көлікті жуу, жылтыратып өңдеу және осыған байланысты кешенді қызметтер</t>
  </si>
  <si>
    <t>39.00.23.14.00.00.00</t>
  </si>
  <si>
    <t>Услуги разработки проекта нормативов предельно допустимых выбросов</t>
  </si>
  <si>
    <t xml:space="preserve">Разработка проекта нормативов предельно допустимых выбросов на основании полученных данных </t>
  </si>
  <si>
    <t>Зарарлы заттардың ұйғарымды мөлшерде шығарылуын реттейтін нормативтік жоба дайындау қызметтері</t>
  </si>
  <si>
    <t>Зарарлы заттардың ұйғарымды мөлшерде шығарылуын реттейтін нормативтік жоба дайындау</t>
  </si>
  <si>
    <t>Услуги по размещению наружней рекламы</t>
  </si>
  <si>
    <t>на световых табло</t>
  </si>
  <si>
    <t xml:space="preserve">Услуги по изготовлению наружной световой вывески </t>
  </si>
  <si>
    <t>Услуги по изготовлению наружной световой вывески (над крыльцом)</t>
  </si>
  <si>
    <t>на стендах</t>
  </si>
  <si>
    <t>Услуги по изготовлению  световой вывески (над ресепшен)</t>
  </si>
  <si>
    <t>Услуги разнорабочих</t>
  </si>
  <si>
    <t>Услуги по изготовлению и установке флагштоков</t>
  </si>
  <si>
    <t xml:space="preserve">Услуги по изготовлению информационных стендов </t>
  </si>
  <si>
    <t xml:space="preserve">Услуги по изготовлению таблички режима работ </t>
  </si>
  <si>
    <t>Услуги по изготовлению внутренней вывески</t>
  </si>
  <si>
    <t xml:space="preserve">Услуги по изготовлению стенда «навигатор» </t>
  </si>
  <si>
    <t>Услуги по печатанию на пластмассе</t>
  </si>
  <si>
    <t>Услуги по изготовлению кабинетных табличек</t>
  </si>
  <si>
    <t>Услуги по охране имущества</t>
  </si>
  <si>
    <t xml:space="preserve">Услуги по охране здания </t>
  </si>
  <si>
    <t>Услуги по передаче пара по коммунальным тепловым сетям</t>
  </si>
  <si>
    <t>Услуги по подаче теплоэнергии</t>
  </si>
  <si>
    <t>Услуги по подаче электроэнергии</t>
  </si>
  <si>
    <t>Услуги по горячему водоснабжению с использованием систем централизованного горячего водоснабжения</t>
  </si>
  <si>
    <t>Услуги по передаче, распределению и горячему водоснабжению с использованием систем централизованного горячего водоснабжения</t>
  </si>
  <si>
    <t>Услуги по водоснабжению и канализации</t>
  </si>
  <si>
    <t>Услуги по вывозу ТБО</t>
  </si>
  <si>
    <t>Услуги по предоставлению персонала для ресепшн</t>
  </si>
  <si>
    <t>Услуги по техническому обслуживанию оргтехники для ЦОП</t>
  </si>
  <si>
    <t xml:space="preserve">Услуги по изготовлению и монтажу металлической двери </t>
  </si>
  <si>
    <t>Услуги по изготовлению и монтажу 2х створчатой  двери на входе в оперзал</t>
  </si>
  <si>
    <t>Расходы по открытию ЦОП (лента, подушка, заказ оркестра, национальные костюмы, фуршет)</t>
  </si>
  <si>
    <t>Услуги по прокладке телекоммуникаций</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</si>
  <si>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</si>
  <si>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Услуги по монтажу СКС</t>
  </si>
  <si>
    <t>73.12.19.31.12.00.00</t>
  </si>
  <si>
    <t>73.12.19.31.11.00.00</t>
  </si>
  <si>
    <t>18.12.16.10.00.00.00</t>
  </si>
  <si>
    <t>80.10.12.12.10.00.00</t>
  </si>
  <si>
    <t>35.30.12.13.00.00.00</t>
  </si>
  <si>
    <t>35.30.12.10.00.00.00</t>
  </si>
  <si>
    <t>43.21.10.16.00.10.00</t>
  </si>
  <si>
    <t>Сыртқы жарнама орнату қызметтері</t>
  </si>
  <si>
    <t>саулелік таблоларда</t>
  </si>
  <si>
    <t>Саулелік сыртқы маңдайша дайындау қызметтері</t>
  </si>
  <si>
    <t>Саулелік сыртқы маңдайша (кіре беріс) дайындау қызметтері</t>
  </si>
  <si>
    <t>стендтерде</t>
  </si>
  <si>
    <t>Саулелік маңдайша (ресепшн үстіне) дайындау қызметтері</t>
  </si>
  <si>
    <t>Әртүрлі жұмыс мамандарының қызметтері</t>
  </si>
  <si>
    <t>Флагштоктарды дайындау және  орнату қызметтері</t>
  </si>
  <si>
    <t>Жарнама саласындағы басқа-да қызметтер</t>
  </si>
  <si>
    <t>Ақпараттық стендтер дайындау қызметтері</t>
  </si>
  <si>
    <t>Жұмыс уақыты көрсетілген табличка қызметтері</t>
  </si>
  <si>
    <t>Ішкі маңдайша дайындау қызметтері</t>
  </si>
  <si>
    <t>«Навигатор» стендін дайындау қызметтері</t>
  </si>
  <si>
    <t>Пластмасаға баспа жазу қызметтері</t>
  </si>
  <si>
    <t>Кабинеттік табличка дайындау қызметтері</t>
  </si>
  <si>
    <t>Мүлікті қорғау қызметтері</t>
  </si>
  <si>
    <t>Мекемені қорғау қызметтері</t>
  </si>
  <si>
    <t>Коммуналдық жылу жүйесі бойынша пар тарату қызметтері</t>
  </si>
  <si>
    <t>Жылуэнергиясын тарату қызметтері</t>
  </si>
  <si>
    <t>Электроэнергины беру және тарату қызметтері</t>
  </si>
  <si>
    <t xml:space="preserve"> Электрэнергияны тарату қызметтері</t>
  </si>
  <si>
    <t>Орталықтандырылған ыстық сумен қамтамасыз ету жүйесін пайдалана отырып, ыстық  сумен қамтамасыз ету қызметтері</t>
  </si>
  <si>
    <t>Орталықтандырылған ыстық сумен қамтамасыз ету жүйесін пайдалана отырып, ыстық  су беру және тарату  қызметтері</t>
  </si>
  <si>
    <t>Сумен және канализациямен  қамтамасыз ету  қызметтері</t>
  </si>
  <si>
    <t>Ресепшнге персонал дайындап беру қызметтері</t>
  </si>
  <si>
    <t>КҚО оргтехниканы техникалық қамсыздандыру қызметтері</t>
  </si>
  <si>
    <t>Темір есіктерді дайындау және орнату қызметтері</t>
  </si>
  <si>
    <t>Оперзалға кіреберісіне  2 жақтық есікті дайындау және орнату қызметтері</t>
  </si>
  <si>
    <t xml:space="preserve">КҚО ашуға арналған шығындар (лента, жастық, оркестр шақырту, ұлттық киімдер, фуршет) </t>
  </si>
  <si>
    <t>Телекоммуникациялық жүйелерді орнату қызметтері</t>
  </si>
  <si>
    <t xml:space="preserve">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 </t>
  </si>
  <si>
    <t>ҚКЖ орнату қызметтері</t>
  </si>
  <si>
    <t>Национальный Флаг РК</t>
  </si>
  <si>
    <t>Портрет Президента РК</t>
  </si>
  <si>
    <t>Герб РК</t>
  </si>
  <si>
    <t xml:space="preserve">Настенные неэлектрические. </t>
  </si>
  <si>
    <t xml:space="preserve">Часы </t>
  </si>
  <si>
    <t>Вешалка</t>
  </si>
  <si>
    <t>Вешалки для верхней одежды (кроме вешалок для верхней одежды, имеющих отличительные признаки мебели)</t>
  </si>
  <si>
    <t xml:space="preserve">Плечики для одежды пластмассовые </t>
  </si>
  <si>
    <t>вешалка  для одежды стоячая металлическая на 3-х ножках</t>
  </si>
  <si>
    <t>Вешалка для одежды в учебный класс и конференц-зал</t>
  </si>
  <si>
    <t>Горшок</t>
  </si>
  <si>
    <t>Горшки для упаковки товаров</t>
  </si>
  <si>
    <t>Горшки для цветов (большой)</t>
  </si>
  <si>
    <t>Цветы срезанные</t>
  </si>
  <si>
    <t>Первая группа. Гладиолус, длина соцветия и цветоноса не менее 60см (ГОСТ 18908.10.73)</t>
  </si>
  <si>
    <t>Цветы для ЦОП</t>
  </si>
  <si>
    <t>Изделия упаковочные прочие из пластмасс</t>
  </si>
  <si>
    <t xml:space="preserve">прочие, не включенные в другие группировки </t>
  </si>
  <si>
    <t xml:space="preserve">Урна пластиковая для мусора внутреняя </t>
  </si>
  <si>
    <t>Контейнер</t>
  </si>
  <si>
    <t>металлический, для мусора</t>
  </si>
  <si>
    <t>Урна для мусора уличная</t>
  </si>
  <si>
    <t>Диспенсер для воды</t>
  </si>
  <si>
    <t>С функцией нагрева воды. Напольный (с холодильником).</t>
  </si>
  <si>
    <t>Диспенсер для питьевой воды (для опер.зала, конфереренц-зала и учебного класса)</t>
  </si>
  <si>
    <t>Жалюзи из шелковых тканей</t>
  </si>
  <si>
    <t>Вертикальные жалюзи из шелка, состоят из вертикальных пластин</t>
  </si>
  <si>
    <t>Жалюзи</t>
  </si>
  <si>
    <t>Шторы из смешанных тканей</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</si>
  <si>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</si>
  <si>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Шторы</t>
  </si>
  <si>
    <t>Ковровая дорожка</t>
  </si>
  <si>
    <t>Стакан</t>
  </si>
  <si>
    <t>Стакан пластиковый 100 мл</t>
  </si>
  <si>
    <t xml:space="preserve">Пластиковые стаканы для питьевой воды </t>
  </si>
  <si>
    <t>Питьевая вода в пластиковых бутылях, 19 л.</t>
  </si>
  <si>
    <t>Бутыли, бутылки, флаконы и аналогичные изделия</t>
  </si>
  <si>
    <t>Пластиковые бутыли для питьевой воды, 19 л.</t>
  </si>
  <si>
    <t>26.52.14.00.00.00.03.20.1</t>
  </si>
  <si>
    <t>25.99.29.00.04.10.13.10.1</t>
  </si>
  <si>
    <t>31.01.12.00.00.04.02.06.1</t>
  </si>
  <si>
    <t>23.49.11.00.00.00.00.31.1</t>
  </si>
  <si>
    <t>01.19.21.00.00.00.02.10.1</t>
  </si>
  <si>
    <t>22.22.19.00.00.10.20.01.1</t>
  </si>
  <si>
    <t>25.99.29.00.10.01.00.10.1</t>
  </si>
  <si>
    <t>27.51.25.01.01.00.00.20.1</t>
  </si>
  <si>
    <t>13.92.15.00.00.30.70.20.1</t>
  </si>
  <si>
    <t>13.92.15.00.00.50.10.03.2</t>
  </si>
  <si>
    <t>22.29.23.00.00.00.13.12.1</t>
  </si>
  <si>
    <t>22.22.14.50.00.00.00.01.1</t>
  </si>
  <si>
    <t xml:space="preserve">Товар </t>
  </si>
  <si>
    <t>шт</t>
  </si>
  <si>
    <t>кв.м.</t>
  </si>
  <si>
    <t>ҚР ұлттық туы</t>
  </si>
  <si>
    <t>ҚР Президентінің портреті</t>
  </si>
  <si>
    <t>ҚР елтаңбасы</t>
  </si>
  <si>
    <t>Сағат</t>
  </si>
  <si>
    <t>Ілгекше</t>
  </si>
  <si>
    <t>Сыртқы киімге арналған ілгекше (жиһаз ілгекшелерінен айырмашылығы бар, сыртқы киім ілгекшелерін қоспағанда)</t>
  </si>
  <si>
    <t>Пластмасадан жасалған киім ілгекшелері</t>
  </si>
  <si>
    <t>3 аяқты темірден жасалған киім ілгекшесі</t>
  </si>
  <si>
    <t>Оқу сыныбы және конференц-залға арналған киім ілгекшелері</t>
  </si>
  <si>
    <t>Тауар қаптайтын горшоктар</t>
  </si>
  <si>
    <t xml:space="preserve">Гүлге арналған горшоктар  (үлкен) </t>
  </si>
  <si>
    <t>Кесілген гүлдер</t>
  </si>
  <si>
    <t>КҚО арналған гүлдер</t>
  </si>
  <si>
    <t>Пластмасадан жасалған басқада қаптағыш заттар</t>
  </si>
  <si>
    <t>Басқа топтамаларда көрсетілмеген, басқа да заттар</t>
  </si>
  <si>
    <t>Пластиктен  жасалған мусорға арналған урна, ішкі</t>
  </si>
  <si>
    <t>темірден жасалған, мусор үшін</t>
  </si>
  <si>
    <t>Мусорға арналған урна, сыртқы</t>
  </si>
  <si>
    <t>Су диспенсері</t>
  </si>
  <si>
    <t>Суды ысыту функциясымен. Едендік (холодильнигімен).</t>
  </si>
  <si>
    <t>Ішуге арналған су диспенсері (опер.зал үшін, конфереренц-зал және оқу сыныбына)</t>
  </si>
  <si>
    <t>Шелк матасынан жасалған жалюздер</t>
  </si>
  <si>
    <t>Тігінен орнатылатын шелк матасынан жасалған жалюздер, тік пластиналардан тұрады</t>
  </si>
  <si>
    <t>Жалюздер</t>
  </si>
  <si>
    <t>Аралас маталардан жасалған перделер</t>
  </si>
  <si>
    <t xml:space="preserve">Аралас маталардан жасалған ілгекті классикалық перде.  Айцна бойымен жылжытқанда тік бүрмелер құрылатын перделеу. Негізгі және қосымша маталардан жасалған ілгектер арқылы декаративті карнизге орнатылады </t>
  </si>
  <si>
    <t>Пределер</t>
  </si>
  <si>
    <t>Жол кілемі</t>
  </si>
  <si>
    <t>Пластикалық стакан 100 мл.</t>
  </si>
  <si>
    <t>Су ішуге арналған пластикалық стакан</t>
  </si>
  <si>
    <t>Су  (минералды судан басқа)</t>
  </si>
  <si>
    <t>Ішуге арналған табиғи газдалмаған. Мөлдір. Бөтен иіссіз және дәмсіз. V  5 литрден жоғары</t>
  </si>
  <si>
    <t>Пластикалық бутылкадағы су, 19 л.</t>
  </si>
  <si>
    <t>Бутыльдар, бутылкалар, флакондар және басқада ұқсас заттар</t>
  </si>
  <si>
    <t>Бірінші топтама. Гладиолус, ұзындығы 60 см. кем емес  (ГОСТ 18908.10.73)</t>
  </si>
  <si>
    <t>Пластикалық бутылка, 19 л.</t>
  </si>
  <si>
    <t>Шкаф плательный для верхней одежды и нишей для головных уборов. высота полки 35 см,  ламинированное ДСП, кромка ПВХ, сборка без клеевых соединений</t>
  </si>
  <si>
    <t>Шкаф для ЦОП (для одежды)</t>
  </si>
  <si>
    <t>стол для ресепшена</t>
  </si>
  <si>
    <t>Ресепшн для ЦОП (стол с приставкой)</t>
  </si>
  <si>
    <t xml:space="preserve">стол для конференц зала </t>
  </si>
  <si>
    <t>Конференц-стол</t>
  </si>
  <si>
    <t>Кресло офисное для конференц-зала</t>
  </si>
  <si>
    <t>Трибуна для конференц-зала</t>
  </si>
  <si>
    <t>Стулья для конференц-зала</t>
  </si>
  <si>
    <t>Стул из гобелена. С выдживной пластиковой партой. Ножки хромированные металлические.</t>
  </si>
  <si>
    <t>Стулья для учебного класса</t>
  </si>
  <si>
    <t xml:space="preserve">Журнальный стол, лакированая поверхность цвет - темный орех, ДХШХВ </t>
  </si>
  <si>
    <t>Стол журнальный для ЦОП</t>
  </si>
  <si>
    <t>Стол ЛДСП рабочий. Габариты (ширина/длина) от 600/1201мм до 650/1300мм. Толщина столешницы 15-30мм, ПВХ 2-4мм.</t>
  </si>
  <si>
    <t>Стол для неф.менеджеров РФ в опер зале</t>
  </si>
  <si>
    <t>Стол ДСП. С подставкой для системного блока. Без выдвижной полки для клавиатуры. Габариты (длина/ширина) до  600/600мм. Толщина столешницы 15-30мм, ПВХ 2-4мм.</t>
  </si>
  <si>
    <t>Стол для проведения кофе-брейк в лекционном зале</t>
  </si>
  <si>
    <t>Шкаф с стеллажами: 6 полок, 2 двери створчатые. Материал ЛДСП.</t>
  </si>
  <si>
    <t>Шкаф для посуды для проведения кофе-брейк в лекционном зале</t>
  </si>
  <si>
    <t>кондиционер бытовой автономный с холодопроизводительностью 1400 Вт</t>
  </si>
  <si>
    <t xml:space="preserve">Кондиционер напольный для операционного зала </t>
  </si>
  <si>
    <t>Холодильник</t>
  </si>
  <si>
    <t>Встраиваемый. Двухкамерный. Общий объем от 150 до 199 литров.</t>
  </si>
  <si>
    <t>Печь  микроволновая</t>
  </si>
  <si>
    <t>Варочная камера стальная, покрытая керамической эмалью. Емкость варочной камеры от 13 до 18 литров.</t>
  </si>
  <si>
    <t xml:space="preserve">СВЧ печь </t>
  </si>
  <si>
    <t>Конференц система</t>
  </si>
  <si>
    <t>31.01.12.00.00.02.07.01.1</t>
  </si>
  <si>
    <t>31.01.12.00.00.02.06.01.1</t>
  </si>
  <si>
    <t>31.00.13.00.00.01.08.29.1</t>
  </si>
  <si>
    <t>31.01.11.00.00.00.07.08.1</t>
  </si>
  <si>
    <t>31.01.12.00.00.02.04.03.1</t>
  </si>
  <si>
    <t>31.01.12.00.00.02.01.04.1</t>
  </si>
  <si>
    <t>31.01.12.00.00.02.02.20.1</t>
  </si>
  <si>
    <t>31.01.12.00.00.03.01.13.1</t>
  </si>
  <si>
    <t>28.25.12.00.00.00.16.11.1</t>
  </si>
  <si>
    <t>27.51.11.01.02.02.00.10.1</t>
  </si>
  <si>
    <t>27.51.27.00.01.00.00.10.1</t>
  </si>
  <si>
    <t>Тұрғылықты автономды кондиционер</t>
  </si>
  <si>
    <t>Микротолқынды пеш</t>
  </si>
  <si>
    <t>Конференц  жүйе</t>
  </si>
  <si>
    <t>Шкаф КҚО үшін (киімге арналған)</t>
  </si>
  <si>
    <t>Ресепшнге арналған стол</t>
  </si>
  <si>
    <t>КҚО арналған ресепшн (стол қосымшамен)</t>
  </si>
  <si>
    <t xml:space="preserve"> конференц залға арнлаған стол</t>
  </si>
  <si>
    <t xml:space="preserve">Кресло кожанное. Ножки и подлокотники металлические хромированные. Спинка короткая. Кресло снабжено пневматическим механизмом подъема сидения. </t>
  </si>
  <si>
    <t>Конференц залға арналған офистік кресло</t>
  </si>
  <si>
    <t>конференц залға арналған стол</t>
  </si>
  <si>
    <t>конференц залға арналған трибуна</t>
  </si>
  <si>
    <t>Былғарыдан жасалған кресло. Аяқтары мен сүеніштері хромдалған темір.  Арқасы қысқа. Отырғышқа пневматикалық көтерме механизімі орнатылған.</t>
  </si>
  <si>
    <t>конференц залға арналған орындықтар</t>
  </si>
  <si>
    <t>Габеленнен жасалған орындық. Жылжымалы пластик партасымен. Аяқтары хромдалған темір</t>
  </si>
  <si>
    <t>оқу сыныбына арналған орындықтар</t>
  </si>
  <si>
    <t>Журналды стол, лакталған түсі - қоңыр жаңғақ, ДХШХВ</t>
  </si>
  <si>
    <t>КҚО арналған журналды стол</t>
  </si>
  <si>
    <t>Стол. ЛДСП. Көлемдері (ұзындығы/ені)  600/1201мм ден 650/1300мм дейін. Қалыңдығы столешница 15-30мм, ПВХ 2-4мм.</t>
  </si>
  <si>
    <t>менеджерлер столы</t>
  </si>
  <si>
    <t>Стол ДСП. Жүйелік блокқа арналған сүйеуіші бар. Клавиатураға арналған жылжымалы полкасыз. Көлемдері (ұзындық/ені)  600/600мм. дейін. Қалыңдығы столешница 15-30мм, ПВХ 2-4мм.</t>
  </si>
  <si>
    <t>Ленкциалық залда кофе -брейк өткізуге арналған стол</t>
  </si>
  <si>
    <t>Стеллаждары бар шкаф: 6 полка, 2 есік. Материал ЛДСП.</t>
  </si>
  <si>
    <t>Ленкциалық залда кофе -брейк өткізуге арналған ыстарға арналған шкаф</t>
  </si>
  <si>
    <t>Тұрғылықты автономды кондиционер, салқыншығарғыштығы 1400 Вт</t>
  </si>
  <si>
    <t>Еденге орнатылатын опрециондық залға арналған кондиционер</t>
  </si>
  <si>
    <t>Орнатылғыш. Екі камералы. Жалпы көлемі 150 ден 199 литрге дейін</t>
  </si>
  <si>
    <t xml:space="preserve">Қайнатпа камерсы болат, керамикалық эмальмен қапталған. Қайнатпа камерасының көлемі 13 тен 18 литрге дейін </t>
  </si>
  <si>
    <t>СВЧ пеш</t>
  </si>
  <si>
    <t>31.01.11.00.00.00.07.06.1</t>
  </si>
  <si>
    <t>Стул из гобелена.  Подлокотники деревянные. Хромированные металлические ножки.</t>
  </si>
  <si>
    <t>Габеленнен жасалған орындық. Сүйегіштері ағаштан. Аяқтары хромдалған темір</t>
  </si>
  <si>
    <t>Кондиционер бытовой автономный</t>
  </si>
  <si>
    <t>13.93.12.00.10.60.10.60.2</t>
  </si>
  <si>
    <t>Дорожка ковровая</t>
  </si>
  <si>
    <t xml:space="preserve">ворсовая, двухполотная, шерстяная, жаккардовая </t>
  </si>
  <si>
    <t>Талшықты, екі жақты, жүннен, жаккардалық</t>
  </si>
  <si>
    <t>Техникалық заттырды жөндеу және қызмет көрсету</t>
  </si>
  <si>
    <t>Услуги по ремонту и обслуживанию основных средств и нематериальных активов</t>
  </si>
  <si>
    <t>негізгі құралдар мен мат.емес активтерді жөндеу мен қызмет көрсету</t>
  </si>
  <si>
    <t>Услуги по техническому обслуживанию и ремонту машин и оборудования офисных</t>
  </si>
  <si>
    <t>Страхование пассажиров</t>
  </si>
  <si>
    <t>Жолаушыларды сақтандыру</t>
  </si>
  <si>
    <t>10 рабочих дней с даты поступления предоплаты</t>
  </si>
  <si>
    <t>41.00.40.20.60.00.00</t>
  </si>
  <si>
    <t>73.11.19.10.00.00.00</t>
  </si>
  <si>
    <t>Услуги по нанесению логотипа на имиджевую продукцию</t>
  </si>
  <si>
    <t>Услуги по нанесению логотипа акриловой краской на стены в опер зале, лекционном зале, лестничных пролетах</t>
  </si>
  <si>
    <t xml:space="preserve">в течении 10 рабочих с даты поступления предоплаты </t>
  </si>
  <si>
    <t>Работы строительные по ремонту помещения</t>
  </si>
  <si>
    <t>Работы по изготовлению и монтажу офисных перегородок</t>
  </si>
  <si>
    <t xml:space="preserve">в течении 15 рабочих с даты поступления предоплаты </t>
  </si>
  <si>
    <t>Имеджтік заттарға логотип түсіру қызметтері</t>
  </si>
  <si>
    <t>Баспалдақ қайырымдарына, лекциондық залға, опер. залдың қабырғаларына акрилдық бояумен  логотип түсіру қызметтері</t>
  </si>
  <si>
    <t>Ғимаратты жөндеу жұмыстары</t>
  </si>
  <si>
    <t>Ғимараттың бөлме аралық қабырғаларын дайындау және монтаж жұмыстары</t>
  </si>
  <si>
    <t>Услуги по созданию онлайн-теста на знание финансового анализа</t>
  </si>
  <si>
    <t>Қаржылық талдауды бойынша біліктілігін анықтауға бағытталған онлайн-тест дайындау</t>
  </si>
  <si>
    <t>Услуги образовательные вспомогательные прочие (Услуги по отбору лекторов  и обеспечению их участия в реализации проекта "Бизнес-Советник II")</t>
  </si>
  <si>
    <t>Услуги по выездному обслуживанию (кейтеринг)</t>
  </si>
  <si>
    <t>организация и проведение кофе-брейков</t>
  </si>
  <si>
    <t>56.10.11.10.13.00.00</t>
  </si>
  <si>
    <t>Услуги по устройству системы видеонаблюдения</t>
  </si>
  <si>
    <t>Услуги, связанные с устройством системы видеонаблюдения на объекте</t>
  </si>
  <si>
    <t>Услуги по созданию стендов и других выставочных структур и сайтов (внутреннее оформление: объемный логотип и буквы за ресепшеном, пресстена, навигация, информационные стенды)</t>
  </si>
  <si>
    <t>Услуги по печатанию на пластмассе (табличка настольная)</t>
  </si>
  <si>
    <t>01.19.21.00.00.00.04.10.1</t>
  </si>
  <si>
    <t>Растения комнатные</t>
  </si>
  <si>
    <t>цветы и растения комнатные в горшках</t>
  </si>
  <si>
    <t>28.29.22.00.00.00.12.14.1</t>
  </si>
  <si>
    <t>огнетушитель передвижной</t>
  </si>
  <si>
    <t>огнетушитель передвижной порошковый</t>
  </si>
  <si>
    <t>25.93.13.00.00.10.13.10.2</t>
  </si>
  <si>
    <t>Решетки, сетки и ограждения</t>
  </si>
  <si>
    <t>Сварные из проволоки из черных металлов (кроме ребристой проволоки)</t>
  </si>
  <si>
    <t>Коврик</t>
  </si>
  <si>
    <t>Грязезащитное резиновое покрытие</t>
  </si>
  <si>
    <t>31.00.13.00.00.01.09.13.1</t>
  </si>
  <si>
    <t>Кресло из кожезаменителя. Подлокотники и полозья хромированные металлические.</t>
  </si>
  <si>
    <t>28.25.12.00.00.00.23.11.1</t>
  </si>
  <si>
    <t>оборудование для кондиционирования воздуха (кондиционеры)</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</si>
  <si>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</si>
  <si>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31.01.12.00.00.02.02.16.1</t>
  </si>
  <si>
    <t>Стол ДСП. С задней деревянной панелью. С выдвижной полкой для клавиатуры. Габариты (длина/ширина/высота мм) до 1200/800/800мм. Ножки металлические. Толщина столешницы 15-30мм, ПВХ - до 6 мм.</t>
  </si>
  <si>
    <t>31.01.12.00.00.03.01.11.1</t>
  </si>
  <si>
    <t>Шкаф с стеллажами: 4 полки, 2 двери створчатые. Материал ЛДСП.</t>
  </si>
  <si>
    <t>31.02.10.00.00.01.02.07.1</t>
  </si>
  <si>
    <t>Кухонный, обеденный стол со столешницей из ламинированного ДСП и хромированными ножками.</t>
  </si>
  <si>
    <t>Демонтаж и устройство перегородок с обшивкой из гипсокортона, устройство полов и напольного покрытия</t>
  </si>
  <si>
    <t>Ремонт отделки стен и потолков, замена труб и сантехнических приборов электромонтажные работы, транспортировка строительного мусора</t>
  </si>
  <si>
    <t>Установка деревянных и металлических дверей</t>
  </si>
  <si>
    <t>Вешалка для одежды в лекционный зал</t>
  </si>
  <si>
    <t>30 календарных дней с даты поступления предоплаты</t>
  </si>
  <si>
    <t xml:space="preserve"> 5 календарных дней с даты подписания договора</t>
  </si>
  <si>
    <t xml:space="preserve"> 30 календарных дней с даты подписания договора</t>
  </si>
  <si>
    <t>23.49.11.00.00.00.00.32.1</t>
  </si>
  <si>
    <t>Горшки для цветов</t>
  </si>
  <si>
    <t>Горшок малый прямоуголный для операционного зала</t>
  </si>
  <si>
    <t>Горшок большой прямоуголный для операционного зала</t>
  </si>
  <si>
    <t>Стул для лекционного зала</t>
  </si>
  <si>
    <t>31.01.12.00.00.02.05.01.1</t>
  </si>
  <si>
    <t xml:space="preserve">стол для президиума </t>
  </si>
  <si>
    <t>Стол для лектора в лекционный зал</t>
  </si>
  <si>
    <t>Трибуна для лекционного зала</t>
  </si>
  <si>
    <t>стол для лекционного зала</t>
  </si>
  <si>
    <t>лекциялық залға арналған стол</t>
  </si>
  <si>
    <t>лекциялық залға арналған трибуна</t>
  </si>
  <si>
    <t>73.12.13.10.00.00.00</t>
  </si>
  <si>
    <t>Услуги по продаже и аренде места или времени для рекламы в Интернете, предоставляемые за вознаграждение или на договорной основе</t>
  </si>
  <si>
    <t>рекламный веб-банер Фонда "Даму"</t>
  </si>
  <si>
    <t>68.20.12.00.00.00.13</t>
  </si>
  <si>
    <t>Услуги по аренде помещений</t>
  </si>
  <si>
    <t>Услуги по аренде помещений для проведения конференций, семинаров, круглых столов, тренингов и др.</t>
  </si>
  <si>
    <t>услуги по аренде помещения для проведения выставки по франчайзингу</t>
  </si>
  <si>
    <t>73.11.11.20.00.00.00</t>
  </si>
  <si>
    <t>Услуги по аренде информационно-выставочных конструкций</t>
  </si>
  <si>
    <t>Услуги по аренде информационно-выставочных конструкций для проведения выставки по франчайзингу</t>
  </si>
  <si>
    <t>размещение в СМИ рекламной и пост-информации о выставке по франчайзингу</t>
  </si>
  <si>
    <t>73.11.13.10.00.00.00</t>
  </si>
  <si>
    <t>Услуги по разработке идеи (концепции) и дизайна рекламных объектов</t>
  </si>
  <si>
    <t>услуги дизайнера по разработке дизайна логотипа и каталога выставки KazFranch-2013</t>
  </si>
  <si>
    <t>услуги по тиражированию каталога выставки</t>
  </si>
  <si>
    <t>29.10.23.00.00.00.60.34.1</t>
  </si>
  <si>
    <t>Автомобиль легковой</t>
  </si>
  <si>
    <t>класс внедорожники, полноразмерный, базовой комплектации</t>
  </si>
  <si>
    <t>Услуги по установке телекоммуникационной связи в здании ЦОП</t>
  </si>
  <si>
    <t>Проектные и монтажные работы</t>
  </si>
  <si>
    <t>Радиатор</t>
  </si>
  <si>
    <t>Радиатор чугунный секционный</t>
  </si>
  <si>
    <t>27.51.26.01.01.00.00.11.1</t>
  </si>
  <si>
    <t>Тепловая завеса</t>
  </si>
  <si>
    <t>для создания воздушного барьера на границе зон с разной температурой</t>
  </si>
  <si>
    <t>Услуги образовательные вспомогательные прочие (услуги лекторов по проведению краткосрочного обучения "Бизнес Советник)</t>
  </si>
  <si>
    <t>Қызмет атқарулар қосалқы өзге(Қызмет атқарулар ша лексикографияның  сұрыпының және оның қатысуының қамсыздандыруына "бизнес-ақылшы II" деген жобаның жүзеге асуында)</t>
  </si>
  <si>
    <t>Қызмет атқарулар ша жолсапардың күтуінің(кейтеринг)</t>
  </si>
  <si>
    <t>ұйым және кофелердің-брейктің жаса</t>
  </si>
  <si>
    <t>Қызмет атқарулар ша видеобақылаудың жүйесінің құрылымына</t>
  </si>
  <si>
    <t>Нысанда видеобақылаудың жүйесінің құрылымымен тоқулы қызмет атқарулар</t>
  </si>
  <si>
    <t>Қызмет атқарулар ша жаралғанға стенд және сырттың көрменің құрылымдарының және сайттардың(ішкі рәсімде-: көлемді логотип және әріптер соң ресепшеном, пресстена, навигация, ақпараттық стендтер)</t>
  </si>
  <si>
    <t>Қызмет атқарулар ша мөрге пластмассада(үстелгі кесте)</t>
  </si>
  <si>
    <t>Өсімдіктер бөлмелі</t>
  </si>
  <si>
    <t>гүл және өсімдіктер бөлмелі горшоқтарда</t>
  </si>
  <si>
    <t>өрт сөндіргіш жылжымалы ұнтақ</t>
  </si>
  <si>
    <t>Ауа тартқыш, торлар және қоршаулар</t>
  </si>
  <si>
    <t>Сымнан деген дәнекерленген қара металдардан(басқа қабырғалы сымның)</t>
  </si>
  <si>
    <t>Кілем</t>
  </si>
  <si>
    <t>Кір резеңке жабынды</t>
  </si>
  <si>
    <t>Шкаф сырттың киімі үшін плателдік және қуыспен үшін бас киімдердің. 35 см сөресінің биіктігі,  ламинаттық ДСП, ПВХ пұшпағы, желімнің құралымдарымен жиын</t>
  </si>
  <si>
    <t>Ауыстырушылық теріден жасалған кресло. Шынтақша және полозья хромировандік бақыр.</t>
  </si>
  <si>
    <t>жабдық ауаның(кондиционерлер) кондиционирлу үшін</t>
  </si>
  <si>
    <t>агрегат және ауаның кондиционер құрылымы тоназытқыш барлығы қондырғымен және қақпақпен топтаманың ауыстырып-қосуы үшін суыстықты/ысытып(реверстік жылылар сорап), басқа авиациялық</t>
  </si>
  <si>
    <t>Үстел ДСП. Артқы ағаштың панельсімен. Жылжымалы сөремен клавиатура үшін. Габариттар(ұзындық/ен/биіктік мм) дейін 1200/800/800мм. Сирақтар бақыр. 15-30мм столешница қалыңдығы, ПВХ - 6 мм. Дейін</t>
  </si>
  <si>
    <t>Шкаф стеллаждармен: 4 сөре, 2 есік ашпалы. ЛДСП материалы.</t>
  </si>
  <si>
    <t>Ауыз-үй, түскі үстел столешница ламинаттық ДСП және хромированными сирақтармен.</t>
  </si>
  <si>
    <t>Демонтаж және арақабырғаның құрылымы қиюмен из гипсокортона, еденнің және еден жабындының құрылымы</t>
  </si>
  <si>
    <t>Жұмыстар ша жөндеуге құрылыстық бөлмелер</t>
  </si>
  <si>
    <t>Қабырғаның және төбенің қиюының жөндеуі, құбырдың және сантехникалық аспаптың ауыстырушылығы электромонтаж жұмыс, құрылыстық боқтықтың тасуы</t>
  </si>
  <si>
    <t>Ағаш және бақыр есіктің қондырғысы</t>
  </si>
  <si>
    <t>Киім ілуіш киім үшін лекция қонақ бөлмеге</t>
  </si>
  <si>
    <t>Үлкен горшоғы операциялық қонақ бөлме үшін</t>
  </si>
  <si>
    <t>Горшоқтар түстер үшін</t>
  </si>
  <si>
    <t>Жас горшоғы операциялық қонақ бөлме үшін</t>
  </si>
  <si>
    <t>Орындық лекция қонақ бөлме үшін</t>
  </si>
  <si>
    <t>Үстел лекторлік лекция қонақ бөлмеге</t>
  </si>
  <si>
    <t xml:space="preserve">үстел төралқа үшін </t>
  </si>
  <si>
    <t>жарнамалық "Даму" деген веб-банер қордың</t>
  </si>
  <si>
    <t>Қызмет атқарулар ша сату және жердің немесе уақыттың жалына жарнама үшін интернетте, үшін сыйақыны жібер- немесе шарттық негізде</t>
  </si>
  <si>
    <t>Қызмет атқарулар ша сату және жердің немесе уақыттың жалына жарнама үшін интернетте, үшін сыйақыны жібер- немесе бас келісім</t>
  </si>
  <si>
    <t>қызмет атқарулар ша бөлменің жалының көрменің жаса- үшін ша франчайзингке</t>
  </si>
  <si>
    <t>Қызмет атқарулар ша бөлменің жалының үшін жаса- конференцияның, семинарлардың, домалақ үстелдердің, және басқа тренингтерінің</t>
  </si>
  <si>
    <t>Қызмет атқарулар ша бөлменің жалының</t>
  </si>
  <si>
    <t>Қызмет атқарулар ша информациялық-көрменің конструкциясының жалына көрменің жаса- үшін ша франчайзингке</t>
  </si>
  <si>
    <t>Қызмет атқарулар ша информациялық-көрменің конструкциясының жалына</t>
  </si>
  <si>
    <t>орналастыр- арада жарнамалықтың СМИ және пост-информации туралы көрмеде ша франчайзингке</t>
  </si>
  <si>
    <t>Қызмет атқарулар ша маркетинг компанияның және сырттың жарнамалық қызмет атқаруының жаса- мақсатпен тарту және клиенттің тоқтат-</t>
  </si>
  <si>
    <t>дизайнердің қызмет атқарулары ша логотиптың және KazFranch көрмесінің тізімдемесінің дизайнының зерттемесіне - 2013</t>
  </si>
  <si>
    <t>Қызмет атқарулар ша идеяның(тұжырымдамалар) және жарнамалық нысанның дизайнының зерттемесіне</t>
  </si>
  <si>
    <t>қызмет атқарулар ша көрменің тізімдемесінің тираждауына</t>
  </si>
  <si>
    <t>сынып төтелегіштер, толық өлшем, негіздік комплектке</t>
  </si>
  <si>
    <t>Жеңілдік автомобиль</t>
  </si>
  <si>
    <t>Жобалық және монтаждық жұмыстар</t>
  </si>
  <si>
    <t>Қызмет атқарулар ша телекоммуникациялық байланыстың қондырғысына Цопаның ғимаратында</t>
  </si>
  <si>
    <t>әуе кедергінің жаралғаны үшін зонаның шекарасында әртүрлі қызумен</t>
  </si>
  <si>
    <t>Жылының желеуі</t>
  </si>
  <si>
    <t xml:space="preserve">Қызмет атқарулар қосалқы өзге(лексикографияның қызмет атқарулары ша қысқа мерзімді тәлім-тәрбиенің жаса- "бизнес ақылшы) </t>
  </si>
  <si>
    <t>Радиатор шойын секция</t>
  </si>
  <si>
    <t>43.21.10.16.10.10.00</t>
  </si>
  <si>
    <t>22.19.72.00.00.00.20.10.2</t>
  </si>
  <si>
    <t>25.21.11.00.00.10.50.11.1</t>
  </si>
  <si>
    <t>5 рабочих дней с даты подписания договора</t>
  </si>
  <si>
    <t>литр</t>
  </si>
  <si>
    <t>19.20.26.00.00.00.00.20.2</t>
  </si>
  <si>
    <t>Топливо дизельное</t>
  </si>
  <si>
    <t>зимнее, плотность при 20 °С не более 840 кг/м3, температура застывания не выше -35°С - - 45°С</t>
  </si>
  <si>
    <t>Отын дизел</t>
  </si>
  <si>
    <t>қысқы, нығыздық 20 °мен м3 840 келәсі/, қалшиыстың қызуының биік - 35°мен - қарамастан - 45°мен</t>
  </si>
  <si>
    <t>Исполнитель: Менеджер Административного департамента Адамбаев Р. тел. 2445566 вн. 1113</t>
  </si>
  <si>
    <t>Услуги по организации и проведению выставки по франчайзингу</t>
  </si>
  <si>
    <t>Қызмет атқарулар ша ұйым және көрменің жаса- ша франчайзингке</t>
  </si>
  <si>
    <t>Услуги по видеосъемке выставки по франчайзингу</t>
  </si>
  <si>
    <t>Қызмет атқарулар ша көрменің видеотүсіруінің ша франчайзингке</t>
  </si>
  <si>
    <t>Услуги по продаже и аренде места или времени для рекламы в Интернете, предоставляемые за вознаграждение или надоговорной основе</t>
  </si>
  <si>
    <t>10 календарных дней с даты поступления предоплаты</t>
  </si>
  <si>
    <t>Лестница-стремянка</t>
  </si>
  <si>
    <t>Техобслуживание и ремонт легковых автомобилей Toyota Camry</t>
  </si>
  <si>
    <t>Техобслуживание и ремонт микроавтобусов WV Caravelle</t>
  </si>
  <si>
    <t>Услуги по изготовлению и печатанию свидетельств (сертификатов), открыток, благодарственных писем, дипломов и прочее</t>
  </si>
  <si>
    <t>Куәліктер (сертификаттар) дайындау мен баспадан шығару қызметтері</t>
  </si>
  <si>
    <t>Куәліктер (сертификаттар), құттықтау хаттарын, дипломдар және басқа-да хаттар дайындау мен баспадан шығару қызметтері</t>
  </si>
  <si>
    <t>43.22.12.10.13.00.00</t>
  </si>
  <si>
    <t>Услуги по техническому обслуживанию системы отопления</t>
  </si>
  <si>
    <t>Жылу жүйесін техникалық қамсыздандыру қызметтері</t>
  </si>
  <si>
    <t xml:space="preserve">Услуги по составлению сметной документации </t>
  </si>
  <si>
    <t>Услуги по изготовлению открыток поздравительных и прочих</t>
  </si>
  <si>
    <t>Құттықтау хаттарын және басқада хаттарды дайындау мен баспадан шығару қызметтері</t>
  </si>
  <si>
    <t>49.41.19.30.10.00.00</t>
  </si>
  <si>
    <t>Услуги по перевозкам грузовым специализированным автомобильным транспортом автомобилей</t>
  </si>
  <si>
    <t>Мамандандырылған жүк автокөлігімен автоқөлік тасымалдау бойынша қызметтер</t>
  </si>
  <si>
    <t>Toyota Camry жеіңл автокөлік құралдарыны техникалық қамсыздандыру және жөндеу</t>
  </si>
  <si>
    <t>WV Caravelle микроавтобусын техникалық қамсыздандыру және жөндеу</t>
  </si>
  <si>
    <t>25.99.29.00.02.13.17.10.1</t>
  </si>
  <si>
    <t xml:space="preserve">Лестница-стремянка  алюминиевая </t>
  </si>
  <si>
    <t xml:space="preserve">Алюминиден жасалған лестница-стремянка </t>
  </si>
  <si>
    <t>26.11.22.00.00.24.11.11.1</t>
  </si>
  <si>
    <t>Стартер</t>
  </si>
  <si>
    <t>для трубчатых люминесцентных ламп, тип - 20С-127, ГОСТ 8799-90</t>
  </si>
  <si>
    <t>трубкалы люминесцентті лампа үшін, тип - 20С-127, ГОСТ 8799-90</t>
  </si>
  <si>
    <t>45 календарных дней с даты поступления предоплаты</t>
  </si>
  <si>
    <t>Урна для мусора уличная, объем 20 литров</t>
  </si>
  <si>
    <t>Мусорға арналған урна, сыртқы, көлемі 20 литр</t>
  </si>
  <si>
    <t>10 рабочмх дней с даты поступления предоплаты</t>
  </si>
  <si>
    <t>Жылылық бүркеуі</t>
  </si>
  <si>
    <t xml:space="preserve">әртүрлі температуралы аймақ шекараларына жылы ауалық тосқауыл жасау үшін </t>
  </si>
  <si>
    <t>23.41.11.00.10.30.50.10.1</t>
  </si>
  <si>
    <t>Набор столовый</t>
  </si>
  <si>
    <t xml:space="preserve">столовый фарфоровый набор. ГОСТ 28390-89 </t>
  </si>
  <si>
    <t>Асханалық жиынтықтар</t>
  </si>
  <si>
    <t xml:space="preserve">фарфордан жасалған асханалық жиынтық. ГОСТ 28390-89 </t>
  </si>
  <si>
    <t>набор</t>
  </si>
  <si>
    <t xml:space="preserve">Грязезащитное резиновое покрытие - обеспечивают  очищение обуви от грязи, снега и влаги, предотвращая ее дальнейшее распространение. </t>
  </si>
  <si>
    <t>Коврик  прорезиненный на входную группу, размером 100 х 150 см</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</si>
  <si>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</si>
  <si>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Кіреберіс топқа резиналық кілемше,  көлемі 100 х 150 см</t>
  </si>
  <si>
    <t>Зеркало</t>
  </si>
  <si>
    <t>22.29.23.00.00.00.33.10.1</t>
  </si>
  <si>
    <t>Предметы домашнего обихода прочие и предметы туалета</t>
  </si>
  <si>
    <t>Зеркало стеклянное техническое. ГОСТ 17716-91</t>
  </si>
  <si>
    <t>23.12.13.00.00.22.10.20.2</t>
  </si>
  <si>
    <t>Зеркало для входной группы и для санузлов</t>
  </si>
  <si>
    <t>Кіреберіс топпен санитарлық бөлмеге арналған</t>
  </si>
  <si>
    <t>Техникалық шыны айна. ГОСТ 17716-91</t>
  </si>
  <si>
    <t>Айна</t>
  </si>
  <si>
    <t>Үй шаруашылығнда қолданылатын заттар</t>
  </si>
  <si>
    <t>басқа топтамаларда көрсетілмеген, басқа да заттар</t>
  </si>
  <si>
    <t>Шкаф для ЦОП (для документов)</t>
  </si>
  <si>
    <t>КҚО арналған шкаф  (құжаттар үшін)</t>
  </si>
  <si>
    <t>20 рабочмх дней с даты поступления предоплаты</t>
  </si>
  <si>
    <t>Шкаф для посуды для проведения кофе-брейк в лекционном зале (ширина/высота/глубина 800/1500/455)</t>
  </si>
  <si>
    <t>Ленкциалық залда кофе -брейк өткізуге арналған ыстарға арналған шкаф (ені/биіктігі/тереңдігі 800/1500/455)</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</si>
  <si>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</si>
  <si>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</si>
  <si>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для главного менеджера РФ в опер зале</t>
  </si>
  <si>
    <t>Оперзалдағы бас менеджер столы</t>
  </si>
  <si>
    <t>Бұрыштық стол. ЛДСП. Жүйелік блокқа арналған тұғырығы бар. Көлемдері (ұзындығы/ені)  1000/1600мм. Жұмыс панелі қисық сызықты. Қалыңдығы столешница 15-30мм, ПВХ 2-4мм.</t>
  </si>
  <si>
    <t>31.01.12.00.00.02.01.06.1</t>
  </si>
  <si>
    <t>Стол ЛДСП рабочий. Габариты (ширина/длина) от 650/1301мм до 650/1400мм. Толщина столешницы 15-30мм, ПВХ 2-4мм.</t>
  </si>
  <si>
    <t>Стол. ЛДСП. Көлемдері (ұзындығы/ені) 650/1301мм ден 650/1400 мм. дейін. Қалыңдығы столешница 15-30мм, ПВХ 2-4мм.</t>
  </si>
  <si>
    <t>Стол для нефинансового менеджера РФ в опер зале</t>
  </si>
  <si>
    <t>Оперзалдағы финанстық емес менеджер столы</t>
  </si>
  <si>
    <t>Стол журнальный для ЦОП Габариты (ширина/длина) 600/1200 мм.</t>
  </si>
  <si>
    <t>КҚО арналған журналды стол. Көлемдері (ұзындығы/ені)  600/1200мм</t>
  </si>
  <si>
    <t>Стол для охраны</t>
  </si>
  <si>
    <t>Күзетшіге арналған столы</t>
  </si>
  <si>
    <t>Конференц-стол. Көлемдері (ұзындығы/ені)  1900/4500мм</t>
  </si>
  <si>
    <t>Конференц-стол. Габариты (ширина/длина) 1900/4500 мм.</t>
  </si>
  <si>
    <t>Стол письменный для учебного класса и конференц-зала</t>
  </si>
  <si>
    <t>Оқу класы мен конференц-залға арналған жазу столы</t>
  </si>
  <si>
    <t>Стол для проведения кофе-брейк в лекционном зале (раскладные ножки). Габариты 800/1200 мм.</t>
  </si>
  <si>
    <t xml:space="preserve">Ленкциалық залда кофе -брейк өткізуге арналған стол (жиналмалы аяқтар) Көлемдері (ұзындығы/ені)  800/1200мм </t>
  </si>
  <si>
    <t xml:space="preserve">Стол-книжка раскладной. Материал ЛДСП. </t>
  </si>
  <si>
    <t xml:space="preserve">Стол-жиналмалы кітапша. Материал ЛДСП. </t>
  </si>
  <si>
    <t>31.00.13.00.00.01.08.09.1</t>
  </si>
  <si>
    <t>Гобеленовое кресло. Ножки и подлокотники металлические хромированные. Подлокотники с пластиковыми вставками.Снабжено поворотно подъемным механизмом.</t>
  </si>
  <si>
    <t>Гобеленнен жасалған кресло. Аяқтары мен сүйеніштері хромдалған темір.  Сүйеніштері пласмас қондырғыларымен. Бұрылу көтерме механизімі орнатылған.</t>
  </si>
  <si>
    <t xml:space="preserve">Кресло офисное для главного менеджера РФ </t>
  </si>
  <si>
    <t>Бас менеджерге арналған офистік кресло</t>
  </si>
  <si>
    <t>31.00.13.00.00.01.08.05.1</t>
  </si>
  <si>
    <t>Кресло с короткой спинкой. Из кожезаменителя. Подлокотники и ножки металлические хромированные. Снабжено поворотно подъемным механизмом.</t>
  </si>
  <si>
    <t>Арқасы қысқа кресло. Былғары алмастырғыштан жасалған . Аяқтары мен сүеніштері хромдалған темір.   Бұрылу көтерме механизімі орнатылған.</t>
  </si>
  <si>
    <t>31.01.11.00.00.00.07.15.1</t>
  </si>
  <si>
    <t>Стул из кожезаменителя. Хромированные металлические ножки. Стул с деревянными подлокотниками.</t>
  </si>
  <si>
    <t>Былғары алмастырғыштан жасалған орындық. Сүйегіштері ағаштан. Аяқтары хромдалған темір</t>
  </si>
  <si>
    <t>31.01.11.00.00.00.07.07.1</t>
  </si>
  <si>
    <t>Стул из гобелена. С выдживной пластиковой партой. Ножки черные металлические.</t>
  </si>
  <si>
    <t>Габеленнен жасалған орындық. Жылжымалы пластик партасымен. Аяқтары қара темір</t>
  </si>
  <si>
    <t>Холодильник для ЦОП</t>
  </si>
  <si>
    <t xml:space="preserve">КҚО үшін холодильник </t>
  </si>
  <si>
    <t>27.51.11.01.02.02.00.40.1</t>
  </si>
  <si>
    <t>Встраиваемый. Двухкамерный. Общий объем от 300 и более литров.</t>
  </si>
  <si>
    <t>Орнатылғыш. Екі камералы. Жалпы көлемі 300 және одан жоғары литр</t>
  </si>
  <si>
    <t>Табличка</t>
  </si>
  <si>
    <t>Таблички с указателями (кроме табличек с подсветкой)</t>
  </si>
  <si>
    <t>25.99.29.00.07.10.19.10.1</t>
  </si>
  <si>
    <t>Тақтайша</t>
  </si>
  <si>
    <t>Тақтайшаа көрсеткіштермен  (жарықтандырғышы бар тақтайшалардан басқа)</t>
  </si>
  <si>
    <t>50 календарных дней с даты подписания договора</t>
  </si>
  <si>
    <t>35.22.10.11.00.00.00</t>
  </si>
  <si>
    <t>Услуги по поставке газообразного топлива по газораспределительным сетям</t>
  </si>
  <si>
    <t>Газ типтес жанар майды газ тарату жүйесі бойынша беру қызметтері</t>
  </si>
  <si>
    <t>Услуги по изготовлению наружной вывески</t>
  </si>
  <si>
    <t>Сыртқы маңдайша  дайындау қызметтері</t>
  </si>
  <si>
    <t>Услуги по изготовлению стелы для размещения вывесок арендаторов (высота 4,0 м, ширина 1,2 м)</t>
  </si>
  <si>
    <t>Арендаторлардың маңдайшаларын орналастыруға арналған саулелік стела  дайындау қызметтері (биіктігі 4,0 м., ені 1,2 м.)</t>
  </si>
  <si>
    <t>Услуги по изготовлению светового пилона (высота 4,0 м, ширина 1,5 м)</t>
  </si>
  <si>
    <t>Саулелік пилон  дайындау қызметтері (биіктігі 4,0 м., ені 1,5 м.)</t>
  </si>
  <si>
    <t>Услуги по изготовлению стенда</t>
  </si>
  <si>
    <t>Маңдайша дайындау қызметтері</t>
  </si>
  <si>
    <t>Услуги по демонтажу и монтажу флагштоков</t>
  </si>
  <si>
    <t>Флагштоктарды бұзу және  орнату қызметтері</t>
  </si>
  <si>
    <t>62.09.10.30.00.00.00</t>
  </si>
  <si>
    <t>Услуги по установке и настройке</t>
  </si>
  <si>
    <t>Услуги по установке и настройке офисной техники,всей имеющейся офисной техники в организации</t>
  </si>
  <si>
    <t>Ұйымдарда барлық офистік техниканы орнату және жөнге келтіру</t>
  </si>
  <si>
    <t>Услуги монтажа и настройки видеокамеры</t>
  </si>
  <si>
    <t>Видеокамераны орнату және жөнге келтіру</t>
  </si>
  <si>
    <t>Орнату және жөнге келтіру қызметтері</t>
  </si>
  <si>
    <t>23.44.11.00.00.00.12.10.1</t>
  </si>
  <si>
    <t>Стакан 1 ГОСТ9147-80.  Номинальная вместимость 25 см3</t>
  </si>
  <si>
    <t>Стакан 1 ГОСТ9147-80.  Сыйымдылығы 25 см3</t>
  </si>
  <si>
    <t>Стаканы для воды (для конференц-зала)</t>
  </si>
  <si>
    <t>Су ішуге арналған стакан (конференц-зал үшін)</t>
  </si>
  <si>
    <t>Кладка отдельных участков и заделка проемов в кирпичных стенах, выполнение отделочных работ, улучшенная окраска  и гладкая облицовка стен, установка чугунных радиаторов, дверных блоков</t>
  </si>
  <si>
    <t>Белгілі жерлерге кірпіш қалау және кірпіш қабырғалардағы ойықтарды жамау, әрлеу жұмыстарын жүргізу, қабырғаларды өңдеу және бояу, шойын радиаторлар орнату, есік блоктарын орнату</t>
  </si>
  <si>
    <t>Разборка деревянных элементов крыши, кровельного покрытия и черепицы, заделка парапета крыши кирпичом, установка основания из тканной сетки, стропильной системы, кровельного покрытия, стальных крепежных элементов, слуховых окон, водосточных воронок и желобов, утепление и огнезащита кровли</t>
  </si>
  <si>
    <t>Шатырдың ағаш элементтерін, төбе жабатын черепицаларын бұзып алу, шатыр парапетін кірпішпен жабу, тоқылған текадан негіз, стропилалық жүйе, төбе жабу, болаттан жасалған қосалқы элементтер, шатыр терезелерін, су ағатын жолдар, жылыту және өрте қарсы жабу жасау</t>
  </si>
  <si>
    <t>с даты подписания договора по 31.05.2014г.</t>
  </si>
  <si>
    <t>81.30.10.11.00.00.00</t>
  </si>
  <si>
    <t>Услуги по благоустройству, пейзажному планированию</t>
  </si>
  <si>
    <t>Рассаживание, обработка и обслуживание:общественных и полуобщественных зданий (школ, больниц, административных зданий, церквей)</t>
  </si>
  <si>
    <t>Устройство подстилающих и выравнивающих слоев оснований, бетонных плитных тротуаров и поребриков, прокладка трубопроводов водоснабжения и врезка в существующую сеть.</t>
  </si>
  <si>
    <t>Пейзажды жоспарлау, көренктеу қызметтері</t>
  </si>
  <si>
    <t>Қоғамдық, жартылай қоғамдық  (мектеп, больниц,әкімшілік ғимарат, мешіттер) мекемелерде: отырғызу, өңдеу және қамсыздандыру</t>
  </si>
  <si>
    <t xml:space="preserve">Бетон тратуарлық плиталары мен пробиркаларын төсейтін жер қыртысының негізін дайындау, тегізтеу, сумен қамсыздандыратын суқұбырларын жүргізу және оны енгізгі жүйеге қосу </t>
  </si>
  <si>
    <t xml:space="preserve">Демонтаж облицовки фасада, оштукатуривание и левкас, погрузка и вывоз мусора. </t>
  </si>
  <si>
    <t>Ғимараттың беткі фассадын бұзу, қабырғаларды қайта тегістеу және әрлеу, мусорды арту және шығару</t>
  </si>
  <si>
    <t>Устройство каркаса из арматурной стали теплоизоляция стен и колонн, монтаж лотков, решеток, затворов</t>
  </si>
  <si>
    <t>Ғимараттың қаңқасын болат арматурадан құру, қабырғалар мен коллоналарды жылуқаптағышпен орнату, латоктарды решоткаларды құру</t>
  </si>
  <si>
    <t>53.10.12.20.12.00.00</t>
  </si>
  <si>
    <t>Услуги экспресс почты</t>
  </si>
  <si>
    <t>Экспресс почта қызметтері</t>
  </si>
  <si>
    <t>Окраска и облицовка фасада гранитными и мраморными плитами стен, цоколя и оконных проемов.</t>
  </si>
  <si>
    <t>Беткі фасадтың қабырғаларын, цокольмен айна қабырғаларын бояу, граниттық және мраморлық плиткалармен әрлеу</t>
  </si>
  <si>
    <t>28.25.20.00.00.00.16.10.1</t>
  </si>
  <si>
    <t>Воздуховытяжное устройство</t>
  </si>
  <si>
    <t>Ауа тазартқыш құрылғы</t>
  </si>
  <si>
    <t>гибкий шланг, снабжённый воздухоприёмником с магнитным держателем</t>
  </si>
  <si>
    <t>Магниттік ұстағышы бар, ауақабылдағыш шланг</t>
  </si>
  <si>
    <t>Оборудование системы вентиляции</t>
  </si>
  <si>
    <t>Вентиляция жүйесінің құрылғысы</t>
  </si>
  <si>
    <t>31.01.12.00.00.02.02.15.1</t>
  </si>
  <si>
    <t>Стол ЛДСП. С задней деревянной панелью. С выдвижной полкой для клавиатуры. Габариты (длина/ширина/высота мм) до 1200/800/800мм. Ножки металлические.Толщина столешницы 15-30мм, ПВХ 2-4мм.</t>
  </si>
  <si>
    <t>Стол ЛДСП. Артқы ағаштан жасалған панелімен. Клавиатураға арналған жылжымалы полкасы бар.  Көлемдері (ұзындығы/ені/биіктігі)  1200/800/800мм . аяқтары темірден. Қалыңдығы столешница 15-30мм, ПВХ 2-4мм</t>
  </si>
  <si>
    <t>Стол письменный</t>
  </si>
  <si>
    <t>Жазуға арналған стол</t>
  </si>
  <si>
    <t>ноябрь-декабрь</t>
  </si>
  <si>
    <t>31.00.13.00.00.01.09.16.1</t>
  </si>
  <si>
    <t>Кресло из кожезаменителя. Подлокотники металлические с пластиковыми вставками или мягким покрытием. Полозья металлические хромированные.</t>
  </si>
  <si>
    <t xml:space="preserve">Быцлғары алмастырғыштан жасалған кресло. Сүйеніштері темір, пластиклық қондырығ немесе жұмсақ қаптағышпен. Табаны темір хромдалған.  </t>
  </si>
  <si>
    <t>Кресло компьютероное</t>
  </si>
  <si>
    <t>Компьютерлік кресло</t>
  </si>
  <si>
    <t>Жұмыс столы ЛДСП. Көлемдері (ұзындығы/ені)  650/1301мм. ден 650/1400 мм. Дейін. Қалыңдығы столешница 15-30мм, ПВХ 2-4мм</t>
  </si>
  <si>
    <t>31.01.11.00.00.00.07.05.1</t>
  </si>
  <si>
    <t>Стул из гобелена.  Подлокотники деревянные. Черные металлические ножки.</t>
  </si>
  <si>
    <t>Гобеленнен тігілген орындық. Сүйеніштері ағаштан жасалған. Аяқтары қара темірден.</t>
  </si>
  <si>
    <t>26.20.18.00.03.13.12.10.1</t>
  </si>
  <si>
    <t>Многофункциональное устройство</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</si>
  <si>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</si>
  <si>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Көпсалалы құрылғы</t>
  </si>
  <si>
    <t xml:space="preserve">Принтер. Басылымдардың жоғары сапасы. Басты рольде баспа функциясы, сканерлеу-екінші рольде (принтерден 2-3 есе кем қолданылады). Лазерлік баспа. Принтер мүмкіндіктері - 600 х 600 dpi. </t>
  </si>
  <si>
    <t>26.20.13.00.00.02.11.20.1</t>
  </si>
  <si>
    <t>Компьютер</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</si>
  <si>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</si>
  <si>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Арнайы әмбебап. Көптеген міндеттерді шешуге есептік, сонымен қатар мультимедиямен жұмыс жасауға бағытталған,. Күрделі есептеулермен жұмыс жасауда жоғары шешімділік</t>
  </si>
  <si>
    <t>26.30.21.00.01.12.11.20.1</t>
  </si>
  <si>
    <t>Стационарный. Кнопочный. Без АОН. Без автоответчика. Со спикерфоном.</t>
  </si>
  <si>
    <t>Стационарлық. Кнопкалы. АОНсыз. Автожауапсыз. Спикерфонымен</t>
  </si>
  <si>
    <t>17.12.13.40.14.00.00.10.1</t>
  </si>
  <si>
    <t>Бумага</t>
  </si>
  <si>
    <t>формат А4, плотность 100г/м2, 21х29,5 см</t>
  </si>
  <si>
    <t>формат А4, қалыңдығы 100г/м2, 21х29,5 см</t>
  </si>
  <si>
    <t>22.29.25.00.00.00.20.15.1</t>
  </si>
  <si>
    <t>Ручка</t>
  </si>
  <si>
    <t xml:space="preserve">Ручка пластиковая шариковая </t>
  </si>
  <si>
    <t xml:space="preserve">Пластиктен жасалған шариктік ручка </t>
  </si>
  <si>
    <t>22.29.25.00.00.00.21.14.1</t>
  </si>
  <si>
    <t>Карандаш</t>
  </si>
  <si>
    <t>Қалам</t>
  </si>
  <si>
    <t>Басқа топтамаларға жатпайтын, басқалар</t>
  </si>
  <si>
    <t>22.29.25.00.00.00.24.26.1</t>
  </si>
  <si>
    <t>Ножницы</t>
  </si>
  <si>
    <t>Ножницы с пластиковой ручкой и резиновыми вставками длина 10 см</t>
  </si>
  <si>
    <t>Қайшы</t>
  </si>
  <si>
    <t>Тұтқасы пластиктен жасалған, резина үстемесі бар, ұзындығы 10 см.</t>
  </si>
  <si>
    <t>25.99.23.00.00.10.11.10.1</t>
  </si>
  <si>
    <t>Скоба</t>
  </si>
  <si>
    <t>Скобы проволочные для канцелярских целей</t>
  </si>
  <si>
    <t>Қапсырма</t>
  </si>
  <si>
    <t>Канцелярляқ мақсаттар үшін сым қапсырма</t>
  </si>
  <si>
    <t>размер 10</t>
  </si>
  <si>
    <t>көлемі 10</t>
  </si>
  <si>
    <t>Упаковка</t>
  </si>
  <si>
    <t>көлемі 24/6</t>
  </si>
  <si>
    <t>размер 24/6</t>
  </si>
  <si>
    <t>22.29.25.00.00.00.23.15.1</t>
  </si>
  <si>
    <t>Клей-карандаш</t>
  </si>
  <si>
    <t xml:space="preserve">Клей-карандаш 22 грамм </t>
  </si>
  <si>
    <t>Желім-қалам</t>
  </si>
  <si>
    <t>Желім-қалам 22 грамм</t>
  </si>
  <si>
    <t>32.99.80.00.00.00.00.10.1</t>
  </si>
  <si>
    <t>Скотч</t>
  </si>
  <si>
    <t>широкий, свыше 3 см</t>
  </si>
  <si>
    <t>енді, 3 см жоғары</t>
  </si>
  <si>
    <t>25.99.23.00.00.11.11.10.1</t>
  </si>
  <si>
    <t>Скрепка</t>
  </si>
  <si>
    <t>Скрепки для бумаг. Размер 22 мм</t>
  </si>
  <si>
    <t>Қағазға арналған скрепка. Көлемі 22 мм</t>
  </si>
  <si>
    <t>100 штук в упаковке</t>
  </si>
  <si>
    <t xml:space="preserve">қорапшада 100 дана </t>
  </si>
  <si>
    <t>22.29.25.00.00.00.16.22.1</t>
  </si>
  <si>
    <t>Линейка</t>
  </si>
  <si>
    <t xml:space="preserve">Линейка пластмассовая 25 см, прозрачная, цветная      </t>
  </si>
  <si>
    <t>Сызғыш</t>
  </si>
  <si>
    <t>Сызғыш пластмассадан жасалған, 25 см, тұнық, көптүсті</t>
  </si>
  <si>
    <t>22.29.25.00.00.00.19.13.1</t>
  </si>
  <si>
    <t>Маркер</t>
  </si>
  <si>
    <t xml:space="preserve"> Маркер пластиковый перманентный (нестираемый), круглый наконечник 3мм</t>
  </si>
  <si>
    <t>Перманентті (өшірілмейтін) пластиктен жасалған маркер, басы домалақ 3 мм</t>
  </si>
  <si>
    <t>Файл-уголок</t>
  </si>
  <si>
    <t>Файл-бұрыштама</t>
  </si>
  <si>
    <t>22.29.25.00.00.00.28.15.1</t>
  </si>
  <si>
    <t>формат А4, в наборе по 25 штук</t>
  </si>
  <si>
    <t>формат А4, құрамында 25 дана</t>
  </si>
  <si>
    <t>22.29.25.00.00.00.13.30.1</t>
  </si>
  <si>
    <t>Органайзер</t>
  </si>
  <si>
    <t>Органайзер пластиковый настольный овальный на вращающейся основе,  до 10 предметов</t>
  </si>
  <si>
    <t>Айналма негіздегі, домалақ, пластиктен жасалған столға арналған органайзер, құрамында 10 затқа дейін</t>
  </si>
  <si>
    <t>22.29.25.00.00.00.11.22.1</t>
  </si>
  <si>
    <t>Лоток</t>
  </si>
  <si>
    <t>Лоток для бумаг настольный</t>
  </si>
  <si>
    <t>Қағазға арналған лоток, столдық</t>
  </si>
  <si>
    <t>26.51.32.12.12.13.11.30.1</t>
  </si>
  <si>
    <t>Калькулятор</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</si>
  <si>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</si>
  <si>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</si>
  <si>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25.99.23.00.00.11.13.10.1</t>
  </si>
  <si>
    <t>Антистеплер</t>
  </si>
  <si>
    <t>устройство для вытаскивания скоб от степлера. Устройство состоит из двух противостоящих клинов на оси.6</t>
  </si>
  <si>
    <t>Степлерден қапсырғыштарды шығаратын құрылғы. Оське бекітілген қарама-қарсы тұратын сынадан жасалған</t>
  </si>
  <si>
    <t>25.99.23.00.00.11.18.10.1</t>
  </si>
  <si>
    <t>Степлер</t>
  </si>
  <si>
    <t>устройство для оперативного скрепления листов металлическими скобами</t>
  </si>
  <si>
    <t>метелдан жасалған қапсырыштармен парақтарды жедел бекіту құрылғысы</t>
  </si>
  <si>
    <t>25.99.23.00.00.11.15.10.1</t>
  </si>
  <si>
    <t>Дырокол</t>
  </si>
  <si>
    <t>механическое устройство для пробивания отверстий в бумаге</t>
  </si>
  <si>
    <t>Тескіш</t>
  </si>
  <si>
    <t>қағаздарды теуге арналған механикалық құрылғы</t>
  </si>
  <si>
    <t>захватывает 30 листов</t>
  </si>
  <si>
    <t>30 парақты қамту</t>
  </si>
  <si>
    <t>17.23.12.30.00.00.00.03.1</t>
  </si>
  <si>
    <t>Бумага для заметок</t>
  </si>
  <si>
    <t>из цветной бумаги (блок из бумаг для заметок)</t>
  </si>
  <si>
    <t>Ескертпе қағаз</t>
  </si>
  <si>
    <t>түсті қағаздан (ескертпе қағаз блогы)</t>
  </si>
  <si>
    <t>размер 76х76, 100 лист</t>
  </si>
  <si>
    <t>көлемі 76х76, 100 парақ</t>
  </si>
  <si>
    <t>17.23.13.60.00.00.00.80.1</t>
  </si>
  <si>
    <t>Регистр</t>
  </si>
  <si>
    <t>Регистратор из картона или бумаги, под формат А4</t>
  </si>
  <si>
    <t>Картоннан немесе қағаздан жасалған регистратор, формат А4 ке</t>
  </si>
  <si>
    <t>Услуги по отбору лекторов  и обеспечению их участия в реализации проекта "Бизнес-Советник"</t>
  </si>
  <si>
    <t>"Бизнес-советник" бағдарламасын жүзеге асыру мақсатында лекторларды таңдау және олардың қатысуын қамтамассыз ету</t>
  </si>
  <si>
    <t>Аренда автотранспорта для перевозки лекторов, необходимого оборудования, раздаточных материалов</t>
  </si>
  <si>
    <t>Лекторларды, қажетті құралдарды, таратылым құжаттарын тасмалдау үшін автокөлікті жалға алу</t>
  </si>
  <si>
    <t>Шет жерде қызмет көрсету қызметтері (кейтеринг)</t>
  </si>
  <si>
    <t>кофе-брейк ұйымдастыру және өткізу</t>
  </si>
  <si>
    <t>Блокнот для записей</t>
  </si>
  <si>
    <t>Стол для главного менеджера и внештатного менеджера</t>
  </si>
  <si>
    <t>Стол для конференц-зала</t>
  </si>
  <si>
    <t>Стол журнальный для опер.зала</t>
  </si>
  <si>
    <t>Стол для ресепшена</t>
  </si>
  <si>
    <t>Шкаф книжный с полками для учебного класса</t>
  </si>
  <si>
    <t>Кресло кожаное на колесиках для конференц-зала, для учебного класса</t>
  </si>
  <si>
    <t>31.00.13.00.00.01.09.14.1</t>
  </si>
  <si>
    <t>Стул для конференц-зала</t>
  </si>
  <si>
    <t>25.99.22.00.00.12.11.10.1</t>
  </si>
  <si>
    <t>Стеллаж для учебного класса</t>
  </si>
  <si>
    <t>Сейф для опер.зала</t>
  </si>
  <si>
    <t>Холодильник для бытовой комнаты</t>
  </si>
  <si>
    <t>Печь  микроволновая для бытовой комнаты</t>
  </si>
  <si>
    <t>Кондиционер напольный для опер.зала</t>
  </si>
  <si>
    <t>Кондиционер настенный для учебного класса, для конференц-зала</t>
  </si>
  <si>
    <t>Вешалки для верхней одежды</t>
  </si>
  <si>
    <t>Вешалки для верхней одежды для опер.зала</t>
  </si>
  <si>
    <t>Урна пластиковая для мусора внутренняя</t>
  </si>
  <si>
    <t>Цветы и растения комнатные в горшках для опер.зала</t>
  </si>
  <si>
    <t>Часы настенные для опер.зала, для учебного класса, для конференц-зала</t>
  </si>
  <si>
    <t>Шторы из смешанных тканей для конференц-зала</t>
  </si>
  <si>
    <t>Пластиковые стаканы одноразовые для питьевой воды</t>
  </si>
  <si>
    <t>23.13.13.00.00.00.11.11.1</t>
  </si>
  <si>
    <t>Чайный сервиз</t>
  </si>
  <si>
    <t>Чайный сервиз для бытовой комнаты</t>
  </si>
  <si>
    <t>Ложки чайные для бытовой комнаты</t>
  </si>
  <si>
    <t>Жалюзи для опер.зала, для учебного класса</t>
  </si>
  <si>
    <t>Коврик  прорезиненный на входную группу, размером 100 х 150 см.</t>
  </si>
  <si>
    <t>Хозяйственный инвентарь</t>
  </si>
  <si>
    <t>27.90.20.00.01.01.03.03.1</t>
  </si>
  <si>
    <t>Табло</t>
  </si>
  <si>
    <t>Табло - "Бегущая строка" для монтажа в помещении" для здания ЦОП</t>
  </si>
  <si>
    <t>С даты подписания договора до 31.12.2013 г.</t>
  </si>
  <si>
    <t>Услуги по охране здания ЦОП</t>
  </si>
  <si>
    <t>Услуги по уборке здания ЦОП</t>
  </si>
  <si>
    <t>Услуги по установке кондиционеров для здания ЦОП</t>
  </si>
  <si>
    <t>Услуги по размещению наружной рекламы</t>
  </si>
  <si>
    <t>Расходы по открытию ЦОП (разработка плана и сценария мероприятия, музыкальное сопровождение, праздничная лента, национальные костюмы, оформление шарами)</t>
  </si>
  <si>
    <t xml:space="preserve">Стол для ресепшена </t>
  </si>
  <si>
    <t>Журнальный стол,  для комнаты ожидания ЦОП</t>
  </si>
  <si>
    <t>Стол для Конференц-зала</t>
  </si>
  <si>
    <t>Стол для учебного класса и конференц-зала</t>
  </si>
  <si>
    <t>Диван из кожезаменителя; ножки – металлические хромированные; нераскладной. Каркас деревянный (двойка)</t>
  </si>
  <si>
    <t>31.00.11.00.00.01.01.04.1</t>
  </si>
  <si>
    <t xml:space="preserve">Стул </t>
  </si>
  <si>
    <t>Мягкое сиденье из ткани. Каркас металлический хромированный. Стул «Изо" для конференц зала</t>
  </si>
  <si>
    <t>Шкаф (купе) плательный для верхней одежды и нишей для головных уборов.</t>
  </si>
  <si>
    <t>26.20.40.00.00.00.41.20.1</t>
  </si>
  <si>
    <t>Источник бесперебойного питания</t>
  </si>
  <si>
    <t>Интерактивный (UPS)</t>
  </si>
  <si>
    <t>16.24.11.00.00.00.00.35.1</t>
  </si>
  <si>
    <t xml:space="preserve">Поддон </t>
  </si>
  <si>
    <t>Прочий, не включенный в другие группировки</t>
  </si>
  <si>
    <t>Горшки для цветов (малый)</t>
  </si>
  <si>
    <t>Металлический, Для мусора</t>
  </si>
  <si>
    <t>Цветы и растения комнатные в горшках</t>
  </si>
  <si>
    <t>С функцией для нагрева воды. Напольный (с холодильником)</t>
  </si>
  <si>
    <t>27.51.24.00.01.01.03.07.1</t>
  </si>
  <si>
    <t>Жалюзи из смешанных тканей</t>
  </si>
  <si>
    <t>Венецианские горизонтальные жалюзи из смешанных тканей</t>
  </si>
  <si>
    <t>Комплекс работ по демонтажу-монтажу подвесного потолка, ремонт перил, демонтаж бетонных стен и полов, ремонт кровли, установка унитаза, установка раковины, установка настенного кафеля, левкас стен потолков</t>
  </si>
  <si>
    <t xml:space="preserve">декабрь </t>
  </si>
  <si>
    <t>Комплекс работ по замене напольного кафеля, аокраска стен и потолка в/эмульсионным составом в 2 раза, установка двери, установка</t>
  </si>
  <si>
    <t>33.12.19.25.00.00.00</t>
  </si>
  <si>
    <t>Техническое обслуживание охранно-пожарной сигнализации</t>
  </si>
  <si>
    <t>Услуги по составлению сметы по строительному ремонту приобретаемого здания</t>
  </si>
  <si>
    <t>На стендах</t>
  </si>
  <si>
    <t>На световых табло (над ресепшен)</t>
  </si>
  <si>
    <t>Прочие услуги, оказываемые разнорабочими специалистами (по демонтажу и монтажу флагштоков)</t>
  </si>
  <si>
    <t>96.09.19.30.00.00.00</t>
  </si>
  <si>
    <t>Услуги по уходу за растениями</t>
  </si>
  <si>
    <t>Комплекс услуг по уходу за растениями</t>
  </si>
  <si>
    <t>81.21.10.10.00.00.00</t>
  </si>
  <si>
    <t>Услуги по общей уборке зданий</t>
  </si>
  <si>
    <t>Общая уборка зданий (832 кв.м.)</t>
  </si>
  <si>
    <t>80.10.12.13.00.00.00</t>
  </si>
  <si>
    <t>Услуги по охране объектов производственных зданий</t>
  </si>
  <si>
    <t>Охрана объектов производственных зданий</t>
  </si>
  <si>
    <t>43.21.10.10.30.11.00</t>
  </si>
  <si>
    <t>Стол для ресепшна</t>
  </si>
  <si>
    <t>Стол для гл.менеджера РФ в опер зале</t>
  </si>
  <si>
    <t>Стол для менеджеров ЦОП</t>
  </si>
  <si>
    <t>Декабрь</t>
  </si>
  <si>
    <t>Стеллаж для архива ЦОП</t>
  </si>
  <si>
    <t>Кондиционер настенный для ЦОП</t>
  </si>
  <si>
    <t>СВЧ печь</t>
  </si>
  <si>
    <t xml:space="preserve">Часы настенные </t>
  </si>
  <si>
    <t>32.99.86.00.00.00.10.12.1</t>
  </si>
  <si>
    <t xml:space="preserve">Рамка </t>
  </si>
  <si>
    <t>Рамки для фото формат АЗ</t>
  </si>
  <si>
    <t>Горшки для цветов (большие)</t>
  </si>
  <si>
    <t xml:space="preserve"> Цветы в горшках (маленькие)</t>
  </si>
  <si>
    <t>Цветы в горшках (большие)</t>
  </si>
  <si>
    <t>Диспенсер для питьевой воды (для опер зала, конференц зала и учебного класса)</t>
  </si>
  <si>
    <t>Вертикальные жалюзи</t>
  </si>
  <si>
    <t>Урна пластиковая для мусора туалета</t>
  </si>
  <si>
    <t>Плечики для одежды</t>
  </si>
  <si>
    <t>25.99.29.00.02.13.18.10.1</t>
  </si>
  <si>
    <t>Стремянка</t>
  </si>
  <si>
    <t>Стремянка алюминиевая для архива ЦОП</t>
  </si>
  <si>
    <t>Ковровая дорожка для ЦОП</t>
  </si>
  <si>
    <t>27.51.24.00.01.01.03.06.1</t>
  </si>
  <si>
    <t>Термопот для ЦОП</t>
  </si>
  <si>
    <t>73.12.19.31.16.00.00</t>
  </si>
  <si>
    <t>Услуга по изготовлению наружной световой вывески объемные световые буквы</t>
  </si>
  <si>
    <t>Услуга по изготовлению наружной вывески (над крыльцом) объемные буквы</t>
  </si>
  <si>
    <t>Услуга по изготовлению дистанционных букв</t>
  </si>
  <si>
    <t>Услуга по изготовлению вывески</t>
  </si>
  <si>
    <t xml:space="preserve">Информационный стенд на ножках </t>
  </si>
  <si>
    <t>Табличка для дверей</t>
  </si>
  <si>
    <t>Табличка режим работы</t>
  </si>
  <si>
    <t>стол для конференц зала</t>
  </si>
  <si>
    <t>Журнальный стол,  для комнаты ожидания ЦОП</t>
  </si>
  <si>
    <t>27.51.27.00.02.00.00.10.1</t>
  </si>
  <si>
    <t>Варочная камера стальная с оцинковкой и покрытием специальной краской. Емкость варочной камеры от 13 до 18 литров</t>
  </si>
  <si>
    <t>Отдельно стоящий</t>
  </si>
  <si>
    <t>Стакан пластиковый одноразовый для холодных напитков 100 мл</t>
  </si>
  <si>
    <t>Прочие виды жалюзи из ткани из волокон хлопка</t>
  </si>
  <si>
    <t>Плечики для одежды пластмассовые</t>
  </si>
  <si>
    <t>Горшок большой прямоугольный для операционного зала</t>
  </si>
  <si>
    <t>Горшок малый прямоугольный для операционного зала</t>
  </si>
  <si>
    <t>Демонтаж и монтаж перегородок с обшивкой из гипсокортона, устройство полов и напольного покрытия</t>
  </si>
  <si>
    <t>27  рабочих дней с даты подписания договора</t>
  </si>
  <si>
    <t>Услуги по изготовлению вывески (над ресепшен)</t>
  </si>
  <si>
    <t xml:space="preserve">ноябрь </t>
  </si>
  <si>
    <t>15  рабочих дней с даты подписания договора</t>
  </si>
  <si>
    <t>Услуги по изготовлению регламента работы</t>
  </si>
  <si>
    <t>10 рабочих дней с даты подписания акта приема-передачи</t>
  </si>
  <si>
    <t>Услуги по демонтажу и монтажу флагштоков)</t>
  </si>
  <si>
    <t>Услуги по транспортировке рекламной вывески  для ЦОП</t>
  </si>
  <si>
    <t>Услуги по транспортировке мебели для ЦОП</t>
  </si>
  <si>
    <t>упаковка</t>
  </si>
  <si>
    <t>Аралық қабырғаларды бұзу және қайта гипстік қаптаумен қайта құру</t>
  </si>
  <si>
    <t>Қабырғаларды өңдеу, сантехникалық құрылғыларды ауыстыру, құрылыстық мусорды шығару</t>
  </si>
  <si>
    <t>Су диспенсері (опер. зал, конференц-зал және оқу класы үшін)</t>
  </si>
  <si>
    <t xml:space="preserve">Жалюздер </t>
  </si>
  <si>
    <t>Вертикалды жалюздер</t>
  </si>
  <si>
    <t>Опер. зал, конференц-зал және оқу класы үшін жалюздер</t>
  </si>
  <si>
    <t>Урна пластиковая для мусора внутреняя</t>
  </si>
  <si>
    <t>Пластиктен  жасалған әжетхана  мусоры үшін</t>
  </si>
  <si>
    <t>13.92.15.00.00.50.20.03.2</t>
  </si>
  <si>
    <t>Аралас маталардан жасалған жалюздер</t>
  </si>
  <si>
    <t>Мақта маталардане жасалған жалюздердің басқа түрлері</t>
  </si>
  <si>
    <t>Аралас маталардан жасалған горизонтальды Венециандық жалюздер</t>
  </si>
  <si>
    <t>В учебный класс и конференц-зал</t>
  </si>
  <si>
    <t>Лекциалық залға арналған киім ілгекшелері</t>
  </si>
  <si>
    <t>Киімге арналған ыйықшалар</t>
  </si>
  <si>
    <t xml:space="preserve">Сыртқы киімге арналған ілгекше </t>
  </si>
  <si>
    <t xml:space="preserve">Сыртқы киімге арналған ілгекше, опре. зал үшін </t>
  </si>
  <si>
    <t>Пластмасадан жасалған киім ыйықшалары</t>
  </si>
  <si>
    <t>Плечики пластмассовые для верхней одежды</t>
  </si>
  <si>
    <t>гүл және өсімдіктер бөлмелі горшоқтарда, опер. Зал үшін</t>
  </si>
  <si>
    <t>Горшоқтағы гүлдер (кішкентай)</t>
  </si>
  <si>
    <t>Горшоқтағы гүлдер (үлкен)</t>
  </si>
  <si>
    <t>Цветы и растения  комнатные в горшках (маленкие)</t>
  </si>
  <si>
    <t>Цветы и растения комнатные в горшках (большие)</t>
  </si>
  <si>
    <t>Тік бұрышты үлкен горшоктар, оепрациялық зал үшін</t>
  </si>
  <si>
    <t>Тік бұрышты кішкентай горшоктар, оепрациялық зал үшін</t>
  </si>
  <si>
    <t>Горшоқтар гүлдер үшін</t>
  </si>
  <si>
    <t>Қабырға сағаты опер. зал, оқу класы және конференц-зал үшін</t>
  </si>
  <si>
    <t>Көлемі 7,0 л дейін</t>
  </si>
  <si>
    <t>объем до 7,0 л</t>
  </si>
  <si>
    <t>Көлемі 4,0 л дейін</t>
  </si>
  <si>
    <t>объем до 4,0 л</t>
  </si>
  <si>
    <t>КҚО үшін термопод</t>
  </si>
  <si>
    <t>Мусорға арналған темір, сыртқы</t>
  </si>
  <si>
    <t>Аралас маталардан жасалған перделер, конференц-зал үшін</t>
  </si>
  <si>
    <t>Асханалық бөлмеге шай қасықтары</t>
  </si>
  <si>
    <t>чайный сервиз из стекла.  ГОСТ 30407-96</t>
  </si>
  <si>
    <t>Шыныдан жасалған шай сервизі  стекла.  ГОСТ 30407-96</t>
  </si>
  <si>
    <t>Шай сервизі</t>
  </si>
  <si>
    <t>Асханалық бөлмеге шай сервизі</t>
  </si>
  <si>
    <t>Шаруашылық инвентарь</t>
  </si>
  <si>
    <t>Табло - "Бегущая строка" для монтажа в помещении."</t>
  </si>
  <si>
    <t>Табло-"Жүгіртпе жолдар" кеңсе ішінде құру үшін</t>
  </si>
  <si>
    <t>из любых материалов, формата А3</t>
  </si>
  <si>
    <t>Рамка</t>
  </si>
  <si>
    <t>кез келген материалдан, формат А3</t>
  </si>
  <si>
    <t>фото суретке арналған рамка А3</t>
  </si>
  <si>
    <t>алюминиевая легкая</t>
  </si>
  <si>
    <t>алюминнен жеңіл</t>
  </si>
  <si>
    <t>алюминнен жасалған стремянка КҚО мұражайы үшін</t>
  </si>
  <si>
    <t>Жол кілемі КҚО үшін</t>
  </si>
  <si>
    <t>поддон для цветов большой</t>
  </si>
  <si>
    <t>поддон для цветов малый</t>
  </si>
  <si>
    <t xml:space="preserve"> ресепшнға арналған стол</t>
  </si>
  <si>
    <t>КҚО күту бөлмесіне арналған журналды стол</t>
  </si>
  <si>
    <t>Оперзалдағы АФ бас менеджер столы</t>
  </si>
  <si>
    <t xml:space="preserve"> бас менеджер мен менеджер столы</t>
  </si>
  <si>
    <t>Сөрелі кітап шкафы</t>
  </si>
  <si>
    <t>Былғарыдан жасалған кресло, дөңгелекшелерімен</t>
  </si>
  <si>
    <t xml:space="preserve">Қайнатпа камерсы болат,оцинкова және арнайы бояумен қапталған. Қайнатпа камерасының көлемі 13 тен 18 литрге дейін </t>
  </si>
  <si>
    <t>Бөлек тұратын</t>
  </si>
  <si>
    <t>Ілмелі шаңырақты бұзу және қайта құру, перилаларды жөндеу, бетон қабырғалармен едендерді бұзу, шатырды жөндеу, сантехникалық құрылғыларды құру, қабырға кафелдерін орнату, қабарғадалар мен едендерді бояу</t>
  </si>
  <si>
    <t>Еден кафельдерін ауыстыру, есіктерді құру, 2 эмульсиялық бояумен қабарғаларды бояу</t>
  </si>
  <si>
    <t>Қауіпсіздік-өрт дабылғышын техникалық қамсыздандыру</t>
  </si>
  <si>
    <t>жасанды былғарыдан тігілген диван, аяқтары- хромдалған металл, ашылмайтын. Қаңқасы ағаштан (екеулік)</t>
  </si>
  <si>
    <t>конференц-залға арналған орындықтар</t>
  </si>
  <si>
    <t>Мягкое сидение из ткани| каркас металлический хромированный.</t>
  </si>
  <si>
    <t xml:space="preserve">Орындық жұмсақ матадан/қаңқасы  Хромдалған металл </t>
  </si>
  <si>
    <t>Орындық жұмсақ матадан/қаңқасы  Хромдалған металл. Конференц-залға арналған "Изо" орындық</t>
  </si>
  <si>
    <t>Сырт киім мен бас киімдерге арналған кішкене сөресі бар шкаф</t>
  </si>
  <si>
    <t>Интерактивный. На входе дополнительно присутствует ступенчатый стабилизатор напряжения.</t>
  </si>
  <si>
    <t>Интерактивті. Кірісте қосымша қуатты реттейтін баспалдақты стабилизаторы бар</t>
  </si>
  <si>
    <t>Интерактивті (UPS)</t>
  </si>
  <si>
    <t>Үзіксіз қуат көзі</t>
  </si>
  <si>
    <t>Журнал үстелі опре. Зал үшін</t>
  </si>
  <si>
    <t>Кітаптарға арналған сөрелері бар шкаф оқу класы үшін</t>
  </si>
  <si>
    <t>Былғарыдан жасалған роликті кресло</t>
  </si>
  <si>
    <t>Былғарыдан жасалған роликті кресло, конференц-зал, оқу класы үшін</t>
  </si>
  <si>
    <t>Кресло из кожезаменителя. Подлокотники деревянные. Полозья хромированные металлические.</t>
  </si>
  <si>
    <t>Былғары алмастырғыштан жасалған орындық. Сүйегіштері ағаштан. Қаңқасы хромдалған темір</t>
  </si>
  <si>
    <t>ГОСТ 14757-81, тип 2-с консольными опорами, расстояние между стоиками стеллажа 750, 900, 950, 1300, 1350, 1800 мм| ширина стеллажа 450, 750, 960, 1350 мм</t>
  </si>
  <si>
    <t>Оқу класына арналған стеллаж</t>
  </si>
  <si>
    <t>ГОСТ 14757-81, 2- топ с консольды бағаналарымен, стеллаж бағаналарының арақашықтығы 750, 900, 950, 1300, 1350, 1800 мм| стеллаж ені 450, 750, 960, 1350 мм</t>
  </si>
  <si>
    <t>опер. зал сейфі</t>
  </si>
  <si>
    <t>Асханалық бөлмеге арналған тоңазтқыш</t>
  </si>
  <si>
    <t>КҚО арналған тоңазтқыш</t>
  </si>
  <si>
    <t>КҚО мұражайына арналған стеллаж</t>
  </si>
  <si>
    <t>Қабырғаға орнатылатын КҚО арналған кондиционер</t>
  </si>
  <si>
    <t>Асханалық бөлмеге арналған микротолқынды пеш</t>
  </si>
  <si>
    <t>қабырғаға орнатылатын конференц-зал мен оқу класына арналған кондиционер</t>
  </si>
  <si>
    <t>КҚО менеджер столы</t>
  </si>
  <si>
    <t>На световых табло</t>
  </si>
  <si>
    <t>Саулелік маңдайша дайындау қызметтері (ресепшн үстіне)</t>
  </si>
  <si>
    <t>Саулелік пилон дайындау қызметтері (биіктігі 4,0 м, ені 1,5 м)</t>
  </si>
  <si>
    <t>Жұмыс регламентін дайындау қызметтері</t>
  </si>
  <si>
    <t>Стендтерде</t>
  </si>
  <si>
    <t>КҚО ресепшнге персонал дайындап беру қызметтері</t>
  </si>
  <si>
    <t>Услуга ресепшна для ЦОП</t>
  </si>
  <si>
    <t>Услуги по найму работника на ресепшен</t>
  </si>
  <si>
    <t xml:space="preserve">КҚО ашуға арналған шығындар (іс-шара жоспарын және сценариын құру, музыкалдық сүйемелдеу, лента, ұлттық киімдер, шармен безендіру) </t>
  </si>
  <si>
    <t>КҚО жарнамалық маңдайшасын тасымалдау қызметі</t>
  </si>
  <si>
    <t>КҚО жиһазын тасымалдау қызметі</t>
  </si>
  <si>
    <t>Ғимараттың жөндеу жұмыстарына сметалық құжаттама жасау қызметтері</t>
  </si>
  <si>
    <t>Стенд дайындау қызметтері</t>
  </si>
  <si>
    <t xml:space="preserve">Услуги по изготовлению стенда «Карта» </t>
  </si>
  <si>
    <t>Ақпараттық стенд ножках</t>
  </si>
  <si>
    <t>таблички режима работ</t>
  </si>
  <si>
    <t xml:space="preserve">Жұмыс уақыты көрсетілген табличка </t>
  </si>
  <si>
    <t>Комплекс услуг по уходу за растениями (высадка, пересадка, обработка, оздоровление, уход за внешним видом и др.)</t>
  </si>
  <si>
    <t>Өсімдіктерді бапатау қызметтері</t>
  </si>
  <si>
    <t>Өсімдіктерді комплексті  бапатау қызметтер (егу, орнын ауыстыру, өңдеу, сыртқы пішініне қарау)</t>
  </si>
  <si>
    <t>Өсімдіктерді комплексті бапатау  қызметтері</t>
  </si>
  <si>
    <t>Общая уборка зданий</t>
  </si>
  <si>
    <t>Ғимаратты жалпы жинау қызметтері</t>
  </si>
  <si>
    <t>Ғимаратты жалпы жинау қызметтері (832 кв.м)</t>
  </si>
  <si>
    <t>Өндірістік ғимараттарды қорғау қызметтері</t>
  </si>
  <si>
    <t>Бейнебақылау жүйесін орналастыру қызметтері</t>
  </si>
  <si>
    <t>КҚО ғимаратын қорғау қызметтері</t>
  </si>
  <si>
    <t>КҚО ғимаратын жинау қызметтері</t>
  </si>
  <si>
    <t>КҚО ғимаратына кондиционер орнату қызметтері</t>
  </si>
  <si>
    <t>на нескольких видах наружней рекламы - плакатах, стендах, световых табло, билбордах</t>
  </si>
  <si>
    <t>сыртқы жарнаманың бірнеше түрінде -плакаттарда, стендтерде, саулелік таблоларда, билбордтарда</t>
  </si>
  <si>
    <t>Ғимараттың кіреберісіне үлкен әріптермен маңдайша дайындау қызметтері</t>
  </si>
  <si>
    <t>сыртқы саулелік маңдайша, үлкен саулелік әріптермен дайындау қызметтері</t>
  </si>
  <si>
    <t>Дистанциялық әріптер дайындау қызметтері</t>
  </si>
  <si>
    <t>Есіктерге табличка жасау қызметтері</t>
  </si>
  <si>
    <t>Горшки для цветов (пластмассовый, средний)</t>
  </si>
  <si>
    <t>Горшоқтар гүлдер үшін (пластмассадан, орташа)</t>
  </si>
  <si>
    <t>Горшки для цветов (пластмассовый, малый)</t>
  </si>
  <si>
    <t>Горшоқтар гүлдер үшін (пластмассадан, кішкентай)</t>
  </si>
  <si>
    <t>Тұғырық</t>
  </si>
  <si>
    <t>гүл үшін үлкен тұғырық</t>
  </si>
  <si>
    <t>гүл үшін кіші тұғырық</t>
  </si>
  <si>
    <t>Горшки для цветов (прямоугольный, большой)</t>
  </si>
  <si>
    <t>Горшоқтағы гүлдер (тікбұрышты үлкен)</t>
  </si>
  <si>
    <t>Горшоқтағы гүлдер (тікбұрышты кішкентай)</t>
  </si>
  <si>
    <t xml:space="preserve">Услуги по организации и проведению семинаров по проекту "Бизнес-Советник ІІ" </t>
  </si>
  <si>
    <t>Услуги по организации кофе-брейков по проекту "Бизнес-Советник ІІ"</t>
  </si>
  <si>
    <t>Услуги по организации и проведению семинаров по проекту "Бизнес-Советник ІІ" в моногородах</t>
  </si>
  <si>
    <t>Услуги по организации кофе-брейков по проекту "Бизнес-Советник ІІ" в моногородах</t>
  </si>
  <si>
    <t>Услуги образовательные вспомогательные прочие</t>
  </si>
  <si>
    <t>"Бизнес-кеңесші II" жобасы бойынша семинар ұйымдастыру және өткізу</t>
  </si>
  <si>
    <t>"Бизнес-кеңесші II" жобасы бойынша кофе-брейк ұйымдастыру және өткізу</t>
  </si>
  <si>
    <t>Моно қалаларда "Бизнес-кеңесші II" жобасы бойынша семинар ұйымдастыру және өткізу</t>
  </si>
  <si>
    <t>Моно қалаларда "Бизнес-кеңесші II" жобасы бойынша кофе-брейк ұйымдастыру және өткізу</t>
  </si>
  <si>
    <t>590000000</t>
  </si>
  <si>
    <t>с даты подписания договора до 31.12.2013 г.</t>
  </si>
  <si>
    <t xml:space="preserve">Атырау облысының Атырау қ. </t>
  </si>
  <si>
    <t xml:space="preserve"> В г. Атырау Атырауской области</t>
  </si>
  <si>
    <t>43.33.29.11.00.00.00</t>
  </si>
  <si>
    <t>Работы по устройству покрытий полов из полимерных материалов</t>
  </si>
  <si>
    <t>Едендер мен полимерлік материалдарды орнату жұмыстары</t>
  </si>
  <si>
    <t>В г. Астана</t>
  </si>
  <si>
    <t>Астана қ.</t>
  </si>
  <si>
    <t>Приложение №1 к приказу №185-п от 29.11.2013г.</t>
  </si>
  <si>
    <t>с изменениями от 29.11.2013г., приказ № 185-п</t>
  </si>
</sst>
</file>

<file path=xl/styles.xml><?xml version="1.0" encoding="utf-8"?>
<styleSheet xmlns="http://schemas.openxmlformats.org/spreadsheetml/2006/main">
  <numFmts count="6">
    <numFmt numFmtId="43" formatCode="_-* #,##0.00_р_._-;\-* #,##0.00_р_._-;_-* &quot;-&quot;??_р_._-;_-@_-"/>
    <numFmt numFmtId="164" formatCode="dd\.mm\.yy;@"/>
    <numFmt numFmtId="165" formatCode="000000"/>
    <numFmt numFmtId="166" formatCode="dd/mm/yy;@"/>
    <numFmt numFmtId="167" formatCode="#,##0.0"/>
    <numFmt numFmtId="168" formatCode="#,##0.000000"/>
  </numFmts>
  <fonts count="12">
    <font>
      <sz val="10"/>
      <name val="Arial"/>
      <family val="2"/>
      <charset val="204"/>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b/>
      <sz val="10"/>
      <name val="Times New Roman"/>
      <family val="1"/>
      <charset val="204"/>
    </font>
    <font>
      <i/>
      <sz val="10"/>
      <name val="Times New Roman"/>
      <family val="1"/>
      <charset val="204"/>
    </font>
    <font>
      <sz val="10"/>
      <color indexed="64"/>
      <name val="Times New Roman"/>
      <family val="1"/>
      <charset val="204"/>
    </font>
    <font>
      <sz val="9"/>
      <name val="Times New Roman"/>
      <family val="1"/>
      <charset val="204"/>
    </font>
    <font>
      <sz val="8"/>
      <color indexed="64"/>
      <name val="Times New Roman"/>
      <family val="1"/>
      <charset val="204"/>
    </font>
    <font>
      <b/>
      <sz val="12"/>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s>
  <cellStyleXfs count="20">
    <xf numFmtId="0" fontId="0" fillId="0" borderId="0"/>
    <xf numFmtId="0" fontId="2" fillId="0" borderId="0"/>
    <xf numFmtId="0" fontId="4"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4" fillId="0" borderId="0"/>
    <xf numFmtId="0" fontId="4" fillId="0" borderId="0"/>
    <xf numFmtId="43" fontId="2" fillId="0" borderId="0" applyFont="0" applyFill="0" applyBorder="0" applyAlignment="0" applyProtection="0"/>
  </cellStyleXfs>
  <cellXfs count="128">
    <xf numFmtId="0" fontId="0" fillId="0" borderId="0" xfId="0"/>
    <xf numFmtId="0" fontId="3" fillId="0" borderId="0" xfId="1" applyFont="1" applyFill="1" applyBorder="1" applyAlignment="1">
      <alignment vertical="top"/>
    </xf>
    <xf numFmtId="0" fontId="3" fillId="0" borderId="0" xfId="1" applyFont="1" applyFill="1" applyAlignment="1">
      <alignment vertical="top"/>
    </xf>
    <xf numFmtId="0" fontId="3" fillId="0" borderId="0" xfId="1" applyFont="1" applyFill="1" applyAlignment="1">
      <alignment vertical="top" wrapText="1"/>
    </xf>
    <xf numFmtId="0" fontId="3" fillId="0" borderId="0" xfId="1" applyFont="1" applyFill="1" applyAlignment="1">
      <alignment horizontal="left" vertical="top" wrapText="1"/>
    </xf>
    <xf numFmtId="3" fontId="3" fillId="0" borderId="0" xfId="1" applyNumberFormat="1" applyFont="1" applyFill="1" applyAlignment="1">
      <alignment vertical="top"/>
    </xf>
    <xf numFmtId="0" fontId="3" fillId="0" borderId="0" xfId="1" applyFont="1" applyFill="1" applyBorder="1" applyAlignment="1">
      <alignment horizontal="left" vertical="top" wrapText="1"/>
    </xf>
    <xf numFmtId="0" fontId="3" fillId="0" borderId="0"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xf>
    <xf numFmtId="0" fontId="5" fillId="0" borderId="4" xfId="1" applyFont="1" applyFill="1" applyBorder="1" applyAlignment="1">
      <alignment horizontal="center" vertical="top"/>
    </xf>
    <xf numFmtId="0" fontId="5" fillId="0" borderId="4" xfId="1" applyFont="1" applyFill="1" applyBorder="1" applyAlignment="1">
      <alignment horizontal="center" vertical="top" wrapText="1"/>
    </xf>
    <xf numFmtId="3" fontId="5" fillId="0" borderId="0" xfId="1" applyNumberFormat="1" applyFont="1" applyFill="1" applyBorder="1" applyAlignment="1">
      <alignment horizontal="center" vertical="top"/>
    </xf>
    <xf numFmtId="0" fontId="3" fillId="0" borderId="8" xfId="1" applyFont="1" applyFill="1" applyBorder="1" applyAlignment="1">
      <alignment horizontal="center" vertical="center"/>
    </xf>
    <xf numFmtId="0" fontId="3" fillId="0" borderId="8" xfId="1" applyFont="1" applyFill="1" applyBorder="1" applyAlignment="1">
      <alignment horizontal="center" vertical="center" wrapText="1"/>
    </xf>
    <xf numFmtId="3" fontId="3" fillId="0" borderId="12" xfId="1" applyNumberFormat="1" applyFont="1" applyFill="1" applyBorder="1" applyAlignment="1">
      <alignment horizontal="center" vertical="top"/>
    </xf>
    <xf numFmtId="49" fontId="3" fillId="0" borderId="12" xfId="1" applyNumberFormat="1" applyFont="1" applyFill="1" applyBorder="1" applyAlignment="1">
      <alignment horizontal="center" vertical="top" wrapText="1"/>
    </xf>
    <xf numFmtId="0" fontId="3" fillId="0" borderId="12" xfId="1" applyFont="1" applyFill="1" applyBorder="1" applyAlignment="1">
      <alignment horizontal="center" vertical="top" wrapText="1"/>
    </xf>
    <xf numFmtId="0" fontId="5" fillId="0" borderId="0" xfId="1" applyFont="1" applyFill="1" applyBorder="1" applyAlignment="1">
      <alignment horizontal="left" vertical="top" wrapText="1"/>
    </xf>
    <xf numFmtId="0" fontId="5" fillId="0" borderId="0" xfId="1" applyFont="1" applyFill="1" applyBorder="1" applyAlignment="1">
      <alignment vertical="top" wrapText="1"/>
    </xf>
    <xf numFmtId="3" fontId="5" fillId="0" borderId="0" xfId="1" applyNumberFormat="1" applyFont="1" applyFill="1" applyBorder="1" applyAlignment="1">
      <alignment vertical="top" wrapText="1"/>
    </xf>
    <xf numFmtId="14" fontId="5" fillId="0" borderId="0" xfId="1" applyNumberFormat="1" applyFont="1" applyFill="1" applyBorder="1" applyAlignment="1">
      <alignment horizontal="left" vertical="top"/>
    </xf>
    <xf numFmtId="3" fontId="5" fillId="0" borderId="0" xfId="1" applyNumberFormat="1" applyFont="1" applyFill="1" applyBorder="1" applyAlignment="1">
      <alignment horizontal="left" vertical="top"/>
    </xf>
    <xf numFmtId="3" fontId="3" fillId="0" borderId="0" xfId="1" applyNumberFormat="1" applyFont="1" applyFill="1" applyBorder="1" applyAlignment="1">
      <alignment vertical="top"/>
    </xf>
    <xf numFmtId="0" fontId="6" fillId="0" borderId="0" xfId="1" applyFont="1" applyFill="1" applyBorder="1" applyAlignment="1">
      <alignment vertical="top"/>
    </xf>
    <xf numFmtId="0" fontId="5" fillId="0" borderId="13" xfId="1" applyFont="1" applyFill="1" applyBorder="1" applyAlignment="1">
      <alignment horizontal="center" vertical="top" wrapText="1"/>
    </xf>
    <xf numFmtId="0" fontId="5" fillId="0" borderId="14" xfId="1" applyFont="1" applyFill="1" applyBorder="1" applyAlignment="1">
      <alignment horizontal="center" vertical="top" wrapText="1"/>
    </xf>
    <xf numFmtId="0" fontId="5" fillId="0" borderId="15" xfId="1" applyFont="1" applyFill="1" applyBorder="1" applyAlignment="1">
      <alignment horizontal="center" vertical="top" wrapText="1"/>
    </xf>
    <xf numFmtId="0" fontId="6" fillId="0" borderId="0" xfId="1" applyFont="1" applyFill="1" applyAlignment="1">
      <alignment vertical="top"/>
    </xf>
    <xf numFmtId="0" fontId="3" fillId="0" borderId="0" xfId="1" applyFont="1" applyFill="1" applyBorder="1" applyAlignment="1">
      <alignment horizontal="center" vertical="center"/>
    </xf>
    <xf numFmtId="0" fontId="3" fillId="0" borderId="16" xfId="1" applyFont="1" applyFill="1" applyBorder="1" applyAlignment="1">
      <alignment horizontal="center" vertical="center"/>
    </xf>
    <xf numFmtId="49" fontId="3" fillId="0" borderId="17" xfId="1" applyNumberFormat="1" applyFont="1" applyFill="1" applyBorder="1" applyAlignment="1">
      <alignment horizontal="center" vertical="center" wrapText="1"/>
    </xf>
    <xf numFmtId="0" fontId="3" fillId="0" borderId="17" xfId="1" applyFont="1" applyFill="1" applyBorder="1" applyAlignment="1">
      <alignment horizontal="center" vertical="center" wrapText="1"/>
    </xf>
    <xf numFmtId="49" fontId="3" fillId="0" borderId="16" xfId="1"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6" xfId="1" applyFont="1" applyFill="1" applyBorder="1" applyAlignment="1">
      <alignment horizontal="center" vertical="center" wrapText="1"/>
    </xf>
    <xf numFmtId="3" fontId="3" fillId="0" borderId="16" xfId="1" applyNumberFormat="1" applyFont="1" applyFill="1" applyBorder="1" applyAlignment="1">
      <alignment horizontal="center" vertical="center"/>
    </xf>
    <xf numFmtId="4" fontId="3" fillId="0" borderId="16" xfId="1" applyNumberFormat="1" applyFont="1" applyFill="1" applyBorder="1" applyAlignment="1">
      <alignment horizontal="center" vertical="center"/>
    </xf>
    <xf numFmtId="0" fontId="3" fillId="0" borderId="0" xfId="1" applyFont="1" applyFill="1" applyAlignment="1">
      <alignment horizontal="center" vertical="center"/>
    </xf>
    <xf numFmtId="0" fontId="3" fillId="0" borderId="18" xfId="1" applyFont="1" applyFill="1" applyBorder="1" applyAlignment="1">
      <alignment horizontal="center" vertical="center"/>
    </xf>
    <xf numFmtId="164" fontId="3" fillId="0" borderId="18" xfId="0" applyNumberFormat="1" applyFont="1" applyFill="1" applyBorder="1" applyAlignment="1">
      <alignment horizontal="center" vertical="center" wrapText="1"/>
    </xf>
    <xf numFmtId="3" fontId="3" fillId="0" borderId="18" xfId="1" applyNumberFormat="1" applyFont="1" applyFill="1" applyBorder="1" applyAlignment="1">
      <alignment horizontal="center" vertical="center"/>
    </xf>
    <xf numFmtId="49" fontId="3" fillId="0" borderId="18"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xf>
    <xf numFmtId="0" fontId="3" fillId="0" borderId="0" xfId="1" applyFont="1" applyFill="1" applyAlignment="1">
      <alignment vertical="center"/>
    </xf>
    <xf numFmtId="49" fontId="3" fillId="0" borderId="18" xfId="0" applyNumberFormat="1" applyFont="1" applyFill="1" applyBorder="1" applyAlignment="1">
      <alignment horizontal="center" vertical="center" wrapText="1"/>
    </xf>
    <xf numFmtId="165" fontId="3" fillId="0" borderId="18"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wrapText="1"/>
    </xf>
    <xf numFmtId="166" fontId="3" fillId="0" borderId="18" xfId="1"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xf>
    <xf numFmtId="166" fontId="3" fillId="0" borderId="18" xfId="1" applyNumberFormat="1" applyFont="1" applyFill="1" applyBorder="1" applyAlignment="1">
      <alignment horizontal="center" vertical="center"/>
    </xf>
    <xf numFmtId="0" fontId="3" fillId="0" borderId="0" xfId="1" applyFont="1" applyFill="1" applyBorder="1" applyAlignment="1">
      <alignment vertical="center"/>
    </xf>
    <xf numFmtId="0" fontId="3" fillId="0" borderId="0" xfId="0" applyFont="1" applyFill="1" applyBorder="1" applyAlignment="1">
      <alignment horizontal="center" vertical="center" wrapText="1"/>
    </xf>
    <xf numFmtId="167" fontId="3" fillId="0" borderId="18" xfId="1" applyNumberFormat="1" applyFont="1" applyFill="1" applyBorder="1" applyAlignment="1">
      <alignment horizontal="center" vertical="center"/>
    </xf>
    <xf numFmtId="0" fontId="3" fillId="0" borderId="19" xfId="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1" applyFont="1" applyFill="1"/>
    <xf numFmtId="49" fontId="8" fillId="0" borderId="18" xfId="0" applyNumberFormat="1" applyFont="1" applyFill="1" applyBorder="1" applyAlignment="1">
      <alignment horizontal="center" vertical="center" wrapText="1"/>
    </xf>
    <xf numFmtId="165" fontId="9" fillId="0" borderId="18" xfId="0" applyNumberFormat="1" applyFont="1" applyFill="1" applyBorder="1" applyAlignment="1">
      <alignment horizontal="center" vertical="center" wrapText="1"/>
    </xf>
    <xf numFmtId="0" fontId="3" fillId="0" borderId="0" xfId="1" applyFont="1" applyFill="1" applyBorder="1" applyAlignment="1">
      <alignment horizontal="center" vertical="top"/>
    </xf>
    <xf numFmtId="0" fontId="3" fillId="0" borderId="0" xfId="1" applyFont="1" applyFill="1" applyAlignment="1">
      <alignment horizontal="center" vertical="top"/>
    </xf>
    <xf numFmtId="4" fontId="5" fillId="0" borderId="18" xfId="1" applyNumberFormat="1" applyFont="1" applyFill="1" applyBorder="1" applyAlignment="1">
      <alignment horizontal="center" vertical="center"/>
    </xf>
    <xf numFmtId="0" fontId="5" fillId="0" borderId="18" xfId="1" applyFont="1" applyFill="1" applyBorder="1" applyAlignment="1">
      <alignment vertical="top"/>
    </xf>
    <xf numFmtId="0" fontId="5" fillId="0" borderId="18" xfId="1" applyFont="1" applyFill="1" applyBorder="1" applyAlignment="1">
      <alignment horizontal="left" vertical="top" wrapText="1"/>
    </xf>
    <xf numFmtId="0" fontId="5" fillId="0" borderId="18" xfId="1" applyFont="1" applyFill="1" applyBorder="1" applyAlignment="1">
      <alignment vertical="top" wrapText="1"/>
    </xf>
    <xf numFmtId="3" fontId="5" fillId="0" borderId="18" xfId="1" applyNumberFormat="1" applyFont="1" applyFill="1" applyBorder="1" applyAlignment="1">
      <alignment vertical="top"/>
    </xf>
    <xf numFmtId="0" fontId="0" fillId="0" borderId="0" xfId="0" applyFill="1"/>
    <xf numFmtId="0" fontId="3" fillId="0" borderId="23" xfId="1" applyFont="1" applyFill="1" applyBorder="1" applyAlignment="1">
      <alignment vertical="top"/>
    </xf>
    <xf numFmtId="168" fontId="3" fillId="0" borderId="0" xfId="1" applyNumberFormat="1" applyFont="1" applyFill="1" applyAlignment="1">
      <alignment vertical="top"/>
    </xf>
    <xf numFmtId="0" fontId="10" fillId="0" borderId="0" xfId="1" applyFont="1" applyFill="1" applyBorder="1" applyAlignment="1">
      <alignment horizontal="left" vertical="top"/>
    </xf>
    <xf numFmtId="49" fontId="7" fillId="0" borderId="18"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6" xfId="1" applyFont="1" applyFill="1" applyBorder="1" applyAlignment="1">
      <alignment vertical="center"/>
    </xf>
    <xf numFmtId="0" fontId="0" fillId="0" borderId="0" xfId="0" applyFill="1" applyAlignment="1"/>
    <xf numFmtId="0" fontId="0" fillId="0" borderId="18" xfId="0" applyFill="1" applyBorder="1"/>
    <xf numFmtId="49" fontId="11" fillId="0" borderId="18" xfId="0" applyNumberFormat="1" applyFont="1" applyFill="1" applyBorder="1" applyAlignment="1">
      <alignment horizontal="center" vertical="center"/>
    </xf>
    <xf numFmtId="0" fontId="11" fillId="0" borderId="18" xfId="0" applyFont="1" applyFill="1" applyBorder="1" applyAlignment="1">
      <alignment horizontal="center" vertical="center" wrapText="1"/>
    </xf>
    <xf numFmtId="0" fontId="0" fillId="0" borderId="18" xfId="0" applyFill="1" applyBorder="1" applyAlignment="1">
      <alignment horizontal="center" vertical="center"/>
    </xf>
    <xf numFmtId="0" fontId="5" fillId="0" borderId="4" xfId="1" applyFont="1" applyFill="1" applyBorder="1" applyAlignment="1">
      <alignment horizontal="center" vertical="top" wrapText="1"/>
    </xf>
    <xf numFmtId="0" fontId="3" fillId="2" borderId="18" xfId="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8" xfId="1" applyFont="1" applyFill="1" applyBorder="1" applyAlignment="1">
      <alignment horizontal="center" vertical="center"/>
    </xf>
    <xf numFmtId="3" fontId="3" fillId="2" borderId="18" xfId="0" applyNumberFormat="1" applyFont="1" applyFill="1" applyBorder="1" applyAlignment="1">
      <alignment horizontal="center" vertical="center" wrapText="1"/>
    </xf>
    <xf numFmtId="3" fontId="3" fillId="2" borderId="18" xfId="1" applyNumberFormat="1" applyFont="1" applyFill="1" applyBorder="1" applyAlignment="1">
      <alignment horizontal="center" vertical="center"/>
    </xf>
    <xf numFmtId="0" fontId="5" fillId="0" borderId="4" xfId="1" applyFont="1" applyFill="1" applyBorder="1" applyAlignment="1">
      <alignment horizontal="center" vertical="top" wrapText="1"/>
    </xf>
    <xf numFmtId="0" fontId="3" fillId="2" borderId="0" xfId="1" applyFont="1" applyFill="1" applyBorder="1" applyAlignment="1">
      <alignment horizontal="center" vertical="center"/>
    </xf>
    <xf numFmtId="49" fontId="3" fillId="2" borderId="17" xfId="1" applyNumberFormat="1" applyFont="1" applyFill="1" applyBorder="1" applyAlignment="1">
      <alignment horizontal="center" vertical="center" wrapText="1"/>
    </xf>
    <xf numFmtId="0" fontId="3" fillId="2" borderId="17" xfId="1" applyFont="1" applyFill="1" applyBorder="1" applyAlignment="1">
      <alignment horizontal="center" vertical="center" wrapText="1"/>
    </xf>
    <xf numFmtId="49" fontId="3" fillId="2" borderId="18" xfId="1" applyNumberFormat="1" applyFont="1" applyFill="1" applyBorder="1" applyAlignment="1">
      <alignment horizontal="center" vertical="center" wrapText="1"/>
    </xf>
    <xf numFmtId="49" fontId="3" fillId="2" borderId="18" xfId="1" applyNumberFormat="1" applyFont="1" applyFill="1" applyBorder="1" applyAlignment="1">
      <alignment horizontal="center" vertical="center"/>
    </xf>
    <xf numFmtId="4" fontId="3" fillId="2" borderId="16" xfId="1" applyNumberFormat="1" applyFont="1" applyFill="1" applyBorder="1" applyAlignment="1">
      <alignment horizontal="center" vertical="center"/>
    </xf>
    <xf numFmtId="0" fontId="3" fillId="2" borderId="0" xfId="1" applyFont="1" applyFill="1" applyAlignment="1">
      <alignment vertical="center"/>
    </xf>
    <xf numFmtId="164" fontId="3" fillId="2" borderId="18"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3" fillId="2" borderId="0" xfId="1" applyFont="1" applyFill="1" applyAlignment="1">
      <alignment horizontal="center" vertical="center"/>
    </xf>
    <xf numFmtId="0" fontId="3" fillId="2" borderId="16" xfId="1" applyFont="1" applyFill="1" applyBorder="1" applyAlignment="1">
      <alignment horizontal="center" vertical="center"/>
    </xf>
    <xf numFmtId="0" fontId="3" fillId="2" borderId="19" xfId="1" applyFont="1" applyFill="1" applyBorder="1" applyAlignment="1">
      <alignment horizontal="center" vertical="center" wrapText="1"/>
    </xf>
    <xf numFmtId="166" fontId="3" fillId="2" borderId="18" xfId="1" applyNumberFormat="1" applyFont="1" applyFill="1" applyBorder="1" applyAlignment="1">
      <alignment horizontal="center" vertical="center" wrapText="1"/>
    </xf>
    <xf numFmtId="166" fontId="3" fillId="2" borderId="18" xfId="1" applyNumberFormat="1" applyFont="1" applyFill="1" applyBorder="1" applyAlignment="1">
      <alignment horizontal="center" vertical="center"/>
    </xf>
    <xf numFmtId="0" fontId="3" fillId="2" borderId="16" xfId="1" applyFont="1" applyFill="1" applyBorder="1" applyAlignment="1">
      <alignment horizontal="center" vertical="center" wrapText="1"/>
    </xf>
    <xf numFmtId="4" fontId="3" fillId="2" borderId="18" xfId="1" applyNumberFormat="1" applyFont="1" applyFill="1" applyBorder="1" applyAlignment="1">
      <alignment horizontal="center" vertical="center"/>
    </xf>
    <xf numFmtId="49" fontId="8" fillId="2" borderId="18" xfId="0" applyNumberFormat="1" applyFont="1" applyFill="1" applyBorder="1" applyAlignment="1">
      <alignment horizontal="center" vertical="center" wrapText="1"/>
    </xf>
    <xf numFmtId="0" fontId="3" fillId="2" borderId="0" xfId="1" applyFont="1" applyFill="1" applyBorder="1" applyAlignment="1">
      <alignment vertical="center"/>
    </xf>
    <xf numFmtId="0" fontId="3" fillId="2" borderId="18" xfId="1" applyNumberFormat="1" applyFont="1" applyFill="1" applyBorder="1" applyAlignment="1">
      <alignment horizontal="center" vertical="center"/>
    </xf>
    <xf numFmtId="49" fontId="3" fillId="0" borderId="24" xfId="1" applyNumberFormat="1" applyFont="1" applyFill="1" applyBorder="1" applyAlignment="1">
      <alignment horizontal="center" vertical="center" wrapText="1"/>
    </xf>
    <xf numFmtId="0" fontId="3" fillId="0" borderId="22" xfId="1" applyFont="1" applyFill="1" applyBorder="1" applyAlignment="1">
      <alignment horizontal="center" vertical="center" wrapText="1"/>
    </xf>
    <xf numFmtId="0" fontId="5" fillId="0" borderId="4" xfId="1" applyFont="1" applyFill="1" applyBorder="1" applyAlignment="1">
      <alignment horizontal="center" vertical="top" wrapText="1"/>
    </xf>
    <xf numFmtId="0" fontId="5" fillId="0" borderId="12" xfId="1" applyFont="1" applyFill="1" applyBorder="1" applyAlignment="1">
      <alignment horizontal="center" vertical="top" wrapText="1"/>
    </xf>
    <xf numFmtId="0" fontId="5" fillId="0" borderId="1" xfId="1" applyFont="1" applyFill="1" applyBorder="1" applyAlignment="1">
      <alignment horizontal="center" vertical="top"/>
    </xf>
    <xf numFmtId="0" fontId="5" fillId="0" borderId="2" xfId="1" applyFont="1" applyFill="1" applyBorder="1" applyAlignment="1">
      <alignment horizontal="center" vertical="top"/>
    </xf>
    <xf numFmtId="0" fontId="5" fillId="0" borderId="3" xfId="1" applyFont="1" applyFill="1" applyBorder="1" applyAlignment="1">
      <alignment horizontal="center" vertical="top"/>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3" fontId="3" fillId="0" borderId="9" xfId="1" applyNumberFormat="1" applyFont="1" applyFill="1" applyBorder="1" applyAlignment="1">
      <alignment horizontal="center" vertical="top"/>
    </xf>
    <xf numFmtId="3" fontId="3" fillId="0" borderId="10" xfId="1" applyNumberFormat="1" applyFont="1" applyFill="1" applyBorder="1" applyAlignment="1">
      <alignment horizontal="center" vertical="top"/>
    </xf>
    <xf numFmtId="3" fontId="3" fillId="0" borderId="11" xfId="1" applyNumberFormat="1" applyFont="1" applyFill="1" applyBorder="1" applyAlignment="1">
      <alignment horizontal="center" vertical="top"/>
    </xf>
    <xf numFmtId="0" fontId="5" fillId="0" borderId="21" xfId="1" applyFont="1" applyFill="1" applyBorder="1" applyAlignment="1">
      <alignment vertical="top"/>
    </xf>
    <xf numFmtId="0" fontId="5" fillId="0" borderId="22" xfId="1" applyFont="1" applyFill="1" applyBorder="1" applyAlignment="1">
      <alignment vertical="top"/>
    </xf>
    <xf numFmtId="0" fontId="5" fillId="0" borderId="19" xfId="1" applyFont="1" applyFill="1" applyBorder="1" applyAlignment="1">
      <alignment vertical="top"/>
    </xf>
    <xf numFmtId="3" fontId="5" fillId="0" borderId="4" xfId="1" applyNumberFormat="1" applyFont="1" applyFill="1" applyBorder="1" applyAlignment="1">
      <alignment horizontal="center" vertical="top" wrapText="1"/>
    </xf>
    <xf numFmtId="3" fontId="5" fillId="0" borderId="12" xfId="1" applyNumberFormat="1" applyFont="1" applyFill="1" applyBorder="1" applyAlignment="1">
      <alignment horizontal="center" vertical="top" wrapText="1"/>
    </xf>
    <xf numFmtId="4" fontId="3" fillId="0" borderId="18" xfId="1" applyNumberFormat="1" applyFont="1" applyFill="1" applyBorder="1" applyAlignment="1">
      <alignment horizontal="center" vertical="center"/>
    </xf>
    <xf numFmtId="0" fontId="3" fillId="0" borderId="18" xfId="1" applyNumberFormat="1" applyFont="1" applyFill="1" applyBorder="1" applyAlignment="1">
      <alignment horizontal="center" vertical="center"/>
    </xf>
  </cellXfs>
  <cellStyles count="20">
    <cellStyle name="КАНДАГАЧ тел3-33-96" xfId="2"/>
    <cellStyle name="Обычный" xfId="0" builtinId="0"/>
    <cellStyle name="Обычный 10" xfId="3"/>
    <cellStyle name="Обычный 13" xfId="4"/>
    <cellStyle name="Обычный 19" xfId="5"/>
    <cellStyle name="Обычный 2" xfId="1"/>
    <cellStyle name="Обычный 2 2" xfId="6"/>
    <cellStyle name="Обычный 2 3" xfId="7"/>
    <cellStyle name="Обычный 23" xfId="8"/>
    <cellStyle name="Обычный 29" xfId="9"/>
    <cellStyle name="Обычный 3" xfId="10"/>
    <cellStyle name="Обычный 3 4" xfId="11"/>
    <cellStyle name="Обычный 36" xfId="12"/>
    <cellStyle name="Обычный 38" xfId="13"/>
    <cellStyle name="Обычный 4" xfId="14"/>
    <cellStyle name="Обычный 4 5" xfId="15"/>
    <cellStyle name="Обычный 5" xfId="16"/>
    <cellStyle name="Обычный 6" xfId="17"/>
    <cellStyle name="Обычный 7" xfId="18"/>
    <cellStyle name="Финансовый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9096"/>
  <sheetViews>
    <sheetView tabSelected="1" topLeftCell="B1082" zoomScale="70" zoomScaleNormal="70" zoomScaleSheetLayoutView="70" zoomScalePageLayoutView="70" workbookViewId="0">
      <selection activeCell="K22" sqref="K22"/>
    </sheetView>
  </sheetViews>
  <sheetFormatPr defaultRowHeight="12.75" outlineLevelRow="1" outlineLevelCol="1"/>
  <cols>
    <col min="1" max="1" width="0.140625" style="1" hidden="1" customWidth="1"/>
    <col min="2" max="2" width="8.28515625" style="71"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29.7109375" style="4" customWidth="1"/>
    <col min="8" max="8" width="31.5703125" style="4" customWidth="1"/>
    <col min="9" max="9" width="31.5703125" style="3" customWidth="1" outlineLevel="1"/>
    <col min="10" max="10" width="30" style="3" customWidth="1" outlineLevel="1"/>
    <col min="11" max="11" width="29.42578125" style="3" customWidth="1" outlineLevel="1"/>
    <col min="12" max="12" width="16.85546875" style="2" customWidth="1" outlineLevel="1"/>
    <col min="13" max="13" width="18.5703125" style="2" bestFit="1"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112" t="s">
        <v>2</v>
      </c>
      <c r="C8" s="113"/>
      <c r="D8" s="114"/>
      <c r="E8" s="10" t="s">
        <v>3</v>
      </c>
      <c r="F8" s="11" t="s">
        <v>4</v>
      </c>
      <c r="G8" s="82" t="s">
        <v>5</v>
      </c>
      <c r="H8" s="11" t="s">
        <v>6</v>
      </c>
      <c r="I8" s="1"/>
      <c r="J8" s="1"/>
      <c r="K8" s="5"/>
      <c r="L8" s="1"/>
      <c r="M8" s="12"/>
      <c r="N8" s="1"/>
      <c r="O8" s="1"/>
      <c r="P8" s="1"/>
      <c r="Q8" s="8"/>
    </row>
    <row r="9" spans="2:20" ht="13.5" thickBot="1">
      <c r="B9" s="115">
        <v>1</v>
      </c>
      <c r="C9" s="116"/>
      <c r="D9" s="117"/>
      <c r="E9" s="13">
        <v>2</v>
      </c>
      <c r="F9" s="14">
        <v>3</v>
      </c>
      <c r="G9" s="14">
        <v>4</v>
      </c>
      <c r="H9" s="14">
        <v>5</v>
      </c>
      <c r="I9" s="1"/>
      <c r="J9" s="1"/>
      <c r="K9" s="5"/>
      <c r="L9" s="1"/>
      <c r="M9" s="12"/>
      <c r="N9" s="1"/>
      <c r="O9" s="1"/>
      <c r="P9" s="1"/>
      <c r="Q9" s="8"/>
    </row>
    <row r="10" spans="2:20" ht="42" customHeight="1" thickBot="1">
      <c r="B10" s="118">
        <v>970840000277</v>
      </c>
      <c r="C10" s="119"/>
      <c r="D10" s="120"/>
      <c r="E10" s="15">
        <v>600500050605</v>
      </c>
      <c r="F10" s="16" t="s">
        <v>7</v>
      </c>
      <c r="G10" s="17" t="s">
        <v>8</v>
      </c>
      <c r="H10" s="17">
        <v>2013</v>
      </c>
      <c r="I10" s="1"/>
      <c r="J10" s="1"/>
      <c r="K10" s="5"/>
      <c r="L10" s="1"/>
      <c r="M10" s="12"/>
      <c r="N10" s="1"/>
      <c r="O10" s="1"/>
      <c r="P10" s="1"/>
      <c r="Q10" s="8"/>
    </row>
    <row r="11" spans="2:20">
      <c r="B11" s="1"/>
      <c r="F11" s="2"/>
      <c r="G11" s="6"/>
      <c r="H11" s="6"/>
      <c r="I11" s="7"/>
      <c r="J11" s="7"/>
      <c r="K11" s="7"/>
      <c r="L11" s="1"/>
      <c r="M11" s="1"/>
      <c r="Q11" s="1"/>
      <c r="R11" s="1"/>
      <c r="S11" s="1"/>
      <c r="T11" s="8"/>
    </row>
    <row r="12" spans="2:20">
      <c r="B12" s="1"/>
      <c r="E12" s="8"/>
      <c r="F12" s="8"/>
      <c r="G12" s="18"/>
      <c r="H12" s="18"/>
      <c r="I12" s="19"/>
      <c r="J12" s="19"/>
      <c r="K12" s="19"/>
      <c r="L12" s="8"/>
      <c r="M12" s="19"/>
      <c r="N12" s="20"/>
      <c r="O12" s="20"/>
      <c r="P12" s="20"/>
      <c r="R12" s="8"/>
      <c r="S12" s="8"/>
      <c r="T12" s="8"/>
    </row>
    <row r="13" spans="2:20" ht="15.75">
      <c r="B13" s="9" t="s">
        <v>9</v>
      </c>
      <c r="C13" s="9"/>
      <c r="D13" s="9"/>
      <c r="E13" s="9"/>
      <c r="F13" s="9"/>
      <c r="G13" s="18"/>
      <c r="H13" s="18"/>
      <c r="I13" s="18"/>
      <c r="J13" s="18"/>
      <c r="K13" s="18"/>
      <c r="L13" s="9"/>
      <c r="M13" s="21"/>
      <c r="N13" s="22"/>
      <c r="O13" s="22"/>
      <c r="P13" s="22"/>
      <c r="Q13" s="73" t="s">
        <v>1838</v>
      </c>
      <c r="R13" s="9"/>
      <c r="S13" s="9"/>
      <c r="T13" s="8"/>
    </row>
    <row r="14" spans="2:20" ht="13.5" thickBot="1">
      <c r="B14" s="1"/>
      <c r="E14" s="1"/>
      <c r="F14" s="1"/>
      <c r="G14" s="6"/>
      <c r="H14" s="6"/>
      <c r="I14" s="7"/>
      <c r="J14" s="7"/>
      <c r="K14" s="7"/>
      <c r="L14" s="1"/>
      <c r="M14" s="1"/>
      <c r="N14" s="23"/>
      <c r="O14" s="23"/>
      <c r="P14" s="23"/>
      <c r="Q14" s="1"/>
      <c r="R14" s="1"/>
      <c r="S14" s="1"/>
      <c r="T14" s="1"/>
    </row>
    <row r="15" spans="2:20" ht="50.25" customHeight="1">
      <c r="B15" s="110" t="s">
        <v>10</v>
      </c>
      <c r="C15" s="110" t="s">
        <v>11</v>
      </c>
      <c r="D15" s="110" t="s">
        <v>12</v>
      </c>
      <c r="E15" s="110" t="s">
        <v>13</v>
      </c>
      <c r="F15" s="110" t="s">
        <v>14</v>
      </c>
      <c r="G15" s="110" t="s">
        <v>15</v>
      </c>
      <c r="H15" s="110" t="s">
        <v>16</v>
      </c>
      <c r="I15" s="110" t="s">
        <v>17</v>
      </c>
      <c r="J15" s="110" t="s">
        <v>18</v>
      </c>
      <c r="K15" s="110" t="s">
        <v>19</v>
      </c>
      <c r="L15" s="110" t="s">
        <v>20</v>
      </c>
      <c r="M15" s="110" t="s">
        <v>21</v>
      </c>
      <c r="N15" s="124" t="s">
        <v>22</v>
      </c>
      <c r="O15" s="110" t="s">
        <v>23</v>
      </c>
      <c r="P15" s="124" t="s">
        <v>24</v>
      </c>
      <c r="Q15" s="110" t="s">
        <v>25</v>
      </c>
      <c r="R15" s="110" t="s">
        <v>26</v>
      </c>
      <c r="S15" s="110" t="s">
        <v>27</v>
      </c>
      <c r="T15" s="110" t="s">
        <v>28</v>
      </c>
    </row>
    <row r="16" spans="2:20" ht="13.5" thickBot="1">
      <c r="B16" s="111"/>
      <c r="C16" s="111"/>
      <c r="D16" s="111"/>
      <c r="E16" s="111"/>
      <c r="F16" s="111"/>
      <c r="G16" s="111"/>
      <c r="H16" s="111"/>
      <c r="I16" s="111"/>
      <c r="J16" s="111"/>
      <c r="K16" s="111"/>
      <c r="L16" s="111"/>
      <c r="M16" s="111"/>
      <c r="N16" s="125"/>
      <c r="O16" s="111"/>
      <c r="P16" s="125"/>
      <c r="Q16" s="111"/>
      <c r="R16" s="111"/>
      <c r="S16" s="111"/>
      <c r="T16" s="111"/>
    </row>
    <row r="17" spans="1:20" s="28" customFormat="1" ht="13.5" thickBot="1">
      <c r="A17" s="24"/>
      <c r="B17" s="25">
        <v>1</v>
      </c>
      <c r="C17" s="26">
        <v>2</v>
      </c>
      <c r="D17" s="26">
        <v>3</v>
      </c>
      <c r="E17" s="26">
        <v>4</v>
      </c>
      <c r="F17" s="26">
        <v>5</v>
      </c>
      <c r="G17" s="26">
        <v>6</v>
      </c>
      <c r="H17" s="26">
        <v>7</v>
      </c>
      <c r="I17" s="26">
        <v>8</v>
      </c>
      <c r="J17" s="26">
        <v>9</v>
      </c>
      <c r="K17" s="26">
        <v>10</v>
      </c>
      <c r="L17" s="26">
        <v>11</v>
      </c>
      <c r="M17" s="26">
        <v>12</v>
      </c>
      <c r="N17" s="26">
        <v>13</v>
      </c>
      <c r="O17" s="26">
        <v>14</v>
      </c>
      <c r="P17" s="26">
        <v>15</v>
      </c>
      <c r="Q17" s="26">
        <v>16</v>
      </c>
      <c r="R17" s="26">
        <v>17</v>
      </c>
      <c r="S17" s="26">
        <v>18</v>
      </c>
      <c r="T17" s="27">
        <v>19</v>
      </c>
    </row>
    <row r="18" spans="1:20" s="40" customFormat="1" ht="127.5">
      <c r="A18" s="29"/>
      <c r="B18" s="30">
        <v>1</v>
      </c>
      <c r="C18" s="31" t="s">
        <v>29</v>
      </c>
      <c r="D18" s="32" t="s">
        <v>30</v>
      </c>
      <c r="E18" s="33" t="s">
        <v>31</v>
      </c>
      <c r="F18" s="34" t="s">
        <v>32</v>
      </c>
      <c r="G18" s="35" t="s">
        <v>33</v>
      </c>
      <c r="H18" s="36" t="s">
        <v>34</v>
      </c>
      <c r="I18" s="37" t="s">
        <v>35</v>
      </c>
      <c r="J18" s="37"/>
      <c r="K18" s="37"/>
      <c r="L18" s="37" t="s">
        <v>36</v>
      </c>
      <c r="M18" s="30" t="s">
        <v>37</v>
      </c>
      <c r="N18" s="38">
        <v>16</v>
      </c>
      <c r="O18" s="39">
        <v>741439</v>
      </c>
      <c r="P18" s="39">
        <v>11863024</v>
      </c>
      <c r="Q18" s="37" t="s">
        <v>38</v>
      </c>
      <c r="R18" s="37" t="s">
        <v>39</v>
      </c>
      <c r="S18" s="36" t="s">
        <v>40</v>
      </c>
      <c r="T18" s="37">
        <v>30</v>
      </c>
    </row>
    <row r="19" spans="1:20" s="40" customFormat="1" ht="51">
      <c r="A19" s="29"/>
      <c r="B19" s="41">
        <v>2</v>
      </c>
      <c r="C19" s="31" t="s">
        <v>29</v>
      </c>
      <c r="D19" s="32" t="s">
        <v>30</v>
      </c>
      <c r="E19" s="42" t="s">
        <v>41</v>
      </c>
      <c r="F19" s="34" t="s">
        <v>42</v>
      </c>
      <c r="G19" s="34" t="s">
        <v>42</v>
      </c>
      <c r="H19" s="34" t="s">
        <v>43</v>
      </c>
      <c r="I19" s="34" t="s">
        <v>44</v>
      </c>
      <c r="J19" s="34"/>
      <c r="K19" s="36"/>
      <c r="L19" s="37" t="s">
        <v>36</v>
      </c>
      <c r="M19" s="41" t="s">
        <v>37</v>
      </c>
      <c r="N19" s="43">
        <v>15</v>
      </c>
      <c r="O19" s="39">
        <v>67083</v>
      </c>
      <c r="P19" s="39">
        <v>1006245</v>
      </c>
      <c r="Q19" s="37" t="s">
        <v>38</v>
      </c>
      <c r="R19" s="36" t="s">
        <v>39</v>
      </c>
      <c r="S19" s="36" t="s">
        <v>40</v>
      </c>
      <c r="T19" s="36">
        <v>30</v>
      </c>
    </row>
    <row r="20" spans="1:20" s="40" customFormat="1" ht="76.5">
      <c r="A20" s="29"/>
      <c r="B20" s="41">
        <v>3</v>
      </c>
      <c r="C20" s="31" t="s">
        <v>29</v>
      </c>
      <c r="D20" s="32" t="s">
        <v>30</v>
      </c>
      <c r="E20" s="42" t="s">
        <v>45</v>
      </c>
      <c r="F20" s="34" t="s">
        <v>42</v>
      </c>
      <c r="G20" s="34" t="s">
        <v>42</v>
      </c>
      <c r="H20" s="34" t="s">
        <v>46</v>
      </c>
      <c r="I20" s="34" t="s">
        <v>47</v>
      </c>
      <c r="J20" s="34"/>
      <c r="K20" s="36"/>
      <c r="L20" s="37" t="s">
        <v>36</v>
      </c>
      <c r="M20" s="41" t="s">
        <v>37</v>
      </c>
      <c r="N20" s="43">
        <v>30</v>
      </c>
      <c r="O20" s="39">
        <v>11607</v>
      </c>
      <c r="P20" s="39">
        <v>348210</v>
      </c>
      <c r="Q20" s="37" t="s">
        <v>38</v>
      </c>
      <c r="R20" s="36" t="s">
        <v>39</v>
      </c>
      <c r="S20" s="36" t="s">
        <v>40</v>
      </c>
      <c r="T20" s="36">
        <v>30</v>
      </c>
    </row>
    <row r="21" spans="1:20" s="40" customFormat="1" ht="51">
      <c r="A21" s="29"/>
      <c r="B21" s="30">
        <v>4</v>
      </c>
      <c r="C21" s="31" t="s">
        <v>29</v>
      </c>
      <c r="D21" s="32" t="s">
        <v>30</v>
      </c>
      <c r="E21" s="44" t="s">
        <v>48</v>
      </c>
      <c r="F21" s="45" t="s">
        <v>49</v>
      </c>
      <c r="G21" s="34" t="s">
        <v>50</v>
      </c>
      <c r="H21" s="34" t="s">
        <v>51</v>
      </c>
      <c r="I21" s="34" t="s">
        <v>52</v>
      </c>
      <c r="J21" s="34"/>
      <c r="K21" s="36"/>
      <c r="L21" s="37" t="s">
        <v>36</v>
      </c>
      <c r="M21" s="41" t="s">
        <v>37</v>
      </c>
      <c r="N21" s="43">
        <v>50</v>
      </c>
      <c r="O21" s="39">
        <v>3983</v>
      </c>
      <c r="P21" s="39">
        <v>199150</v>
      </c>
      <c r="Q21" s="37" t="s">
        <v>38</v>
      </c>
      <c r="R21" s="36" t="s">
        <v>39</v>
      </c>
      <c r="S21" s="36" t="s">
        <v>40</v>
      </c>
      <c r="T21" s="36">
        <v>30</v>
      </c>
    </row>
    <row r="22" spans="1:20" s="40" customFormat="1" ht="51">
      <c r="A22" s="29"/>
      <c r="B22" s="41">
        <v>5</v>
      </c>
      <c r="C22" s="31" t="s">
        <v>29</v>
      </c>
      <c r="D22" s="32" t="s">
        <v>30</v>
      </c>
      <c r="E22" s="44" t="s">
        <v>53</v>
      </c>
      <c r="F22" s="34" t="s">
        <v>54</v>
      </c>
      <c r="G22" s="34" t="s">
        <v>54</v>
      </c>
      <c r="H22" s="34" t="s">
        <v>55</v>
      </c>
      <c r="I22" s="34" t="s">
        <v>56</v>
      </c>
      <c r="J22" s="34"/>
      <c r="K22" s="36"/>
      <c r="L22" s="37" t="s">
        <v>36</v>
      </c>
      <c r="M22" s="41" t="s">
        <v>37</v>
      </c>
      <c r="N22" s="43">
        <v>15</v>
      </c>
      <c r="O22" s="39">
        <v>23810</v>
      </c>
      <c r="P22" s="39">
        <v>357150</v>
      </c>
      <c r="Q22" s="37" t="s">
        <v>38</v>
      </c>
      <c r="R22" s="36" t="s">
        <v>39</v>
      </c>
      <c r="S22" s="36" t="s">
        <v>40</v>
      </c>
      <c r="T22" s="36">
        <v>30</v>
      </c>
    </row>
    <row r="23" spans="1:20" s="40" customFormat="1" ht="51">
      <c r="A23" s="29"/>
      <c r="B23" s="41">
        <v>6</v>
      </c>
      <c r="C23" s="31" t="s">
        <v>29</v>
      </c>
      <c r="D23" s="32" t="s">
        <v>30</v>
      </c>
      <c r="E23" s="44" t="s">
        <v>57</v>
      </c>
      <c r="F23" s="34" t="s">
        <v>58</v>
      </c>
      <c r="G23" s="34" t="s">
        <v>59</v>
      </c>
      <c r="H23" s="34" t="s">
        <v>60</v>
      </c>
      <c r="I23" s="34" t="s">
        <v>61</v>
      </c>
      <c r="J23" s="34"/>
      <c r="K23" s="36"/>
      <c r="L23" s="36" t="s">
        <v>62</v>
      </c>
      <c r="M23" s="41" t="s">
        <v>37</v>
      </c>
      <c r="N23" s="43">
        <v>1</v>
      </c>
      <c r="O23" s="39">
        <v>1250000</v>
      </c>
      <c r="P23" s="39">
        <v>1250000</v>
      </c>
      <c r="Q23" s="41" t="s">
        <v>104</v>
      </c>
      <c r="R23" s="36" t="s">
        <v>63</v>
      </c>
      <c r="S23" s="36" t="s">
        <v>40</v>
      </c>
      <c r="T23" s="36">
        <v>50</v>
      </c>
    </row>
    <row r="24" spans="1:20" s="40" customFormat="1" ht="51">
      <c r="A24" s="29"/>
      <c r="B24" s="30">
        <v>7</v>
      </c>
      <c r="C24" s="31" t="s">
        <v>365</v>
      </c>
      <c r="D24" s="32" t="s">
        <v>30</v>
      </c>
      <c r="E24" s="44" t="s">
        <v>64</v>
      </c>
      <c r="F24" s="34" t="s">
        <v>65</v>
      </c>
      <c r="G24" s="34" t="s">
        <v>66</v>
      </c>
      <c r="H24" s="34" t="s">
        <v>67</v>
      </c>
      <c r="I24" s="36" t="s">
        <v>68</v>
      </c>
      <c r="J24" s="36"/>
      <c r="K24" s="36"/>
      <c r="L24" s="37" t="s">
        <v>36</v>
      </c>
      <c r="M24" s="41" t="s">
        <v>37</v>
      </c>
      <c r="N24" s="43">
        <v>1</v>
      </c>
      <c r="O24" s="39">
        <v>17857143</v>
      </c>
      <c r="P24" s="39">
        <v>17857143</v>
      </c>
      <c r="Q24" s="41" t="s">
        <v>96</v>
      </c>
      <c r="R24" s="36" t="s">
        <v>69</v>
      </c>
      <c r="S24" s="36" t="s">
        <v>40</v>
      </c>
      <c r="T24" s="36">
        <v>0</v>
      </c>
    </row>
    <row r="25" spans="1:20" s="46" customFormat="1" ht="63.75" outlineLevel="1">
      <c r="A25" s="29"/>
      <c r="B25" s="41">
        <v>8</v>
      </c>
      <c r="C25" s="31" t="s">
        <v>29</v>
      </c>
      <c r="D25" s="32" t="s">
        <v>30</v>
      </c>
      <c r="E25" s="44" t="s">
        <v>70</v>
      </c>
      <c r="F25" s="45" t="s">
        <v>71</v>
      </c>
      <c r="G25" s="34" t="s">
        <v>72</v>
      </c>
      <c r="H25" s="34" t="s">
        <v>73</v>
      </c>
      <c r="I25" s="36" t="s">
        <v>74</v>
      </c>
      <c r="J25" s="36"/>
      <c r="K25" s="36"/>
      <c r="L25" s="36" t="s">
        <v>62</v>
      </c>
      <c r="M25" s="41" t="s">
        <v>37</v>
      </c>
      <c r="N25" s="43">
        <v>1</v>
      </c>
      <c r="O25" s="39">
        <f>P25/N25</f>
        <v>72768</v>
      </c>
      <c r="P25" s="39">
        <f>59524+13244</f>
        <v>72768</v>
      </c>
      <c r="Q25" s="36" t="s">
        <v>96</v>
      </c>
      <c r="R25" s="36" t="s">
        <v>76</v>
      </c>
      <c r="S25" s="34" t="s">
        <v>77</v>
      </c>
      <c r="T25" s="36">
        <v>30</v>
      </c>
    </row>
    <row r="26" spans="1:20" s="46" customFormat="1" ht="76.5" outlineLevel="1">
      <c r="A26" s="29"/>
      <c r="B26" s="41">
        <v>9</v>
      </c>
      <c r="C26" s="31" t="s">
        <v>29</v>
      </c>
      <c r="D26" s="32" t="s">
        <v>30</v>
      </c>
      <c r="E26" s="42" t="s">
        <v>78</v>
      </c>
      <c r="F26" s="34" t="s">
        <v>42</v>
      </c>
      <c r="G26" s="34" t="s">
        <v>42</v>
      </c>
      <c r="H26" s="34" t="s">
        <v>79</v>
      </c>
      <c r="I26" s="34" t="s">
        <v>80</v>
      </c>
      <c r="J26" s="34"/>
      <c r="K26" s="36"/>
      <c r="L26" s="36" t="s">
        <v>62</v>
      </c>
      <c r="M26" s="41" t="s">
        <v>37</v>
      </c>
      <c r="N26" s="43">
        <v>16</v>
      </c>
      <c r="O26" s="39">
        <f>P26/N26</f>
        <v>11398</v>
      </c>
      <c r="P26" s="39">
        <f>16234+166134</f>
        <v>182368</v>
      </c>
      <c r="Q26" s="36" t="s">
        <v>96</v>
      </c>
      <c r="R26" s="36" t="s">
        <v>76</v>
      </c>
      <c r="S26" s="34" t="s">
        <v>77</v>
      </c>
      <c r="T26" s="36">
        <v>30</v>
      </c>
    </row>
    <row r="27" spans="1:20" s="40" customFormat="1" ht="51" outlineLevel="1">
      <c r="A27" s="29"/>
      <c r="B27" s="30">
        <v>10</v>
      </c>
      <c r="C27" s="31" t="s">
        <v>29</v>
      </c>
      <c r="D27" s="32" t="s">
        <v>30</v>
      </c>
      <c r="E27" s="44" t="s">
        <v>81</v>
      </c>
      <c r="F27" s="34" t="s">
        <v>54</v>
      </c>
      <c r="G27" s="34" t="s">
        <v>54</v>
      </c>
      <c r="H27" s="34" t="s">
        <v>55</v>
      </c>
      <c r="I27" s="34" t="s">
        <v>82</v>
      </c>
      <c r="J27" s="34"/>
      <c r="K27" s="34"/>
      <c r="L27" s="36" t="s">
        <v>62</v>
      </c>
      <c r="M27" s="41" t="s">
        <v>37</v>
      </c>
      <c r="N27" s="43">
        <v>2</v>
      </c>
      <c r="O27" s="39">
        <v>16071</v>
      </c>
      <c r="P27" s="39">
        <v>32142</v>
      </c>
      <c r="Q27" s="36" t="s">
        <v>96</v>
      </c>
      <c r="R27" s="36" t="s">
        <v>76</v>
      </c>
      <c r="S27" s="34" t="s">
        <v>77</v>
      </c>
      <c r="T27" s="36">
        <v>30</v>
      </c>
    </row>
    <row r="28" spans="1:20" s="40" customFormat="1" ht="76.5" outlineLevel="1">
      <c r="A28" s="29"/>
      <c r="B28" s="41">
        <v>11</v>
      </c>
      <c r="C28" s="31" t="s">
        <v>29</v>
      </c>
      <c r="D28" s="32" t="s">
        <v>30</v>
      </c>
      <c r="E28" s="44" t="s">
        <v>83</v>
      </c>
      <c r="F28" s="34" t="s">
        <v>84</v>
      </c>
      <c r="G28" s="34" t="s">
        <v>84</v>
      </c>
      <c r="H28" s="34" t="s">
        <v>85</v>
      </c>
      <c r="I28" s="34" t="s">
        <v>86</v>
      </c>
      <c r="J28" s="34"/>
      <c r="K28" s="34"/>
      <c r="L28" s="36" t="s">
        <v>62</v>
      </c>
      <c r="M28" s="41" t="s">
        <v>37</v>
      </c>
      <c r="N28" s="43">
        <v>2</v>
      </c>
      <c r="O28" s="39">
        <f>P28/N28</f>
        <v>0</v>
      </c>
      <c r="P28" s="39">
        <f>44642-44642</f>
        <v>0</v>
      </c>
      <c r="Q28" s="36" t="s">
        <v>96</v>
      </c>
      <c r="R28" s="36" t="s">
        <v>76</v>
      </c>
      <c r="S28" s="34" t="s">
        <v>77</v>
      </c>
      <c r="T28" s="36">
        <v>30</v>
      </c>
    </row>
    <row r="29" spans="1:20" s="40" customFormat="1" ht="63.75" outlineLevel="1">
      <c r="A29" s="29"/>
      <c r="B29" s="41">
        <v>12</v>
      </c>
      <c r="C29" s="31" t="s">
        <v>29</v>
      </c>
      <c r="D29" s="32" t="s">
        <v>30</v>
      </c>
      <c r="E29" s="44" t="s">
        <v>87</v>
      </c>
      <c r="F29" s="34" t="s">
        <v>84</v>
      </c>
      <c r="G29" s="34" t="s">
        <v>84</v>
      </c>
      <c r="H29" s="34" t="s">
        <v>88</v>
      </c>
      <c r="I29" s="34" t="s">
        <v>89</v>
      </c>
      <c r="J29" s="34"/>
      <c r="K29" s="34"/>
      <c r="L29" s="36" t="s">
        <v>62</v>
      </c>
      <c r="M29" s="41" t="s">
        <v>37</v>
      </c>
      <c r="N29" s="43">
        <v>1</v>
      </c>
      <c r="O29" s="39">
        <f>P29/N29</f>
        <v>22054</v>
      </c>
      <c r="P29" s="39">
        <f>133930-111876</f>
        <v>22054</v>
      </c>
      <c r="Q29" s="36" t="s">
        <v>96</v>
      </c>
      <c r="R29" s="36" t="s">
        <v>76</v>
      </c>
      <c r="S29" s="34" t="s">
        <v>77</v>
      </c>
      <c r="T29" s="36">
        <v>30</v>
      </c>
    </row>
    <row r="30" spans="1:20" s="40" customFormat="1" ht="51" outlineLevel="1">
      <c r="A30" s="29"/>
      <c r="B30" s="30">
        <v>13</v>
      </c>
      <c r="C30" s="31" t="s">
        <v>29</v>
      </c>
      <c r="D30" s="32" t="s">
        <v>30</v>
      </c>
      <c r="E30" s="44" t="s">
        <v>90</v>
      </c>
      <c r="F30" s="34" t="s">
        <v>84</v>
      </c>
      <c r="G30" s="34" t="s">
        <v>84</v>
      </c>
      <c r="H30" s="34" t="s">
        <v>91</v>
      </c>
      <c r="I30" s="34" t="s">
        <v>92</v>
      </c>
      <c r="J30" s="34"/>
      <c r="K30" s="34"/>
      <c r="L30" s="36" t="s">
        <v>62</v>
      </c>
      <c r="M30" s="41" t="s">
        <v>37</v>
      </c>
      <c r="N30" s="43">
        <v>3</v>
      </c>
      <c r="O30" s="39">
        <f>P30/N301</f>
        <v>0</v>
      </c>
      <c r="P30" s="39">
        <f>171429-171429</f>
        <v>0</v>
      </c>
      <c r="Q30" s="36" t="s">
        <v>96</v>
      </c>
      <c r="R30" s="36" t="s">
        <v>76</v>
      </c>
      <c r="S30" s="34" t="s">
        <v>77</v>
      </c>
      <c r="T30" s="36">
        <v>30</v>
      </c>
    </row>
    <row r="31" spans="1:20" s="40" customFormat="1" ht="76.5" outlineLevel="1">
      <c r="A31" s="29"/>
      <c r="B31" s="41">
        <v>14</v>
      </c>
      <c r="C31" s="31" t="s">
        <v>29</v>
      </c>
      <c r="D31" s="32" t="s">
        <v>30</v>
      </c>
      <c r="E31" s="42" t="s">
        <v>78</v>
      </c>
      <c r="F31" s="34" t="s">
        <v>93</v>
      </c>
      <c r="G31" s="34" t="s">
        <v>93</v>
      </c>
      <c r="H31" s="34" t="s">
        <v>79</v>
      </c>
      <c r="I31" s="34" t="s">
        <v>80</v>
      </c>
      <c r="J31" s="34"/>
      <c r="K31" s="34"/>
      <c r="L31" s="36" t="s">
        <v>62</v>
      </c>
      <c r="M31" s="41" t="s">
        <v>37</v>
      </c>
      <c r="N31" s="43">
        <v>3</v>
      </c>
      <c r="O31" s="39">
        <v>13393</v>
      </c>
      <c r="P31" s="39">
        <v>40179</v>
      </c>
      <c r="Q31" s="36" t="s">
        <v>38</v>
      </c>
      <c r="R31" s="36" t="s">
        <v>76</v>
      </c>
      <c r="S31" s="36" t="s">
        <v>94</v>
      </c>
      <c r="T31" s="36">
        <v>30</v>
      </c>
    </row>
    <row r="32" spans="1:20" s="40" customFormat="1" ht="140.25" outlineLevel="1">
      <c r="A32" s="29"/>
      <c r="B32" s="41">
        <v>15</v>
      </c>
      <c r="C32" s="31" t="s">
        <v>29</v>
      </c>
      <c r="D32" s="32" t="s">
        <v>30</v>
      </c>
      <c r="E32" s="47" t="s">
        <v>31</v>
      </c>
      <c r="F32" s="34" t="s">
        <v>32</v>
      </c>
      <c r="G32" s="34" t="s">
        <v>33</v>
      </c>
      <c r="H32" s="34" t="s">
        <v>95</v>
      </c>
      <c r="I32" s="48" t="s">
        <v>35</v>
      </c>
      <c r="J32" s="49"/>
      <c r="K32" s="34"/>
      <c r="L32" s="36" t="s">
        <v>62</v>
      </c>
      <c r="M32" s="41" t="s">
        <v>37</v>
      </c>
      <c r="N32" s="43">
        <v>1</v>
      </c>
      <c r="O32" s="39">
        <v>394643</v>
      </c>
      <c r="P32" s="39">
        <v>394643</v>
      </c>
      <c r="Q32" s="36" t="s">
        <v>96</v>
      </c>
      <c r="R32" s="36" t="s">
        <v>96</v>
      </c>
      <c r="S32" s="36" t="s">
        <v>97</v>
      </c>
      <c r="T32" s="36">
        <v>30</v>
      </c>
    </row>
    <row r="33" spans="1:20" s="40" customFormat="1" ht="51" outlineLevel="1">
      <c r="A33" s="29"/>
      <c r="B33" s="30">
        <v>16</v>
      </c>
      <c r="C33" s="31" t="s">
        <v>29</v>
      </c>
      <c r="D33" s="32" t="s">
        <v>30</v>
      </c>
      <c r="E33" s="44" t="s">
        <v>81</v>
      </c>
      <c r="F33" s="34" t="s">
        <v>54</v>
      </c>
      <c r="G33" s="34" t="s">
        <v>54</v>
      </c>
      <c r="H33" s="34" t="s">
        <v>55</v>
      </c>
      <c r="I33" s="34" t="s">
        <v>82</v>
      </c>
      <c r="J33" s="34"/>
      <c r="K33" s="36"/>
      <c r="L33" s="36" t="s">
        <v>62</v>
      </c>
      <c r="M33" s="41" t="s">
        <v>37</v>
      </c>
      <c r="N33" s="43">
        <v>5</v>
      </c>
      <c r="O33" s="39">
        <v>14786</v>
      </c>
      <c r="P33" s="39">
        <v>73930</v>
      </c>
      <c r="Q33" s="41" t="s">
        <v>38</v>
      </c>
      <c r="R33" s="36" t="s">
        <v>76</v>
      </c>
      <c r="S33" s="34" t="s">
        <v>98</v>
      </c>
      <c r="T33" s="36">
        <v>30</v>
      </c>
    </row>
    <row r="34" spans="1:20" s="40" customFormat="1" ht="51" outlineLevel="1">
      <c r="A34" s="29"/>
      <c r="B34" s="41">
        <v>17</v>
      </c>
      <c r="C34" s="31" t="s">
        <v>29</v>
      </c>
      <c r="D34" s="32" t="s">
        <v>30</v>
      </c>
      <c r="E34" s="44" t="s">
        <v>90</v>
      </c>
      <c r="F34" s="34" t="s">
        <v>84</v>
      </c>
      <c r="G34" s="34" t="s">
        <v>84</v>
      </c>
      <c r="H34" s="34" t="s">
        <v>91</v>
      </c>
      <c r="I34" s="34" t="s">
        <v>92</v>
      </c>
      <c r="J34" s="34"/>
      <c r="K34" s="34"/>
      <c r="L34" s="36" t="s">
        <v>62</v>
      </c>
      <c r="M34" s="41" t="s">
        <v>37</v>
      </c>
      <c r="N34" s="50">
        <v>5</v>
      </c>
      <c r="O34" s="39">
        <v>34154</v>
      </c>
      <c r="P34" s="39">
        <v>170770</v>
      </c>
      <c r="Q34" s="36" t="s">
        <v>38</v>
      </c>
      <c r="R34" s="36" t="s">
        <v>76</v>
      </c>
      <c r="S34" s="34" t="s">
        <v>99</v>
      </c>
      <c r="T34" s="36">
        <v>50</v>
      </c>
    </row>
    <row r="35" spans="1:20" s="40" customFormat="1" ht="51" outlineLevel="1">
      <c r="A35" s="29"/>
      <c r="B35" s="41">
        <v>18</v>
      </c>
      <c r="C35" s="31" t="s">
        <v>29</v>
      </c>
      <c r="D35" s="32" t="s">
        <v>30</v>
      </c>
      <c r="E35" s="44" t="s">
        <v>100</v>
      </c>
      <c r="F35" s="34" t="s">
        <v>101</v>
      </c>
      <c r="G35" s="34" t="s">
        <v>101</v>
      </c>
      <c r="H35" s="34" t="s">
        <v>102</v>
      </c>
      <c r="I35" s="34" t="s">
        <v>103</v>
      </c>
      <c r="J35" s="34"/>
      <c r="K35" s="34"/>
      <c r="L35" s="36" t="s">
        <v>62</v>
      </c>
      <c r="M35" s="41" t="s">
        <v>37</v>
      </c>
      <c r="N35" s="51">
        <v>6</v>
      </c>
      <c r="O35" s="39">
        <v>36179</v>
      </c>
      <c r="P35" s="39">
        <v>217074</v>
      </c>
      <c r="Q35" s="36" t="s">
        <v>104</v>
      </c>
      <c r="R35" s="36" t="s">
        <v>76</v>
      </c>
      <c r="S35" s="34" t="s">
        <v>99</v>
      </c>
      <c r="T35" s="36">
        <v>50</v>
      </c>
    </row>
    <row r="36" spans="1:20" s="40" customFormat="1" ht="51" outlineLevel="1">
      <c r="A36" s="29"/>
      <c r="B36" s="30">
        <v>19</v>
      </c>
      <c r="C36" s="31" t="s">
        <v>29</v>
      </c>
      <c r="D36" s="32" t="s">
        <v>30</v>
      </c>
      <c r="E36" s="44" t="s">
        <v>81</v>
      </c>
      <c r="F36" s="34" t="s">
        <v>54</v>
      </c>
      <c r="G36" s="34" t="s">
        <v>54</v>
      </c>
      <c r="H36" s="34" t="s">
        <v>55</v>
      </c>
      <c r="I36" s="34" t="s">
        <v>105</v>
      </c>
      <c r="J36" s="34"/>
      <c r="K36" s="34"/>
      <c r="L36" s="36" t="s">
        <v>62</v>
      </c>
      <c r="M36" s="41" t="s">
        <v>37</v>
      </c>
      <c r="N36" s="43">
        <v>5</v>
      </c>
      <c r="O36" s="39">
        <v>41786</v>
      </c>
      <c r="P36" s="39">
        <v>208930</v>
      </c>
      <c r="Q36" s="41" t="s">
        <v>38</v>
      </c>
      <c r="R36" s="41" t="s">
        <v>104</v>
      </c>
      <c r="S36" s="34" t="s">
        <v>106</v>
      </c>
      <c r="T36" s="36">
        <v>30</v>
      </c>
    </row>
    <row r="37" spans="1:20" s="40" customFormat="1" ht="63.75" outlineLevel="1">
      <c r="A37" s="29"/>
      <c r="B37" s="41">
        <v>20</v>
      </c>
      <c r="C37" s="31" t="s">
        <v>29</v>
      </c>
      <c r="D37" s="32" t="s">
        <v>30</v>
      </c>
      <c r="E37" s="44" t="s">
        <v>107</v>
      </c>
      <c r="F37" s="45" t="s">
        <v>71</v>
      </c>
      <c r="G37" s="34" t="s">
        <v>108</v>
      </c>
      <c r="H37" s="34" t="s">
        <v>109</v>
      </c>
      <c r="I37" s="34" t="s">
        <v>110</v>
      </c>
      <c r="J37" s="34"/>
      <c r="K37" s="36"/>
      <c r="L37" s="36" t="s">
        <v>62</v>
      </c>
      <c r="M37" s="41" t="s">
        <v>37</v>
      </c>
      <c r="N37" s="43">
        <v>2</v>
      </c>
      <c r="O37" s="39">
        <v>26786</v>
      </c>
      <c r="P37" s="39">
        <v>53572</v>
      </c>
      <c r="Q37" s="41" t="s">
        <v>38</v>
      </c>
      <c r="R37" s="36" t="s">
        <v>104</v>
      </c>
      <c r="S37" s="36" t="s">
        <v>111</v>
      </c>
      <c r="T37" s="36">
        <v>30</v>
      </c>
    </row>
    <row r="38" spans="1:20" s="40" customFormat="1" ht="25.5" outlineLevel="1">
      <c r="A38" s="29"/>
      <c r="B38" s="41">
        <v>21</v>
      </c>
      <c r="C38" s="31" t="s">
        <v>29</v>
      </c>
      <c r="D38" s="32" t="s">
        <v>30</v>
      </c>
      <c r="E38" s="44" t="s">
        <v>112</v>
      </c>
      <c r="F38" s="34" t="s">
        <v>113</v>
      </c>
      <c r="G38" s="34" t="s">
        <v>113</v>
      </c>
      <c r="H38" s="34" t="s">
        <v>114</v>
      </c>
      <c r="I38" s="34" t="s">
        <v>115</v>
      </c>
      <c r="J38" s="34"/>
      <c r="K38" s="36"/>
      <c r="L38" s="36" t="s">
        <v>62</v>
      </c>
      <c r="M38" s="41" t="s">
        <v>37</v>
      </c>
      <c r="N38" s="43">
        <v>2</v>
      </c>
      <c r="O38" s="39">
        <v>17857</v>
      </c>
      <c r="P38" s="39">
        <v>35714</v>
      </c>
      <c r="Q38" s="41" t="s">
        <v>38</v>
      </c>
      <c r="R38" s="36" t="s">
        <v>104</v>
      </c>
      <c r="S38" s="36" t="s">
        <v>111</v>
      </c>
      <c r="T38" s="36">
        <v>30</v>
      </c>
    </row>
    <row r="39" spans="1:20" s="40" customFormat="1" ht="38.25" outlineLevel="1">
      <c r="A39" s="29"/>
      <c r="B39" s="30">
        <v>22</v>
      </c>
      <c r="C39" s="31" t="s">
        <v>29</v>
      </c>
      <c r="D39" s="32" t="s">
        <v>30</v>
      </c>
      <c r="E39" s="44" t="s">
        <v>116</v>
      </c>
      <c r="F39" s="34" t="s">
        <v>49</v>
      </c>
      <c r="G39" s="34" t="s">
        <v>50</v>
      </c>
      <c r="H39" s="34" t="s">
        <v>51</v>
      </c>
      <c r="I39" s="34" t="s">
        <v>117</v>
      </c>
      <c r="J39" s="34"/>
      <c r="K39" s="36"/>
      <c r="L39" s="36" t="s">
        <v>62</v>
      </c>
      <c r="M39" s="41" t="s">
        <v>37</v>
      </c>
      <c r="N39" s="43">
        <v>5</v>
      </c>
      <c r="O39" s="39">
        <v>8036</v>
      </c>
      <c r="P39" s="39">
        <v>40180</v>
      </c>
      <c r="Q39" s="41" t="s">
        <v>38</v>
      </c>
      <c r="R39" s="41" t="s">
        <v>104</v>
      </c>
      <c r="S39" s="36" t="s">
        <v>111</v>
      </c>
      <c r="T39" s="36">
        <v>30</v>
      </c>
    </row>
    <row r="40" spans="1:20" s="40" customFormat="1" ht="38.25" outlineLevel="1">
      <c r="A40" s="29"/>
      <c r="B40" s="41">
        <v>23</v>
      </c>
      <c r="C40" s="31" t="s">
        <v>29</v>
      </c>
      <c r="D40" s="32" t="s">
        <v>30</v>
      </c>
      <c r="E40" s="52" t="s">
        <v>118</v>
      </c>
      <c r="F40" s="34" t="s">
        <v>119</v>
      </c>
      <c r="G40" s="34" t="s">
        <v>119</v>
      </c>
      <c r="H40" s="34" t="s">
        <v>120</v>
      </c>
      <c r="I40" s="36" t="s">
        <v>121</v>
      </c>
      <c r="J40" s="36"/>
      <c r="K40" s="36"/>
      <c r="L40" s="36" t="s">
        <v>62</v>
      </c>
      <c r="M40" s="41" t="s">
        <v>37</v>
      </c>
      <c r="N40" s="43">
        <v>1</v>
      </c>
      <c r="O40" s="39">
        <v>205357</v>
      </c>
      <c r="P40" s="39">
        <v>205357</v>
      </c>
      <c r="Q40" s="41" t="s">
        <v>38</v>
      </c>
      <c r="R40" s="41" t="s">
        <v>104</v>
      </c>
      <c r="S40" s="36" t="s">
        <v>111</v>
      </c>
      <c r="T40" s="36">
        <v>30</v>
      </c>
    </row>
    <row r="41" spans="1:20" s="40" customFormat="1" ht="25.5">
      <c r="A41" s="29"/>
      <c r="B41" s="41">
        <v>24</v>
      </c>
      <c r="C41" s="31" t="s">
        <v>29</v>
      </c>
      <c r="D41" s="32" t="s">
        <v>30</v>
      </c>
      <c r="E41" s="36" t="s">
        <v>122</v>
      </c>
      <c r="F41" s="40" t="s">
        <v>123</v>
      </c>
      <c r="G41" s="34" t="s">
        <v>124</v>
      </c>
      <c r="H41" s="40" t="s">
        <v>125</v>
      </c>
      <c r="I41" s="36" t="s">
        <v>126</v>
      </c>
      <c r="J41" s="36"/>
      <c r="L41" s="37" t="s">
        <v>36</v>
      </c>
      <c r="M41" s="41" t="s">
        <v>127</v>
      </c>
      <c r="N41" s="43">
        <v>10000</v>
      </c>
      <c r="O41" s="39">
        <v>149368.13</v>
      </c>
      <c r="P41" s="39">
        <f>187180194.82-9123475-139285714.28</f>
        <v>38771005.539999992</v>
      </c>
      <c r="Q41" s="36" t="s">
        <v>128</v>
      </c>
      <c r="R41" s="36" t="s">
        <v>129</v>
      </c>
      <c r="S41" s="36" t="s">
        <v>40</v>
      </c>
      <c r="T41" s="41">
        <v>0</v>
      </c>
    </row>
    <row r="42" spans="1:20" s="40" customFormat="1" ht="51">
      <c r="A42" s="29"/>
      <c r="B42" s="30">
        <v>25</v>
      </c>
      <c r="C42" s="31" t="s">
        <v>29</v>
      </c>
      <c r="D42" s="32" t="s">
        <v>30</v>
      </c>
      <c r="E42" s="44" t="s">
        <v>130</v>
      </c>
      <c r="F42" s="34" t="s">
        <v>101</v>
      </c>
      <c r="G42" s="34" t="s">
        <v>101</v>
      </c>
      <c r="H42" s="34" t="s">
        <v>131</v>
      </c>
      <c r="I42" s="34" t="s">
        <v>132</v>
      </c>
      <c r="J42" s="34"/>
      <c r="K42" s="34"/>
      <c r="L42" s="36" t="s">
        <v>62</v>
      </c>
      <c r="M42" s="41" t="s">
        <v>37</v>
      </c>
      <c r="N42" s="43">
        <v>2</v>
      </c>
      <c r="O42" s="39">
        <v>40179</v>
      </c>
      <c r="P42" s="39">
        <v>80358</v>
      </c>
      <c r="Q42" s="41" t="s">
        <v>38</v>
      </c>
      <c r="R42" s="36" t="s">
        <v>76</v>
      </c>
      <c r="S42" s="34" t="s">
        <v>106</v>
      </c>
      <c r="T42" s="36">
        <v>30</v>
      </c>
    </row>
    <row r="43" spans="1:20" s="40" customFormat="1" ht="51">
      <c r="A43" s="29"/>
      <c r="B43" s="41">
        <v>26</v>
      </c>
      <c r="C43" s="31" t="s">
        <v>29</v>
      </c>
      <c r="D43" s="32" t="s">
        <v>30</v>
      </c>
      <c r="E43" s="44" t="s">
        <v>133</v>
      </c>
      <c r="F43" s="44" t="s">
        <v>134</v>
      </c>
      <c r="G43" s="34" t="s">
        <v>135</v>
      </c>
      <c r="H43" s="34" t="s">
        <v>136</v>
      </c>
      <c r="I43" s="44" t="s">
        <v>137</v>
      </c>
      <c r="J43" s="44"/>
      <c r="K43" s="34"/>
      <c r="L43" s="36" t="s">
        <v>62</v>
      </c>
      <c r="M43" s="41" t="s">
        <v>37</v>
      </c>
      <c r="N43" s="43">
        <v>1</v>
      </c>
      <c r="O43" s="39">
        <v>62500</v>
      </c>
      <c r="P43" s="39">
        <v>62500</v>
      </c>
      <c r="Q43" s="41" t="s">
        <v>38</v>
      </c>
      <c r="R43" s="36" t="s">
        <v>76</v>
      </c>
      <c r="S43" s="34" t="s">
        <v>106</v>
      </c>
      <c r="T43" s="36">
        <v>100</v>
      </c>
    </row>
    <row r="44" spans="1:20" s="40" customFormat="1" ht="63.75">
      <c r="A44" s="29"/>
      <c r="B44" s="41">
        <v>27</v>
      </c>
      <c r="C44" s="31" t="s">
        <v>29</v>
      </c>
      <c r="D44" s="32" t="s">
        <v>30</v>
      </c>
      <c r="E44" s="47" t="s">
        <v>107</v>
      </c>
      <c r="F44" s="45" t="s">
        <v>71</v>
      </c>
      <c r="G44" s="34" t="s">
        <v>72</v>
      </c>
      <c r="H44" s="34" t="s">
        <v>109</v>
      </c>
      <c r="I44" s="34" t="s">
        <v>110</v>
      </c>
      <c r="J44" s="34"/>
      <c r="K44" s="36"/>
      <c r="L44" s="36" t="s">
        <v>62</v>
      </c>
      <c r="M44" s="41" t="s">
        <v>37</v>
      </c>
      <c r="N44" s="43">
        <v>11</v>
      </c>
      <c r="O44" s="39">
        <f>P44/N44</f>
        <v>41482</v>
      </c>
      <c r="P44" s="39">
        <f>535704-79402</f>
        <v>456302</v>
      </c>
      <c r="Q44" s="36" t="s">
        <v>104</v>
      </c>
      <c r="R44" s="36" t="s">
        <v>76</v>
      </c>
      <c r="S44" s="36" t="s">
        <v>97</v>
      </c>
      <c r="T44" s="36">
        <v>30</v>
      </c>
    </row>
    <row r="45" spans="1:20" s="40" customFormat="1" ht="76.5">
      <c r="A45" s="29"/>
      <c r="B45" s="30">
        <v>28</v>
      </c>
      <c r="C45" s="31" t="s">
        <v>29</v>
      </c>
      <c r="D45" s="32" t="s">
        <v>30</v>
      </c>
      <c r="E45" s="42" t="s">
        <v>78</v>
      </c>
      <c r="F45" s="34" t="s">
        <v>42</v>
      </c>
      <c r="G45" s="34" t="s">
        <v>42</v>
      </c>
      <c r="H45" s="34" t="s">
        <v>79</v>
      </c>
      <c r="I45" s="34" t="s">
        <v>80</v>
      </c>
      <c r="J45" s="34"/>
      <c r="K45" s="36"/>
      <c r="L45" s="36" t="s">
        <v>62</v>
      </c>
      <c r="M45" s="41" t="s">
        <v>37</v>
      </c>
      <c r="N45" s="43">
        <v>14</v>
      </c>
      <c r="O45" s="39">
        <f>P45/N45</f>
        <v>10714</v>
      </c>
      <c r="P45" s="39">
        <f>401790-251794</f>
        <v>149996</v>
      </c>
      <c r="Q45" s="36" t="s">
        <v>104</v>
      </c>
      <c r="R45" s="36" t="s">
        <v>76</v>
      </c>
      <c r="S45" s="36" t="s">
        <v>97</v>
      </c>
      <c r="T45" s="36">
        <v>30</v>
      </c>
    </row>
    <row r="46" spans="1:20" s="40" customFormat="1" ht="51">
      <c r="A46" s="29"/>
      <c r="B46" s="41">
        <v>29</v>
      </c>
      <c r="C46" s="31" t="s">
        <v>29</v>
      </c>
      <c r="D46" s="32" t="s">
        <v>30</v>
      </c>
      <c r="E46" s="44" t="s">
        <v>116</v>
      </c>
      <c r="F46" s="45" t="s">
        <v>49</v>
      </c>
      <c r="G46" s="34" t="s">
        <v>50</v>
      </c>
      <c r="H46" s="34" t="s">
        <v>51</v>
      </c>
      <c r="I46" s="34" t="s">
        <v>117</v>
      </c>
      <c r="J46" s="34"/>
      <c r="K46" s="36"/>
      <c r="L46" s="36" t="s">
        <v>62</v>
      </c>
      <c r="M46" s="41" t="s">
        <v>37</v>
      </c>
      <c r="N46" s="43">
        <v>15</v>
      </c>
      <c r="O46" s="39">
        <f>P46/N46</f>
        <v>11607</v>
      </c>
      <c r="P46" s="39">
        <f>62500+111605</f>
        <v>174105</v>
      </c>
      <c r="Q46" s="36" t="s">
        <v>104</v>
      </c>
      <c r="R46" s="36" t="s">
        <v>76</v>
      </c>
      <c r="S46" s="36" t="s">
        <v>97</v>
      </c>
      <c r="T46" s="36">
        <v>30</v>
      </c>
    </row>
    <row r="47" spans="1:20" s="40" customFormat="1" ht="51">
      <c r="A47" s="29"/>
      <c r="B47" s="41">
        <v>30</v>
      </c>
      <c r="C47" s="31" t="s">
        <v>29</v>
      </c>
      <c r="D47" s="32" t="s">
        <v>30</v>
      </c>
      <c r="E47" s="52" t="s">
        <v>118</v>
      </c>
      <c r="F47" s="34" t="s">
        <v>119</v>
      </c>
      <c r="G47" s="34" t="s">
        <v>119</v>
      </c>
      <c r="H47" s="34" t="s">
        <v>138</v>
      </c>
      <c r="I47" s="36" t="s">
        <v>121</v>
      </c>
      <c r="J47" s="36"/>
      <c r="K47" s="36"/>
      <c r="L47" s="36" t="s">
        <v>62</v>
      </c>
      <c r="M47" s="41" t="s">
        <v>37</v>
      </c>
      <c r="N47" s="43">
        <v>4</v>
      </c>
      <c r="O47" s="39">
        <f>P47/N47</f>
        <v>74107</v>
      </c>
      <c r="P47" s="39">
        <f>178572+117856</f>
        <v>296428</v>
      </c>
      <c r="Q47" s="36" t="s">
        <v>104</v>
      </c>
      <c r="R47" s="36" t="s">
        <v>76</v>
      </c>
      <c r="S47" s="36" t="s">
        <v>97</v>
      </c>
      <c r="T47" s="36">
        <v>30</v>
      </c>
    </row>
    <row r="48" spans="1:20" s="40" customFormat="1" ht="76.5">
      <c r="A48" s="29"/>
      <c r="B48" s="30">
        <v>31</v>
      </c>
      <c r="C48" s="31" t="s">
        <v>29</v>
      </c>
      <c r="D48" s="32" t="s">
        <v>30</v>
      </c>
      <c r="E48" s="44" t="s">
        <v>83</v>
      </c>
      <c r="F48" s="34" t="s">
        <v>84</v>
      </c>
      <c r="G48" s="34" t="s">
        <v>84</v>
      </c>
      <c r="H48" s="34" t="s">
        <v>85</v>
      </c>
      <c r="I48" s="34" t="s">
        <v>86</v>
      </c>
      <c r="J48" s="34"/>
      <c r="K48" s="36"/>
      <c r="L48" s="36" t="s">
        <v>62</v>
      </c>
      <c r="M48" s="41" t="s">
        <v>37</v>
      </c>
      <c r="N48" s="43">
        <v>6</v>
      </c>
      <c r="O48" s="39">
        <f>P48/N48</f>
        <v>17411</v>
      </c>
      <c r="P48" s="39">
        <f>375000-270534</f>
        <v>104466</v>
      </c>
      <c r="Q48" s="36" t="s">
        <v>104</v>
      </c>
      <c r="R48" s="36" t="s">
        <v>76</v>
      </c>
      <c r="S48" s="36" t="s">
        <v>97</v>
      </c>
      <c r="T48" s="36">
        <v>100</v>
      </c>
    </row>
    <row r="49" spans="1:20" s="40" customFormat="1" ht="51">
      <c r="A49" s="29"/>
      <c r="B49" s="41">
        <v>32</v>
      </c>
      <c r="C49" s="31" t="s">
        <v>29</v>
      </c>
      <c r="D49" s="32" t="s">
        <v>30</v>
      </c>
      <c r="E49" s="44" t="s">
        <v>130</v>
      </c>
      <c r="F49" s="34" t="s">
        <v>139</v>
      </c>
      <c r="G49" s="34" t="s">
        <v>139</v>
      </c>
      <c r="H49" s="34" t="s">
        <v>140</v>
      </c>
      <c r="I49" s="34" t="s">
        <v>132</v>
      </c>
      <c r="J49" s="34"/>
      <c r="K49" s="34"/>
      <c r="L49" s="36" t="s">
        <v>62</v>
      </c>
      <c r="M49" s="41" t="s">
        <v>37</v>
      </c>
      <c r="N49" s="43">
        <v>2</v>
      </c>
      <c r="O49" s="39">
        <v>40179</v>
      </c>
      <c r="P49" s="39">
        <v>80358</v>
      </c>
      <c r="Q49" s="36" t="s">
        <v>96</v>
      </c>
      <c r="R49" s="36" t="s">
        <v>76</v>
      </c>
      <c r="S49" s="36" t="s">
        <v>97</v>
      </c>
      <c r="T49" s="36">
        <v>100</v>
      </c>
    </row>
    <row r="50" spans="1:20" s="40" customFormat="1" ht="25.5">
      <c r="A50" s="29"/>
      <c r="B50" s="41">
        <v>33</v>
      </c>
      <c r="C50" s="31" t="s">
        <v>29</v>
      </c>
      <c r="D50" s="32" t="s">
        <v>30</v>
      </c>
      <c r="E50" s="44" t="s">
        <v>141</v>
      </c>
      <c r="F50" s="34" t="s">
        <v>142</v>
      </c>
      <c r="G50" s="34" t="s">
        <v>142</v>
      </c>
      <c r="H50" s="34" t="s">
        <v>143</v>
      </c>
      <c r="I50" s="34" t="s">
        <v>144</v>
      </c>
      <c r="J50" s="34"/>
      <c r="K50" s="34"/>
      <c r="L50" s="36" t="s">
        <v>62</v>
      </c>
      <c r="M50" s="41" t="s">
        <v>37</v>
      </c>
      <c r="N50" s="43">
        <v>2</v>
      </c>
      <c r="O50" s="39">
        <f>P50/N50</f>
        <v>133929</v>
      </c>
      <c r="P50" s="39">
        <f>133929+133929</f>
        <v>267858</v>
      </c>
      <c r="Q50" s="36" t="s">
        <v>96</v>
      </c>
      <c r="R50" s="36" t="s">
        <v>96</v>
      </c>
      <c r="S50" s="36" t="s">
        <v>97</v>
      </c>
      <c r="T50" s="36">
        <v>100</v>
      </c>
    </row>
    <row r="51" spans="1:20" s="40" customFormat="1" ht="38.25">
      <c r="A51" s="29"/>
      <c r="B51" s="30">
        <v>34</v>
      </c>
      <c r="C51" s="31" t="s">
        <v>29</v>
      </c>
      <c r="D51" s="32" t="s">
        <v>30</v>
      </c>
      <c r="E51" s="42" t="s">
        <v>145</v>
      </c>
      <c r="F51" s="42" t="s">
        <v>146</v>
      </c>
      <c r="G51" s="34" t="s">
        <v>147</v>
      </c>
      <c r="H51" s="34" t="s">
        <v>148</v>
      </c>
      <c r="I51" s="34" t="s">
        <v>149</v>
      </c>
      <c r="J51" s="34"/>
      <c r="K51" s="36"/>
      <c r="L51" s="36" t="s">
        <v>62</v>
      </c>
      <c r="M51" s="41" t="s">
        <v>37</v>
      </c>
      <c r="N51" s="43">
        <v>10</v>
      </c>
      <c r="O51" s="39">
        <f>P51/N51</f>
        <v>35714</v>
      </c>
      <c r="P51" s="39">
        <f>35714+321426</f>
        <v>357140</v>
      </c>
      <c r="Q51" s="36" t="s">
        <v>96</v>
      </c>
      <c r="R51" s="36" t="s">
        <v>96</v>
      </c>
      <c r="S51" s="36" t="s">
        <v>97</v>
      </c>
      <c r="T51" s="36">
        <v>100</v>
      </c>
    </row>
    <row r="52" spans="1:20" s="40" customFormat="1" ht="38.25">
      <c r="A52" s="29"/>
      <c r="B52" s="41">
        <v>35</v>
      </c>
      <c r="C52" s="31" t="s">
        <v>29</v>
      </c>
      <c r="D52" s="32" t="s">
        <v>30</v>
      </c>
      <c r="E52" s="44" t="s">
        <v>150</v>
      </c>
      <c r="F52" s="42" t="s">
        <v>146</v>
      </c>
      <c r="G52" s="34" t="s">
        <v>151</v>
      </c>
      <c r="H52" s="34" t="s">
        <v>152</v>
      </c>
      <c r="I52" s="34" t="s">
        <v>153</v>
      </c>
      <c r="J52" s="34"/>
      <c r="K52" s="36"/>
      <c r="L52" s="36" t="s">
        <v>62</v>
      </c>
      <c r="M52" s="41" t="s">
        <v>37</v>
      </c>
      <c r="N52" s="43">
        <v>5</v>
      </c>
      <c r="O52" s="39">
        <f>P52/N52</f>
        <v>35714</v>
      </c>
      <c r="P52" s="39">
        <f>35714+142856</f>
        <v>178570</v>
      </c>
      <c r="Q52" s="36" t="s">
        <v>96</v>
      </c>
      <c r="R52" s="36" t="s">
        <v>96</v>
      </c>
      <c r="S52" s="36" t="s">
        <v>97</v>
      </c>
      <c r="T52" s="36">
        <v>100</v>
      </c>
    </row>
    <row r="53" spans="1:20" s="40" customFormat="1" ht="25.5">
      <c r="A53" s="29"/>
      <c r="B53" s="41">
        <v>36</v>
      </c>
      <c r="C53" s="31" t="s">
        <v>29</v>
      </c>
      <c r="D53" s="32" t="s">
        <v>30</v>
      </c>
      <c r="E53" s="44" t="s">
        <v>154</v>
      </c>
      <c r="F53" s="45" t="s">
        <v>155</v>
      </c>
      <c r="G53" s="34" t="s">
        <v>156</v>
      </c>
      <c r="H53" s="34" t="s">
        <v>157</v>
      </c>
      <c r="I53" s="34" t="s">
        <v>158</v>
      </c>
      <c r="J53" s="34"/>
      <c r="K53" s="34"/>
      <c r="L53" s="36" t="s">
        <v>62</v>
      </c>
      <c r="M53" s="41" t="s">
        <v>37</v>
      </c>
      <c r="N53" s="43">
        <v>1</v>
      </c>
      <c r="O53" s="39">
        <v>89286</v>
      </c>
      <c r="P53" s="39">
        <v>89286</v>
      </c>
      <c r="Q53" s="36" t="s">
        <v>96</v>
      </c>
      <c r="R53" s="36" t="s">
        <v>96</v>
      </c>
      <c r="S53" s="36" t="s">
        <v>97</v>
      </c>
      <c r="T53" s="36">
        <v>100</v>
      </c>
    </row>
    <row r="54" spans="1:20" s="40" customFormat="1" ht="25.5">
      <c r="A54" s="29"/>
      <c r="B54" s="30">
        <v>37</v>
      </c>
      <c r="C54" s="31" t="s">
        <v>29</v>
      </c>
      <c r="D54" s="32" t="s">
        <v>30</v>
      </c>
      <c r="E54" s="44" t="s">
        <v>133</v>
      </c>
      <c r="F54" s="44" t="s">
        <v>159</v>
      </c>
      <c r="G54" s="34" t="s">
        <v>135</v>
      </c>
      <c r="H54" s="34" t="s">
        <v>136</v>
      </c>
      <c r="I54" s="44" t="s">
        <v>137</v>
      </c>
      <c r="J54" s="44"/>
      <c r="K54" s="34"/>
      <c r="L54" s="36" t="s">
        <v>62</v>
      </c>
      <c r="M54" s="41" t="s">
        <v>37</v>
      </c>
      <c r="N54" s="43">
        <v>1</v>
      </c>
      <c r="O54" s="39">
        <v>62500</v>
      </c>
      <c r="P54" s="39">
        <v>62500</v>
      </c>
      <c r="Q54" s="36" t="s">
        <v>104</v>
      </c>
      <c r="R54" s="36" t="s">
        <v>96</v>
      </c>
      <c r="S54" s="36" t="s">
        <v>97</v>
      </c>
      <c r="T54" s="36">
        <v>100</v>
      </c>
    </row>
    <row r="55" spans="1:20" s="40" customFormat="1" ht="63.75">
      <c r="A55" s="29"/>
      <c r="B55" s="41">
        <v>38</v>
      </c>
      <c r="C55" s="31" t="s">
        <v>29</v>
      </c>
      <c r="D55" s="32" t="s">
        <v>30</v>
      </c>
      <c r="E55" s="47" t="s">
        <v>107</v>
      </c>
      <c r="F55" s="45" t="s">
        <v>71</v>
      </c>
      <c r="G55" s="34" t="s">
        <v>72</v>
      </c>
      <c r="H55" s="34" t="s">
        <v>109</v>
      </c>
      <c r="I55" s="34" t="s">
        <v>110</v>
      </c>
      <c r="J55" s="34"/>
      <c r="K55" s="36"/>
      <c r="L55" s="36" t="s">
        <v>62</v>
      </c>
      <c r="M55" s="41" t="s">
        <v>37</v>
      </c>
      <c r="N55" s="43">
        <v>10</v>
      </c>
      <c r="O55" s="39">
        <v>53500</v>
      </c>
      <c r="P55" s="39">
        <f>535704-704</f>
        <v>535000</v>
      </c>
      <c r="Q55" s="36" t="s">
        <v>104</v>
      </c>
      <c r="R55" s="36" t="s">
        <v>76</v>
      </c>
      <c r="S55" s="36" t="s">
        <v>111</v>
      </c>
      <c r="T55" s="36">
        <v>30</v>
      </c>
    </row>
    <row r="56" spans="1:20" s="40" customFormat="1" ht="76.5">
      <c r="A56" s="29"/>
      <c r="B56" s="41">
        <v>39</v>
      </c>
      <c r="C56" s="31" t="s">
        <v>29</v>
      </c>
      <c r="D56" s="32" t="s">
        <v>30</v>
      </c>
      <c r="E56" s="42" t="s">
        <v>78</v>
      </c>
      <c r="F56" s="34" t="s">
        <v>42</v>
      </c>
      <c r="G56" s="34" t="s">
        <v>42</v>
      </c>
      <c r="H56" s="34" t="s">
        <v>79</v>
      </c>
      <c r="I56" s="34" t="s">
        <v>80</v>
      </c>
      <c r="J56" s="34"/>
      <c r="K56" s="36"/>
      <c r="L56" s="36" t="s">
        <v>62</v>
      </c>
      <c r="M56" s="41" t="s">
        <v>37</v>
      </c>
      <c r="N56" s="43">
        <v>15</v>
      </c>
      <c r="O56" s="39">
        <v>10150</v>
      </c>
      <c r="P56" s="39">
        <f>401790-249540</f>
        <v>152250</v>
      </c>
      <c r="Q56" s="36" t="s">
        <v>104</v>
      </c>
      <c r="R56" s="36" t="s">
        <v>76</v>
      </c>
      <c r="S56" s="36" t="s">
        <v>111</v>
      </c>
      <c r="T56" s="36">
        <v>30</v>
      </c>
    </row>
    <row r="57" spans="1:20" s="40" customFormat="1" ht="51">
      <c r="A57" s="29"/>
      <c r="B57" s="30">
        <v>40</v>
      </c>
      <c r="C57" s="31" t="s">
        <v>29</v>
      </c>
      <c r="D57" s="32" t="s">
        <v>30</v>
      </c>
      <c r="E57" s="44" t="s">
        <v>116</v>
      </c>
      <c r="F57" s="45" t="s">
        <v>49</v>
      </c>
      <c r="G57" s="34" t="s">
        <v>50</v>
      </c>
      <c r="H57" s="34" t="s">
        <v>51</v>
      </c>
      <c r="I57" s="34" t="s">
        <v>117</v>
      </c>
      <c r="J57" s="34"/>
      <c r="K57" s="36"/>
      <c r="L57" s="36" t="s">
        <v>62</v>
      </c>
      <c r="M57" s="41" t="s">
        <v>37</v>
      </c>
      <c r="N57" s="43">
        <v>10</v>
      </c>
      <c r="O57" s="39">
        <v>10700</v>
      </c>
      <c r="P57" s="39">
        <f>62500+44500</f>
        <v>107000</v>
      </c>
      <c r="Q57" s="36" t="s">
        <v>104</v>
      </c>
      <c r="R57" s="36" t="s">
        <v>160</v>
      </c>
      <c r="S57" s="36" t="s">
        <v>111</v>
      </c>
      <c r="T57" s="36">
        <v>30</v>
      </c>
    </row>
    <row r="58" spans="1:20" s="40" customFormat="1" ht="51">
      <c r="A58" s="29"/>
      <c r="B58" s="41">
        <v>41</v>
      </c>
      <c r="C58" s="31" t="s">
        <v>29</v>
      </c>
      <c r="D58" s="32" t="s">
        <v>30</v>
      </c>
      <c r="E58" s="52" t="s">
        <v>118</v>
      </c>
      <c r="F58" s="34" t="s">
        <v>119</v>
      </c>
      <c r="G58" s="34" t="s">
        <v>119</v>
      </c>
      <c r="H58" s="34" t="s">
        <v>138</v>
      </c>
      <c r="I58" s="36" t="s">
        <v>121</v>
      </c>
      <c r="J58" s="36"/>
      <c r="K58" s="36"/>
      <c r="L58" s="36" t="s">
        <v>62</v>
      </c>
      <c r="M58" s="41" t="s">
        <v>37</v>
      </c>
      <c r="N58" s="43">
        <v>2</v>
      </c>
      <c r="O58" s="39">
        <v>89286</v>
      </c>
      <c r="P58" s="39">
        <v>178572</v>
      </c>
      <c r="Q58" s="36" t="s">
        <v>104</v>
      </c>
      <c r="R58" s="36" t="s">
        <v>76</v>
      </c>
      <c r="S58" s="36" t="s">
        <v>111</v>
      </c>
      <c r="T58" s="36">
        <v>30</v>
      </c>
    </row>
    <row r="59" spans="1:20" s="40" customFormat="1" ht="76.5">
      <c r="A59" s="29"/>
      <c r="B59" s="41">
        <v>42</v>
      </c>
      <c r="C59" s="31" t="s">
        <v>29</v>
      </c>
      <c r="D59" s="32" t="s">
        <v>30</v>
      </c>
      <c r="E59" s="44" t="s">
        <v>83</v>
      </c>
      <c r="F59" s="34" t="s">
        <v>101</v>
      </c>
      <c r="G59" s="34" t="s">
        <v>84</v>
      </c>
      <c r="H59" s="34" t="s">
        <v>85</v>
      </c>
      <c r="I59" s="34" t="s">
        <v>86</v>
      </c>
      <c r="J59" s="34"/>
      <c r="K59" s="36"/>
      <c r="L59" s="36" t="s">
        <v>62</v>
      </c>
      <c r="M59" s="41" t="s">
        <v>37</v>
      </c>
      <c r="N59" s="43">
        <v>0</v>
      </c>
      <c r="O59" s="39">
        <v>0</v>
      </c>
      <c r="P59" s="39">
        <f>375000-375000</f>
        <v>0</v>
      </c>
      <c r="Q59" s="36" t="s">
        <v>104</v>
      </c>
      <c r="R59" s="36" t="s">
        <v>76</v>
      </c>
      <c r="S59" s="36" t="s">
        <v>111</v>
      </c>
      <c r="T59" s="36">
        <v>30</v>
      </c>
    </row>
    <row r="60" spans="1:20" s="40" customFormat="1" ht="51">
      <c r="A60" s="29"/>
      <c r="B60" s="30">
        <v>43</v>
      </c>
      <c r="C60" s="31" t="s">
        <v>29</v>
      </c>
      <c r="D60" s="32" t="s">
        <v>30</v>
      </c>
      <c r="E60" s="44" t="s">
        <v>130</v>
      </c>
      <c r="F60" s="34" t="s">
        <v>161</v>
      </c>
      <c r="G60" s="34" t="s">
        <v>139</v>
      </c>
      <c r="H60" s="34" t="s">
        <v>140</v>
      </c>
      <c r="I60" s="34" t="s">
        <v>132</v>
      </c>
      <c r="J60" s="34"/>
      <c r="K60" s="34"/>
      <c r="L60" s="36" t="s">
        <v>62</v>
      </c>
      <c r="M60" s="41" t="s">
        <v>37</v>
      </c>
      <c r="N60" s="43">
        <v>2</v>
      </c>
      <c r="O60" s="39">
        <v>40179</v>
      </c>
      <c r="P60" s="39">
        <v>80358</v>
      </c>
      <c r="Q60" s="36" t="s">
        <v>104</v>
      </c>
      <c r="R60" s="36" t="s">
        <v>76</v>
      </c>
      <c r="S60" s="36" t="s">
        <v>111</v>
      </c>
      <c r="T60" s="36">
        <v>30</v>
      </c>
    </row>
    <row r="61" spans="1:20" s="40" customFormat="1" ht="51">
      <c r="A61" s="29"/>
      <c r="B61" s="41">
        <v>44</v>
      </c>
      <c r="C61" s="31" t="s">
        <v>29</v>
      </c>
      <c r="D61" s="32" t="s">
        <v>30</v>
      </c>
      <c r="E61" s="44" t="s">
        <v>141</v>
      </c>
      <c r="F61" s="34" t="s">
        <v>142</v>
      </c>
      <c r="G61" s="34" t="s">
        <v>142</v>
      </c>
      <c r="H61" s="34" t="s">
        <v>143</v>
      </c>
      <c r="I61" s="34" t="s">
        <v>144</v>
      </c>
      <c r="J61" s="34"/>
      <c r="K61" s="34"/>
      <c r="L61" s="36" t="s">
        <v>62</v>
      </c>
      <c r="M61" s="41" t="s">
        <v>37</v>
      </c>
      <c r="N61" s="43">
        <v>1</v>
      </c>
      <c r="O61" s="39">
        <v>133929</v>
      </c>
      <c r="P61" s="39">
        <v>133929</v>
      </c>
      <c r="Q61" s="36" t="s">
        <v>104</v>
      </c>
      <c r="R61" s="36" t="s">
        <v>76</v>
      </c>
      <c r="S61" s="36" t="s">
        <v>111</v>
      </c>
      <c r="T61" s="36">
        <v>30</v>
      </c>
    </row>
    <row r="62" spans="1:20" s="40" customFormat="1" ht="51">
      <c r="A62" s="29"/>
      <c r="B62" s="41">
        <v>45</v>
      </c>
      <c r="C62" s="31" t="s">
        <v>29</v>
      </c>
      <c r="D62" s="32" t="s">
        <v>30</v>
      </c>
      <c r="E62" s="42" t="s">
        <v>145</v>
      </c>
      <c r="F62" s="42" t="s">
        <v>146</v>
      </c>
      <c r="G62" s="34" t="s">
        <v>147</v>
      </c>
      <c r="H62" s="34" t="s">
        <v>148</v>
      </c>
      <c r="I62" s="34" t="s">
        <v>149</v>
      </c>
      <c r="J62" s="34"/>
      <c r="K62" s="36"/>
      <c r="L62" s="36" t="s">
        <v>62</v>
      </c>
      <c r="M62" s="41" t="s">
        <v>37</v>
      </c>
      <c r="N62" s="43">
        <v>1</v>
      </c>
      <c r="O62" s="39">
        <v>35714</v>
      </c>
      <c r="P62" s="39">
        <v>35714</v>
      </c>
      <c r="Q62" s="36" t="s">
        <v>104</v>
      </c>
      <c r="R62" s="36" t="s">
        <v>76</v>
      </c>
      <c r="S62" s="36" t="s">
        <v>111</v>
      </c>
      <c r="T62" s="36">
        <v>30</v>
      </c>
    </row>
    <row r="63" spans="1:20" s="40" customFormat="1" ht="51">
      <c r="A63" s="29"/>
      <c r="B63" s="30">
        <v>46</v>
      </c>
      <c r="C63" s="31" t="s">
        <v>29</v>
      </c>
      <c r="D63" s="32" t="s">
        <v>30</v>
      </c>
      <c r="E63" s="44" t="s">
        <v>150</v>
      </c>
      <c r="F63" s="42" t="s">
        <v>146</v>
      </c>
      <c r="G63" s="34" t="s">
        <v>151</v>
      </c>
      <c r="H63" s="34" t="s">
        <v>152</v>
      </c>
      <c r="I63" s="34" t="s">
        <v>153</v>
      </c>
      <c r="J63" s="34"/>
      <c r="K63" s="36"/>
      <c r="L63" s="36" t="s">
        <v>62</v>
      </c>
      <c r="M63" s="41" t="s">
        <v>37</v>
      </c>
      <c r="N63" s="43">
        <v>1</v>
      </c>
      <c r="O63" s="39">
        <v>35714</v>
      </c>
      <c r="P63" s="39">
        <v>35714</v>
      </c>
      <c r="Q63" s="36" t="s">
        <v>104</v>
      </c>
      <c r="R63" s="36" t="s">
        <v>76</v>
      </c>
      <c r="S63" s="36" t="s">
        <v>111</v>
      </c>
      <c r="T63" s="36">
        <v>30</v>
      </c>
    </row>
    <row r="64" spans="1:20" s="40" customFormat="1" ht="51">
      <c r="A64" s="29"/>
      <c r="B64" s="41">
        <v>47</v>
      </c>
      <c r="C64" s="31" t="s">
        <v>29</v>
      </c>
      <c r="D64" s="32" t="s">
        <v>30</v>
      </c>
      <c r="E64" s="44" t="s">
        <v>154</v>
      </c>
      <c r="F64" s="45" t="s">
        <v>155</v>
      </c>
      <c r="G64" s="34" t="s">
        <v>156</v>
      </c>
      <c r="H64" s="34" t="s">
        <v>157</v>
      </c>
      <c r="I64" s="34" t="s">
        <v>158</v>
      </c>
      <c r="J64" s="34"/>
      <c r="K64" s="34"/>
      <c r="L64" s="36" t="s">
        <v>62</v>
      </c>
      <c r="M64" s="41" t="s">
        <v>37</v>
      </c>
      <c r="N64" s="43">
        <v>1</v>
      </c>
      <c r="O64" s="39">
        <v>89286</v>
      </c>
      <c r="P64" s="39">
        <v>89286</v>
      </c>
      <c r="Q64" s="36" t="s">
        <v>104</v>
      </c>
      <c r="R64" s="36" t="s">
        <v>76</v>
      </c>
      <c r="S64" s="36" t="s">
        <v>111</v>
      </c>
      <c r="T64" s="36">
        <v>30</v>
      </c>
    </row>
    <row r="65" spans="1:20" s="40" customFormat="1" ht="51">
      <c r="A65" s="29"/>
      <c r="B65" s="41">
        <v>48</v>
      </c>
      <c r="C65" s="31" t="s">
        <v>29</v>
      </c>
      <c r="D65" s="32" t="s">
        <v>30</v>
      </c>
      <c r="E65" s="44" t="s">
        <v>133</v>
      </c>
      <c r="F65" s="44" t="s">
        <v>159</v>
      </c>
      <c r="G65" s="34" t="s">
        <v>135</v>
      </c>
      <c r="H65" s="34" t="s">
        <v>136</v>
      </c>
      <c r="I65" s="44" t="s">
        <v>137</v>
      </c>
      <c r="J65" s="44"/>
      <c r="K65" s="34"/>
      <c r="L65" s="36" t="s">
        <v>62</v>
      </c>
      <c r="M65" s="41" t="s">
        <v>37</v>
      </c>
      <c r="N65" s="43">
        <v>1</v>
      </c>
      <c r="O65" s="39">
        <v>62500</v>
      </c>
      <c r="P65" s="39">
        <v>62500</v>
      </c>
      <c r="Q65" s="36" t="s">
        <v>104</v>
      </c>
      <c r="R65" s="36" t="s">
        <v>76</v>
      </c>
      <c r="S65" s="36" t="s">
        <v>111</v>
      </c>
      <c r="T65" s="36">
        <v>100</v>
      </c>
    </row>
    <row r="66" spans="1:20" s="40" customFormat="1" ht="63.75">
      <c r="A66" s="29"/>
      <c r="B66" s="30">
        <v>49</v>
      </c>
      <c r="C66" s="31" t="s">
        <v>29</v>
      </c>
      <c r="D66" s="32" t="s">
        <v>30</v>
      </c>
      <c r="E66" s="47" t="s">
        <v>107</v>
      </c>
      <c r="F66" s="45" t="s">
        <v>71</v>
      </c>
      <c r="G66" s="34" t="s">
        <v>72</v>
      </c>
      <c r="H66" s="34" t="s">
        <v>162</v>
      </c>
      <c r="I66" s="34" t="s">
        <v>110</v>
      </c>
      <c r="J66" s="34"/>
      <c r="K66" s="36"/>
      <c r="L66" s="36" t="s">
        <v>62</v>
      </c>
      <c r="M66" s="41" t="s">
        <v>37</v>
      </c>
      <c r="N66" s="43">
        <v>11</v>
      </c>
      <c r="O66" s="39">
        <v>57000</v>
      </c>
      <c r="P66" s="39">
        <f>535704+91296</f>
        <v>627000</v>
      </c>
      <c r="Q66" s="36" t="s">
        <v>38</v>
      </c>
      <c r="R66" s="36" t="s">
        <v>163</v>
      </c>
      <c r="S66" s="34" t="s">
        <v>164</v>
      </c>
      <c r="T66" s="36">
        <v>30</v>
      </c>
    </row>
    <row r="67" spans="1:20" s="40" customFormat="1" ht="76.5" customHeight="1">
      <c r="A67" s="29"/>
      <c r="B67" s="41">
        <v>50</v>
      </c>
      <c r="C67" s="31" t="s">
        <v>29</v>
      </c>
      <c r="D67" s="32" t="s">
        <v>30</v>
      </c>
      <c r="E67" s="42" t="s">
        <v>78</v>
      </c>
      <c r="F67" s="34" t="s">
        <v>93</v>
      </c>
      <c r="G67" s="34" t="s">
        <v>93</v>
      </c>
      <c r="H67" s="34" t="s">
        <v>79</v>
      </c>
      <c r="I67" s="34" t="s">
        <v>80</v>
      </c>
      <c r="J67" s="34"/>
      <c r="K67" s="36"/>
      <c r="L67" s="36" t="s">
        <v>62</v>
      </c>
      <c r="M67" s="41" t="s">
        <v>37</v>
      </c>
      <c r="N67" s="43">
        <v>13</v>
      </c>
      <c r="O67" s="39">
        <v>10929</v>
      </c>
      <c r="P67" s="39">
        <f>401790-259713</f>
        <v>142077</v>
      </c>
      <c r="Q67" s="36" t="s">
        <v>104</v>
      </c>
      <c r="R67" s="36" t="s">
        <v>163</v>
      </c>
      <c r="S67" s="34" t="s">
        <v>164</v>
      </c>
      <c r="T67" s="36">
        <v>30</v>
      </c>
    </row>
    <row r="68" spans="1:20" s="40" customFormat="1" ht="51">
      <c r="A68" s="29"/>
      <c r="B68" s="41">
        <v>51</v>
      </c>
      <c r="C68" s="31" t="s">
        <v>29</v>
      </c>
      <c r="D68" s="32" t="s">
        <v>30</v>
      </c>
      <c r="E68" s="44" t="s">
        <v>165</v>
      </c>
      <c r="F68" s="45" t="s">
        <v>49</v>
      </c>
      <c r="G68" s="34" t="s">
        <v>50</v>
      </c>
      <c r="H68" s="34" t="s">
        <v>166</v>
      </c>
      <c r="I68" s="34" t="s">
        <v>167</v>
      </c>
      <c r="J68" s="34"/>
      <c r="K68" s="36"/>
      <c r="L68" s="36" t="s">
        <v>62</v>
      </c>
      <c r="M68" s="41" t="s">
        <v>37</v>
      </c>
      <c r="N68" s="43">
        <v>13</v>
      </c>
      <c r="O68" s="39">
        <v>7255</v>
      </c>
      <c r="P68" s="39">
        <f>62500+31815</f>
        <v>94315</v>
      </c>
      <c r="Q68" s="36" t="s">
        <v>104</v>
      </c>
      <c r="R68" s="36" t="s">
        <v>163</v>
      </c>
      <c r="S68" s="34" t="s">
        <v>164</v>
      </c>
      <c r="T68" s="36">
        <v>30</v>
      </c>
    </row>
    <row r="69" spans="1:20" s="40" customFormat="1" ht="51">
      <c r="A69" s="29"/>
      <c r="B69" s="30">
        <v>52</v>
      </c>
      <c r="C69" s="31" t="s">
        <v>29</v>
      </c>
      <c r="D69" s="32" t="s">
        <v>30</v>
      </c>
      <c r="E69" s="52" t="s">
        <v>118</v>
      </c>
      <c r="F69" s="34" t="s">
        <v>119</v>
      </c>
      <c r="G69" s="34" t="s">
        <v>119</v>
      </c>
      <c r="H69" s="34" t="s">
        <v>138</v>
      </c>
      <c r="I69" s="36" t="s">
        <v>121</v>
      </c>
      <c r="J69" s="36"/>
      <c r="K69" s="36"/>
      <c r="L69" s="36" t="s">
        <v>62</v>
      </c>
      <c r="M69" s="41" t="s">
        <v>37</v>
      </c>
      <c r="N69" s="43">
        <v>6</v>
      </c>
      <c r="O69" s="39">
        <v>50625</v>
      </c>
      <c r="P69" s="39">
        <f>178572+125178</f>
        <v>303750</v>
      </c>
      <c r="Q69" s="36" t="s">
        <v>104</v>
      </c>
      <c r="R69" s="36" t="s">
        <v>163</v>
      </c>
      <c r="S69" s="34" t="s">
        <v>164</v>
      </c>
      <c r="T69" s="36">
        <v>30</v>
      </c>
    </row>
    <row r="70" spans="1:20" s="40" customFormat="1" ht="76.5">
      <c r="A70" s="29"/>
      <c r="B70" s="41">
        <v>53</v>
      </c>
      <c r="C70" s="31" t="s">
        <v>29</v>
      </c>
      <c r="D70" s="32" t="s">
        <v>30</v>
      </c>
      <c r="E70" s="44" t="s">
        <v>83</v>
      </c>
      <c r="F70" s="34" t="s">
        <v>101</v>
      </c>
      <c r="G70" s="34" t="s">
        <v>84</v>
      </c>
      <c r="H70" s="34" t="s">
        <v>85</v>
      </c>
      <c r="I70" s="34" t="s">
        <v>86</v>
      </c>
      <c r="J70" s="34"/>
      <c r="K70" s="36"/>
      <c r="L70" s="36" t="s">
        <v>62</v>
      </c>
      <c r="M70" s="41" t="s">
        <v>37</v>
      </c>
      <c r="N70" s="43">
        <v>13</v>
      </c>
      <c r="O70" s="39">
        <v>51300</v>
      </c>
      <c r="P70" s="39">
        <f>375000+291900</f>
        <v>666900</v>
      </c>
      <c r="Q70" s="36" t="s">
        <v>38</v>
      </c>
      <c r="R70" s="36" t="s">
        <v>163</v>
      </c>
      <c r="S70" s="34" t="s">
        <v>164</v>
      </c>
      <c r="T70" s="36">
        <v>30</v>
      </c>
    </row>
    <row r="71" spans="1:20" s="40" customFormat="1" ht="51">
      <c r="A71" s="29"/>
      <c r="B71" s="41">
        <v>54</v>
      </c>
      <c r="C71" s="31" t="s">
        <v>29</v>
      </c>
      <c r="D71" s="32" t="s">
        <v>30</v>
      </c>
      <c r="E71" s="44" t="s">
        <v>130</v>
      </c>
      <c r="F71" s="34" t="s">
        <v>101</v>
      </c>
      <c r="G71" s="34" t="s">
        <v>101</v>
      </c>
      <c r="H71" s="34" t="s">
        <v>140</v>
      </c>
      <c r="I71" s="34" t="s">
        <v>132</v>
      </c>
      <c r="J71" s="34"/>
      <c r="K71" s="34"/>
      <c r="L71" s="36" t="s">
        <v>62</v>
      </c>
      <c r="M71" s="41" t="s">
        <v>37</v>
      </c>
      <c r="N71" s="43">
        <v>2</v>
      </c>
      <c r="O71" s="39">
        <v>40179</v>
      </c>
      <c r="P71" s="39">
        <v>80358</v>
      </c>
      <c r="Q71" s="36" t="s">
        <v>38</v>
      </c>
      <c r="R71" s="36" t="s">
        <v>163</v>
      </c>
      <c r="S71" s="34" t="s">
        <v>164</v>
      </c>
      <c r="T71" s="36">
        <v>30</v>
      </c>
    </row>
    <row r="72" spans="1:20" s="40" customFormat="1" ht="51">
      <c r="A72" s="29"/>
      <c r="B72" s="30">
        <v>55</v>
      </c>
      <c r="C72" s="31" t="s">
        <v>29</v>
      </c>
      <c r="D72" s="32" t="s">
        <v>30</v>
      </c>
      <c r="E72" s="44" t="s">
        <v>141</v>
      </c>
      <c r="F72" s="34" t="s">
        <v>142</v>
      </c>
      <c r="G72" s="34" t="s">
        <v>168</v>
      </c>
      <c r="H72" s="34" t="s">
        <v>143</v>
      </c>
      <c r="I72" s="34" t="s">
        <v>144</v>
      </c>
      <c r="J72" s="34"/>
      <c r="K72" s="34"/>
      <c r="L72" s="36" t="s">
        <v>62</v>
      </c>
      <c r="M72" s="41" t="s">
        <v>37</v>
      </c>
      <c r="N72" s="43">
        <v>1</v>
      </c>
      <c r="O72" s="39">
        <v>133929</v>
      </c>
      <c r="P72" s="39">
        <f>133929-133929</f>
        <v>0</v>
      </c>
      <c r="Q72" s="36" t="s">
        <v>104</v>
      </c>
      <c r="R72" s="36" t="s">
        <v>163</v>
      </c>
      <c r="S72" s="34" t="s">
        <v>164</v>
      </c>
      <c r="T72" s="36">
        <v>30</v>
      </c>
    </row>
    <row r="73" spans="1:20" s="40" customFormat="1" ht="51">
      <c r="A73" s="29"/>
      <c r="B73" s="41">
        <v>56</v>
      </c>
      <c r="C73" s="31" t="s">
        <v>29</v>
      </c>
      <c r="D73" s="32" t="s">
        <v>30</v>
      </c>
      <c r="E73" s="44" t="s">
        <v>150</v>
      </c>
      <c r="F73" s="42" t="s">
        <v>146</v>
      </c>
      <c r="G73" s="34" t="s">
        <v>151</v>
      </c>
      <c r="H73" s="34" t="s">
        <v>152</v>
      </c>
      <c r="I73" s="34" t="s">
        <v>153</v>
      </c>
      <c r="J73" s="34"/>
      <c r="K73" s="36"/>
      <c r="L73" s="36" t="s">
        <v>62</v>
      </c>
      <c r="M73" s="41" t="s">
        <v>37</v>
      </c>
      <c r="N73" s="43">
        <v>1</v>
      </c>
      <c r="O73" s="39">
        <v>35714</v>
      </c>
      <c r="P73" s="39">
        <f>35714-35714</f>
        <v>0</v>
      </c>
      <c r="Q73" s="36" t="s">
        <v>104</v>
      </c>
      <c r="R73" s="36" t="s">
        <v>163</v>
      </c>
      <c r="S73" s="34" t="s">
        <v>164</v>
      </c>
      <c r="T73" s="36">
        <v>30</v>
      </c>
    </row>
    <row r="74" spans="1:20" s="40" customFormat="1" ht="51">
      <c r="A74" s="29"/>
      <c r="B74" s="41">
        <v>57</v>
      </c>
      <c r="C74" s="31" t="s">
        <v>29</v>
      </c>
      <c r="D74" s="32" t="s">
        <v>30</v>
      </c>
      <c r="E74" s="44" t="s">
        <v>154</v>
      </c>
      <c r="F74" s="45" t="s">
        <v>155</v>
      </c>
      <c r="G74" s="34" t="s">
        <v>156</v>
      </c>
      <c r="H74" s="34" t="s">
        <v>157</v>
      </c>
      <c r="I74" s="34" t="s">
        <v>158</v>
      </c>
      <c r="J74" s="34"/>
      <c r="K74" s="34"/>
      <c r="L74" s="36" t="s">
        <v>62</v>
      </c>
      <c r="M74" s="41" t="s">
        <v>37</v>
      </c>
      <c r="N74" s="43">
        <v>1</v>
      </c>
      <c r="O74" s="39">
        <v>89286</v>
      </c>
      <c r="P74" s="39">
        <f>89286-89286</f>
        <v>0</v>
      </c>
      <c r="Q74" s="36" t="s">
        <v>104</v>
      </c>
      <c r="R74" s="36" t="s">
        <v>163</v>
      </c>
      <c r="S74" s="34" t="s">
        <v>164</v>
      </c>
      <c r="T74" s="36">
        <v>30</v>
      </c>
    </row>
    <row r="75" spans="1:20" s="40" customFormat="1" ht="51" customHeight="1">
      <c r="A75" s="29"/>
      <c r="B75" s="30">
        <v>58</v>
      </c>
      <c r="C75" s="31" t="s">
        <v>29</v>
      </c>
      <c r="D75" s="32" t="s">
        <v>30</v>
      </c>
      <c r="E75" s="44" t="s">
        <v>133</v>
      </c>
      <c r="F75" s="44" t="s">
        <v>159</v>
      </c>
      <c r="G75" s="34" t="s">
        <v>135</v>
      </c>
      <c r="H75" s="34" t="s">
        <v>136</v>
      </c>
      <c r="I75" s="44" t="s">
        <v>137</v>
      </c>
      <c r="J75" s="44"/>
      <c r="K75" s="34"/>
      <c r="L75" s="36" t="s">
        <v>62</v>
      </c>
      <c r="M75" s="41" t="s">
        <v>37</v>
      </c>
      <c r="N75" s="43">
        <v>1</v>
      </c>
      <c r="O75" s="39">
        <v>62500</v>
      </c>
      <c r="P75" s="39">
        <v>62500</v>
      </c>
      <c r="Q75" s="36" t="s">
        <v>104</v>
      </c>
      <c r="R75" s="36" t="s">
        <v>163</v>
      </c>
      <c r="S75" s="34" t="s">
        <v>164</v>
      </c>
      <c r="T75" s="36">
        <v>100</v>
      </c>
    </row>
    <row r="76" spans="1:20" s="40" customFormat="1" ht="63.75">
      <c r="A76" s="29"/>
      <c r="B76" s="41">
        <v>59</v>
      </c>
      <c r="C76" s="31" t="s">
        <v>29</v>
      </c>
      <c r="D76" s="32" t="s">
        <v>30</v>
      </c>
      <c r="E76" s="47" t="s">
        <v>107</v>
      </c>
      <c r="F76" s="45" t="s">
        <v>71</v>
      </c>
      <c r="G76" s="34" t="s">
        <v>108</v>
      </c>
      <c r="H76" s="34" t="s">
        <v>162</v>
      </c>
      <c r="I76" s="34" t="s">
        <v>110</v>
      </c>
      <c r="J76" s="34"/>
      <c r="K76" s="36"/>
      <c r="L76" s="36" t="s">
        <v>62</v>
      </c>
      <c r="M76" s="41" t="s">
        <v>37</v>
      </c>
      <c r="N76" s="43">
        <v>12</v>
      </c>
      <c r="O76" s="39">
        <f>P76/N76</f>
        <v>54643</v>
      </c>
      <c r="P76" s="39">
        <f>535704+120012</f>
        <v>655716</v>
      </c>
      <c r="Q76" s="36" t="s">
        <v>96</v>
      </c>
      <c r="R76" s="36" t="s">
        <v>76</v>
      </c>
      <c r="S76" s="34" t="s">
        <v>77</v>
      </c>
      <c r="T76" s="36">
        <v>30</v>
      </c>
    </row>
    <row r="77" spans="1:20" s="40" customFormat="1" ht="76.5">
      <c r="A77" s="29"/>
      <c r="B77" s="41">
        <v>60</v>
      </c>
      <c r="C77" s="31" t="s">
        <v>29</v>
      </c>
      <c r="D77" s="32" t="s">
        <v>30</v>
      </c>
      <c r="E77" s="42" t="s">
        <v>78</v>
      </c>
      <c r="F77" s="34" t="s">
        <v>93</v>
      </c>
      <c r="G77" s="34" t="s">
        <v>93</v>
      </c>
      <c r="H77" s="34" t="s">
        <v>79</v>
      </c>
      <c r="I77" s="34" t="s">
        <v>80</v>
      </c>
      <c r="J77" s="34"/>
      <c r="K77" s="36"/>
      <c r="L77" s="36" t="s">
        <v>62</v>
      </c>
      <c r="M77" s="41" t="s">
        <v>37</v>
      </c>
      <c r="N77" s="43">
        <v>18</v>
      </c>
      <c r="O77" s="39">
        <f>P77/N77</f>
        <v>14608</v>
      </c>
      <c r="P77" s="39">
        <f>401790-138846</f>
        <v>262944</v>
      </c>
      <c r="Q77" s="36" t="s">
        <v>96</v>
      </c>
      <c r="R77" s="36" t="s">
        <v>76</v>
      </c>
      <c r="S77" s="34" t="s">
        <v>77</v>
      </c>
      <c r="T77" s="36">
        <v>30</v>
      </c>
    </row>
    <row r="78" spans="1:20" s="40" customFormat="1" ht="51">
      <c r="A78" s="29"/>
      <c r="B78" s="30">
        <v>61</v>
      </c>
      <c r="C78" s="31" t="s">
        <v>29</v>
      </c>
      <c r="D78" s="32" t="s">
        <v>30</v>
      </c>
      <c r="E78" s="44" t="s">
        <v>116</v>
      </c>
      <c r="F78" s="45" t="s">
        <v>49</v>
      </c>
      <c r="G78" s="34" t="s">
        <v>50</v>
      </c>
      <c r="H78" s="34" t="s">
        <v>51</v>
      </c>
      <c r="I78" s="34" t="s">
        <v>117</v>
      </c>
      <c r="J78" s="34"/>
      <c r="K78" s="36"/>
      <c r="L78" s="36" t="s">
        <v>62</v>
      </c>
      <c r="M78" s="41" t="s">
        <v>37</v>
      </c>
      <c r="N78" s="43">
        <v>16</v>
      </c>
      <c r="O78" s="39">
        <f>P78/N78</f>
        <v>11050</v>
      </c>
      <c r="P78" s="39">
        <f>62500+114300</f>
        <v>176800</v>
      </c>
      <c r="Q78" s="36" t="s">
        <v>96</v>
      </c>
      <c r="R78" s="36" t="s">
        <v>76</v>
      </c>
      <c r="S78" s="34" t="s">
        <v>77</v>
      </c>
      <c r="T78" s="36">
        <v>30</v>
      </c>
    </row>
    <row r="79" spans="1:20" s="40" customFormat="1" ht="51">
      <c r="A79" s="29"/>
      <c r="B79" s="41">
        <v>62</v>
      </c>
      <c r="C79" s="31" t="s">
        <v>29</v>
      </c>
      <c r="D79" s="32" t="s">
        <v>30</v>
      </c>
      <c r="E79" s="52" t="s">
        <v>118</v>
      </c>
      <c r="F79" s="34" t="s">
        <v>119</v>
      </c>
      <c r="G79" s="34" t="s">
        <v>119</v>
      </c>
      <c r="H79" s="34" t="s">
        <v>138</v>
      </c>
      <c r="I79" s="36" t="s">
        <v>121</v>
      </c>
      <c r="J79" s="36"/>
      <c r="K79" s="36"/>
      <c r="L79" s="36" t="s">
        <v>62</v>
      </c>
      <c r="M79" s="41" t="s">
        <v>37</v>
      </c>
      <c r="N79" s="43">
        <v>2</v>
      </c>
      <c r="O79" s="39">
        <f>P79/N79</f>
        <v>73316</v>
      </c>
      <c r="P79" s="39">
        <f>178572-31940</f>
        <v>146632</v>
      </c>
      <c r="Q79" s="36" t="s">
        <v>96</v>
      </c>
      <c r="R79" s="36" t="s">
        <v>76</v>
      </c>
      <c r="S79" s="34" t="s">
        <v>77</v>
      </c>
      <c r="T79" s="36">
        <v>30</v>
      </c>
    </row>
    <row r="80" spans="1:20" s="40" customFormat="1" ht="76.5">
      <c r="A80" s="29"/>
      <c r="B80" s="41">
        <v>63</v>
      </c>
      <c r="C80" s="31" t="s">
        <v>29</v>
      </c>
      <c r="D80" s="32" t="s">
        <v>30</v>
      </c>
      <c r="E80" s="44" t="s">
        <v>83</v>
      </c>
      <c r="F80" s="34" t="s">
        <v>101</v>
      </c>
      <c r="G80" s="34" t="s">
        <v>84</v>
      </c>
      <c r="H80" s="34" t="s">
        <v>85</v>
      </c>
      <c r="I80" s="34" t="s">
        <v>86</v>
      </c>
      <c r="J80" s="34"/>
      <c r="K80" s="36"/>
      <c r="L80" s="36" t="s">
        <v>62</v>
      </c>
      <c r="M80" s="41" t="s">
        <v>37</v>
      </c>
      <c r="N80" s="43">
        <v>8</v>
      </c>
      <c r="O80" s="39">
        <f>P80/N80</f>
        <v>30803.625</v>
      </c>
      <c r="P80" s="39">
        <f>375000-128571</f>
        <v>246429</v>
      </c>
      <c r="Q80" s="36" t="s">
        <v>96</v>
      </c>
      <c r="R80" s="36" t="s">
        <v>76</v>
      </c>
      <c r="S80" s="34" t="s">
        <v>77</v>
      </c>
      <c r="T80" s="36">
        <v>30</v>
      </c>
    </row>
    <row r="81" spans="1:20" s="40" customFormat="1" ht="51">
      <c r="A81" s="29"/>
      <c r="B81" s="30">
        <v>64</v>
      </c>
      <c r="C81" s="31" t="s">
        <v>29</v>
      </c>
      <c r="D81" s="32" t="s">
        <v>30</v>
      </c>
      <c r="E81" s="44" t="s">
        <v>169</v>
      </c>
      <c r="F81" s="34" t="s">
        <v>161</v>
      </c>
      <c r="G81" s="34" t="s">
        <v>139</v>
      </c>
      <c r="H81" s="34" t="s">
        <v>170</v>
      </c>
      <c r="I81" s="34" t="s">
        <v>171</v>
      </c>
      <c r="J81" s="34"/>
      <c r="K81" s="34"/>
      <c r="L81" s="36" t="s">
        <v>62</v>
      </c>
      <c r="M81" s="41" t="s">
        <v>37</v>
      </c>
      <c r="N81" s="43">
        <v>2</v>
      </c>
      <c r="O81" s="39">
        <v>40179</v>
      </c>
      <c r="P81" s="39">
        <v>80358</v>
      </c>
      <c r="Q81" s="36" t="s">
        <v>96</v>
      </c>
      <c r="R81" s="36" t="s">
        <v>76</v>
      </c>
      <c r="S81" s="34" t="s">
        <v>77</v>
      </c>
      <c r="T81" s="36">
        <v>30</v>
      </c>
    </row>
    <row r="82" spans="1:20" s="40" customFormat="1" ht="51">
      <c r="A82" s="29"/>
      <c r="B82" s="41">
        <v>65</v>
      </c>
      <c r="C82" s="31" t="s">
        <v>29</v>
      </c>
      <c r="D82" s="32" t="s">
        <v>30</v>
      </c>
      <c r="E82" s="44" t="s">
        <v>141</v>
      </c>
      <c r="F82" s="34" t="s">
        <v>142</v>
      </c>
      <c r="G82" s="34" t="s">
        <v>168</v>
      </c>
      <c r="H82" s="34" t="s">
        <v>143</v>
      </c>
      <c r="I82" s="34" t="s">
        <v>144</v>
      </c>
      <c r="J82" s="34"/>
      <c r="K82" s="34"/>
      <c r="L82" s="36" t="s">
        <v>62</v>
      </c>
      <c r="M82" s="41" t="s">
        <v>37</v>
      </c>
      <c r="N82" s="43">
        <v>1</v>
      </c>
      <c r="O82" s="39">
        <v>133929</v>
      </c>
      <c r="P82" s="39">
        <v>133929</v>
      </c>
      <c r="Q82" s="36" t="s">
        <v>96</v>
      </c>
      <c r="R82" s="36" t="s">
        <v>76</v>
      </c>
      <c r="S82" s="34" t="s">
        <v>77</v>
      </c>
      <c r="T82" s="36">
        <v>30</v>
      </c>
    </row>
    <row r="83" spans="1:20" s="40" customFormat="1" ht="51">
      <c r="A83" s="29"/>
      <c r="B83" s="41">
        <v>66</v>
      </c>
      <c r="C83" s="31" t="s">
        <v>29</v>
      </c>
      <c r="D83" s="32" t="s">
        <v>30</v>
      </c>
      <c r="E83" s="42" t="s">
        <v>145</v>
      </c>
      <c r="F83" s="42" t="s">
        <v>146</v>
      </c>
      <c r="G83" s="34" t="s">
        <v>147</v>
      </c>
      <c r="H83" s="34" t="s">
        <v>148</v>
      </c>
      <c r="I83" s="34" t="s">
        <v>149</v>
      </c>
      <c r="J83" s="34"/>
      <c r="K83" s="36"/>
      <c r="L83" s="36" t="s">
        <v>62</v>
      </c>
      <c r="M83" s="41" t="s">
        <v>37</v>
      </c>
      <c r="N83" s="43">
        <v>1</v>
      </c>
      <c r="O83" s="39">
        <f>P83/N831</f>
        <v>0</v>
      </c>
      <c r="P83" s="39">
        <f>35714-35714</f>
        <v>0</v>
      </c>
      <c r="Q83" s="36" t="s">
        <v>96</v>
      </c>
      <c r="R83" s="36" t="s">
        <v>76</v>
      </c>
      <c r="S83" s="34" t="s">
        <v>77</v>
      </c>
      <c r="T83" s="36">
        <v>30</v>
      </c>
    </row>
    <row r="84" spans="1:20" s="40" customFormat="1" ht="51">
      <c r="A84" s="29"/>
      <c r="B84" s="30">
        <v>67</v>
      </c>
      <c r="C84" s="31" t="s">
        <v>29</v>
      </c>
      <c r="D84" s="32" t="s">
        <v>30</v>
      </c>
      <c r="E84" s="44" t="s">
        <v>150</v>
      </c>
      <c r="F84" s="42" t="s">
        <v>146</v>
      </c>
      <c r="G84" s="34" t="s">
        <v>151</v>
      </c>
      <c r="H84" s="34" t="s">
        <v>152</v>
      </c>
      <c r="I84" s="34" t="s">
        <v>153</v>
      </c>
      <c r="J84" s="34"/>
      <c r="K84" s="36"/>
      <c r="L84" s="36" t="s">
        <v>62</v>
      </c>
      <c r="M84" s="41" t="s">
        <v>37</v>
      </c>
      <c r="N84" s="43">
        <v>1</v>
      </c>
      <c r="O84" s="39">
        <f>P84/N832</f>
        <v>0</v>
      </c>
      <c r="P84" s="39">
        <f>35714-35714</f>
        <v>0</v>
      </c>
      <c r="Q84" s="36" t="s">
        <v>96</v>
      </c>
      <c r="R84" s="36" t="s">
        <v>76</v>
      </c>
      <c r="S84" s="34" t="s">
        <v>77</v>
      </c>
      <c r="T84" s="36">
        <v>30</v>
      </c>
    </row>
    <row r="85" spans="1:20" s="40" customFormat="1" ht="51">
      <c r="A85" s="29"/>
      <c r="B85" s="41">
        <v>68</v>
      </c>
      <c r="C85" s="31" t="s">
        <v>29</v>
      </c>
      <c r="D85" s="32" t="s">
        <v>30</v>
      </c>
      <c r="E85" s="44" t="s">
        <v>154</v>
      </c>
      <c r="F85" s="45" t="s">
        <v>155</v>
      </c>
      <c r="G85" s="34" t="s">
        <v>156</v>
      </c>
      <c r="H85" s="34" t="s">
        <v>157</v>
      </c>
      <c r="I85" s="34" t="s">
        <v>158</v>
      </c>
      <c r="J85" s="34"/>
      <c r="K85" s="34"/>
      <c r="L85" s="36" t="s">
        <v>62</v>
      </c>
      <c r="M85" s="41" t="s">
        <v>37</v>
      </c>
      <c r="N85" s="43">
        <v>1</v>
      </c>
      <c r="O85" s="39">
        <f>P85/N85</f>
        <v>0</v>
      </c>
      <c r="P85" s="39">
        <f>89286-89286</f>
        <v>0</v>
      </c>
      <c r="Q85" s="36" t="s">
        <v>96</v>
      </c>
      <c r="R85" s="36" t="s">
        <v>76</v>
      </c>
      <c r="S85" s="34" t="s">
        <v>77</v>
      </c>
      <c r="T85" s="36">
        <v>30</v>
      </c>
    </row>
    <row r="86" spans="1:20" s="40" customFormat="1" ht="51" customHeight="1">
      <c r="A86" s="29"/>
      <c r="B86" s="41">
        <v>69</v>
      </c>
      <c r="C86" s="31" t="s">
        <v>29</v>
      </c>
      <c r="D86" s="32" t="s">
        <v>30</v>
      </c>
      <c r="E86" s="44" t="s">
        <v>133</v>
      </c>
      <c r="F86" s="44" t="s">
        <v>159</v>
      </c>
      <c r="G86" s="34" t="s">
        <v>135</v>
      </c>
      <c r="H86" s="34" t="s">
        <v>136</v>
      </c>
      <c r="I86" s="44" t="s">
        <v>137</v>
      </c>
      <c r="J86" s="44"/>
      <c r="K86" s="34"/>
      <c r="L86" s="36" t="s">
        <v>62</v>
      </c>
      <c r="M86" s="41" t="s">
        <v>37</v>
      </c>
      <c r="N86" s="43">
        <v>1</v>
      </c>
      <c r="O86" s="39">
        <v>62500</v>
      </c>
      <c r="P86" s="39">
        <v>62500</v>
      </c>
      <c r="Q86" s="36" t="s">
        <v>96</v>
      </c>
      <c r="R86" s="36" t="s">
        <v>76</v>
      </c>
      <c r="S86" s="34" t="s">
        <v>77</v>
      </c>
      <c r="T86" s="36">
        <v>100</v>
      </c>
    </row>
    <row r="87" spans="1:20" s="40" customFormat="1" ht="51">
      <c r="A87" s="29"/>
      <c r="B87" s="30">
        <v>70</v>
      </c>
      <c r="C87" s="31" t="s">
        <v>29</v>
      </c>
      <c r="D87" s="32" t="s">
        <v>30</v>
      </c>
      <c r="E87" s="44" t="s">
        <v>169</v>
      </c>
      <c r="F87" s="34" t="s">
        <v>161</v>
      </c>
      <c r="G87" s="34" t="s">
        <v>161</v>
      </c>
      <c r="H87" s="34" t="s">
        <v>170</v>
      </c>
      <c r="I87" s="34" t="s">
        <v>171</v>
      </c>
      <c r="J87" s="34"/>
      <c r="K87" s="34"/>
      <c r="L87" s="36" t="s">
        <v>62</v>
      </c>
      <c r="M87" s="41" t="s">
        <v>37</v>
      </c>
      <c r="N87" s="43">
        <v>2</v>
      </c>
      <c r="O87" s="39">
        <v>40179</v>
      </c>
      <c r="P87" s="39">
        <v>80358</v>
      </c>
      <c r="Q87" s="36" t="s">
        <v>38</v>
      </c>
      <c r="R87" s="36" t="s">
        <v>76</v>
      </c>
      <c r="S87" s="34" t="s">
        <v>94</v>
      </c>
      <c r="T87" s="36">
        <v>30</v>
      </c>
    </row>
    <row r="88" spans="1:20" s="40" customFormat="1" ht="51" customHeight="1">
      <c r="A88" s="29"/>
      <c r="B88" s="41">
        <v>71</v>
      </c>
      <c r="C88" s="31" t="s">
        <v>29</v>
      </c>
      <c r="D88" s="32" t="s">
        <v>30</v>
      </c>
      <c r="E88" s="44" t="s">
        <v>133</v>
      </c>
      <c r="F88" s="44" t="s">
        <v>159</v>
      </c>
      <c r="G88" s="34" t="s">
        <v>135</v>
      </c>
      <c r="H88" s="34" t="s">
        <v>136</v>
      </c>
      <c r="I88" s="44" t="s">
        <v>137</v>
      </c>
      <c r="J88" s="44"/>
      <c r="K88" s="34"/>
      <c r="L88" s="36" t="s">
        <v>62</v>
      </c>
      <c r="M88" s="41" t="s">
        <v>37</v>
      </c>
      <c r="N88" s="43">
        <v>1</v>
      </c>
      <c r="O88" s="39">
        <v>62500</v>
      </c>
      <c r="P88" s="39">
        <v>62500</v>
      </c>
      <c r="Q88" s="36" t="s">
        <v>38</v>
      </c>
      <c r="R88" s="36" t="s">
        <v>76</v>
      </c>
      <c r="S88" s="34" t="s">
        <v>94</v>
      </c>
      <c r="T88" s="36">
        <v>100</v>
      </c>
    </row>
    <row r="89" spans="1:20" s="40" customFormat="1" ht="25.5">
      <c r="A89" s="29"/>
      <c r="B89" s="41">
        <v>72</v>
      </c>
      <c r="C89" s="31" t="s">
        <v>29</v>
      </c>
      <c r="D89" s="32" t="s">
        <v>30</v>
      </c>
      <c r="E89" s="44" t="s">
        <v>130</v>
      </c>
      <c r="F89" s="34" t="s">
        <v>101</v>
      </c>
      <c r="G89" s="34" t="s">
        <v>101</v>
      </c>
      <c r="H89" s="34" t="s">
        <v>140</v>
      </c>
      <c r="I89" s="34" t="s">
        <v>132</v>
      </c>
      <c r="J89" s="34"/>
      <c r="K89" s="34"/>
      <c r="L89" s="36" t="s">
        <v>62</v>
      </c>
      <c r="M89" s="41" t="s">
        <v>37</v>
      </c>
      <c r="N89" s="43">
        <v>2</v>
      </c>
      <c r="O89" s="39">
        <v>40179</v>
      </c>
      <c r="P89" s="39">
        <v>80358</v>
      </c>
      <c r="Q89" s="36" t="s">
        <v>172</v>
      </c>
      <c r="R89" s="36" t="s">
        <v>104</v>
      </c>
      <c r="S89" s="34" t="s">
        <v>173</v>
      </c>
      <c r="T89" s="36">
        <v>30</v>
      </c>
    </row>
    <row r="90" spans="1:20" s="40" customFormat="1" ht="51">
      <c r="A90" s="29"/>
      <c r="B90" s="30">
        <v>73</v>
      </c>
      <c r="C90" s="31" t="s">
        <v>29</v>
      </c>
      <c r="D90" s="32" t="s">
        <v>30</v>
      </c>
      <c r="E90" s="44" t="s">
        <v>133</v>
      </c>
      <c r="F90" s="44" t="s">
        <v>159</v>
      </c>
      <c r="G90" s="34" t="s">
        <v>135</v>
      </c>
      <c r="H90" s="34" t="s">
        <v>136</v>
      </c>
      <c r="I90" s="44" t="s">
        <v>137</v>
      </c>
      <c r="J90" s="44"/>
      <c r="K90" s="34"/>
      <c r="L90" s="36" t="s">
        <v>62</v>
      </c>
      <c r="M90" s="41" t="s">
        <v>37</v>
      </c>
      <c r="N90" s="43">
        <v>1</v>
      </c>
      <c r="O90" s="39">
        <v>62500</v>
      </c>
      <c r="P90" s="39">
        <v>62500</v>
      </c>
      <c r="Q90" s="36" t="s">
        <v>104</v>
      </c>
      <c r="R90" s="36" t="s">
        <v>163</v>
      </c>
      <c r="S90" s="34" t="s">
        <v>173</v>
      </c>
      <c r="T90" s="36">
        <v>100</v>
      </c>
    </row>
    <row r="91" spans="1:20" s="40" customFormat="1" ht="51">
      <c r="A91" s="29"/>
      <c r="B91" s="41">
        <v>74</v>
      </c>
      <c r="C91" s="31" t="s">
        <v>29</v>
      </c>
      <c r="D91" s="32" t="s">
        <v>30</v>
      </c>
      <c r="E91" s="47" t="s">
        <v>174</v>
      </c>
      <c r="F91" s="45" t="s">
        <v>71</v>
      </c>
      <c r="G91" s="34" t="s">
        <v>72</v>
      </c>
      <c r="H91" s="34" t="s">
        <v>175</v>
      </c>
      <c r="I91" s="34" t="s">
        <v>176</v>
      </c>
      <c r="J91" s="34"/>
      <c r="K91" s="36"/>
      <c r="L91" s="36" t="s">
        <v>62</v>
      </c>
      <c r="M91" s="41" t="s">
        <v>37</v>
      </c>
      <c r="N91" s="43">
        <v>10</v>
      </c>
      <c r="O91" s="39">
        <f t="shared" ref="O91:O96" si="0">P91/N91</f>
        <v>39509</v>
      </c>
      <c r="P91" s="39">
        <f>535704-140614</f>
        <v>395090</v>
      </c>
      <c r="Q91" s="36" t="s">
        <v>104</v>
      </c>
      <c r="R91" s="36" t="s">
        <v>76</v>
      </c>
      <c r="S91" s="34" t="s">
        <v>177</v>
      </c>
      <c r="T91" s="36">
        <v>30</v>
      </c>
    </row>
    <row r="92" spans="1:20" s="40" customFormat="1" ht="76.5">
      <c r="A92" s="29"/>
      <c r="B92" s="41">
        <v>75</v>
      </c>
      <c r="C92" s="31" t="s">
        <v>29</v>
      </c>
      <c r="D92" s="32" t="s">
        <v>30</v>
      </c>
      <c r="E92" s="42" t="s">
        <v>178</v>
      </c>
      <c r="F92" s="34" t="s">
        <v>42</v>
      </c>
      <c r="G92" s="34" t="s">
        <v>42</v>
      </c>
      <c r="H92" s="34" t="s">
        <v>79</v>
      </c>
      <c r="I92" s="34" t="s">
        <v>80</v>
      </c>
      <c r="J92" s="34"/>
      <c r="K92" s="36"/>
      <c r="L92" s="36" t="s">
        <v>62</v>
      </c>
      <c r="M92" s="41" t="s">
        <v>37</v>
      </c>
      <c r="N92" s="43">
        <v>14</v>
      </c>
      <c r="O92" s="39">
        <f t="shared" si="0"/>
        <v>11049</v>
      </c>
      <c r="P92" s="39">
        <f>401790-247104</f>
        <v>154686</v>
      </c>
      <c r="Q92" s="36" t="s">
        <v>104</v>
      </c>
      <c r="R92" s="36" t="s">
        <v>76</v>
      </c>
      <c r="S92" s="34" t="s">
        <v>177</v>
      </c>
      <c r="T92" s="36">
        <v>30</v>
      </c>
    </row>
    <row r="93" spans="1:20" s="40" customFormat="1" ht="51">
      <c r="A93" s="29"/>
      <c r="B93" s="30">
        <v>76</v>
      </c>
      <c r="C93" s="31" t="s">
        <v>29</v>
      </c>
      <c r="D93" s="32" t="s">
        <v>30</v>
      </c>
      <c r="E93" s="44" t="s">
        <v>116</v>
      </c>
      <c r="F93" s="45" t="s">
        <v>49</v>
      </c>
      <c r="G93" s="34" t="s">
        <v>50</v>
      </c>
      <c r="H93" s="34" t="s">
        <v>51</v>
      </c>
      <c r="I93" s="34" t="s">
        <v>179</v>
      </c>
      <c r="J93" s="34"/>
      <c r="K93" s="36"/>
      <c r="L93" s="36" t="s">
        <v>62</v>
      </c>
      <c r="M93" s="41" t="s">
        <v>37</v>
      </c>
      <c r="N93" s="43">
        <v>14</v>
      </c>
      <c r="O93" s="39">
        <f t="shared" si="0"/>
        <v>10715</v>
      </c>
      <c r="P93" s="39">
        <f>62500+87510</f>
        <v>150010</v>
      </c>
      <c r="Q93" s="36" t="s">
        <v>104</v>
      </c>
      <c r="R93" s="36" t="s">
        <v>76</v>
      </c>
      <c r="S93" s="34" t="s">
        <v>177</v>
      </c>
      <c r="T93" s="36">
        <v>30</v>
      </c>
    </row>
    <row r="94" spans="1:20" s="40" customFormat="1" ht="51">
      <c r="A94" s="29"/>
      <c r="B94" s="41">
        <v>77</v>
      </c>
      <c r="C94" s="31" t="s">
        <v>29</v>
      </c>
      <c r="D94" s="32" t="s">
        <v>30</v>
      </c>
      <c r="E94" s="52" t="s">
        <v>118</v>
      </c>
      <c r="F94" s="34" t="s">
        <v>119</v>
      </c>
      <c r="G94" s="34" t="s">
        <v>119</v>
      </c>
      <c r="H94" s="34" t="s">
        <v>120</v>
      </c>
      <c r="I94" s="36" t="s">
        <v>180</v>
      </c>
      <c r="J94" s="36"/>
      <c r="K94" s="36"/>
      <c r="L94" s="36" t="s">
        <v>62</v>
      </c>
      <c r="M94" s="41" t="s">
        <v>37</v>
      </c>
      <c r="N94" s="43">
        <v>2</v>
      </c>
      <c r="O94" s="39">
        <f t="shared" si="0"/>
        <v>70125</v>
      </c>
      <c r="P94" s="39">
        <f>178572-38322</f>
        <v>140250</v>
      </c>
      <c r="Q94" s="36" t="s">
        <v>104</v>
      </c>
      <c r="R94" s="36" t="s">
        <v>76</v>
      </c>
      <c r="S94" s="34" t="s">
        <v>177</v>
      </c>
      <c r="T94" s="36">
        <v>30</v>
      </c>
    </row>
    <row r="95" spans="1:20" s="40" customFormat="1" ht="51">
      <c r="A95" s="29"/>
      <c r="B95" s="41">
        <v>78</v>
      </c>
      <c r="C95" s="31" t="s">
        <v>29</v>
      </c>
      <c r="D95" s="32" t="s">
        <v>30</v>
      </c>
      <c r="E95" s="44" t="s">
        <v>181</v>
      </c>
      <c r="F95" s="34" t="s">
        <v>101</v>
      </c>
      <c r="G95" s="34" t="s">
        <v>101</v>
      </c>
      <c r="H95" s="34" t="s">
        <v>182</v>
      </c>
      <c r="I95" s="34" t="s">
        <v>183</v>
      </c>
      <c r="J95" s="34"/>
      <c r="K95" s="36"/>
      <c r="L95" s="36" t="s">
        <v>62</v>
      </c>
      <c r="M95" s="41" t="s">
        <v>37</v>
      </c>
      <c r="N95" s="43">
        <v>6</v>
      </c>
      <c r="O95" s="39">
        <f t="shared" si="0"/>
        <v>17411</v>
      </c>
      <c r="P95" s="39">
        <f>375000-270534</f>
        <v>104466</v>
      </c>
      <c r="Q95" s="36" t="s">
        <v>104</v>
      </c>
      <c r="R95" s="36" t="s">
        <v>76</v>
      </c>
      <c r="S95" s="34" t="s">
        <v>177</v>
      </c>
      <c r="T95" s="36">
        <v>30</v>
      </c>
    </row>
    <row r="96" spans="1:20" s="40" customFormat="1" ht="51">
      <c r="A96" s="29"/>
      <c r="B96" s="30">
        <v>79</v>
      </c>
      <c r="C96" s="31" t="s">
        <v>29</v>
      </c>
      <c r="D96" s="32" t="s">
        <v>30</v>
      </c>
      <c r="E96" s="44" t="s">
        <v>184</v>
      </c>
      <c r="F96" s="34" t="s">
        <v>161</v>
      </c>
      <c r="G96" s="34" t="s">
        <v>161</v>
      </c>
      <c r="H96" s="34" t="s">
        <v>185</v>
      </c>
      <c r="I96" s="34" t="s">
        <v>186</v>
      </c>
      <c r="J96" s="34"/>
      <c r="K96" s="34"/>
      <c r="L96" s="36" t="s">
        <v>62</v>
      </c>
      <c r="M96" s="41" t="s">
        <v>37</v>
      </c>
      <c r="N96" s="43">
        <v>2</v>
      </c>
      <c r="O96" s="39">
        <f t="shared" si="0"/>
        <v>33808</v>
      </c>
      <c r="P96" s="39">
        <f>80358-12742</f>
        <v>67616</v>
      </c>
      <c r="Q96" s="36" t="s">
        <v>104</v>
      </c>
      <c r="R96" s="36" t="s">
        <v>76</v>
      </c>
      <c r="S96" s="34" t="s">
        <v>177</v>
      </c>
      <c r="T96" s="36">
        <v>30</v>
      </c>
    </row>
    <row r="97" spans="1:20" s="40" customFormat="1" ht="51">
      <c r="A97" s="29"/>
      <c r="B97" s="41">
        <v>80</v>
      </c>
      <c r="C97" s="31" t="s">
        <v>29</v>
      </c>
      <c r="D97" s="32" t="s">
        <v>30</v>
      </c>
      <c r="E97" s="44" t="s">
        <v>141</v>
      </c>
      <c r="F97" s="34" t="s">
        <v>142</v>
      </c>
      <c r="G97" s="34" t="s">
        <v>142</v>
      </c>
      <c r="H97" s="34" t="s">
        <v>143</v>
      </c>
      <c r="I97" s="34" t="s">
        <v>144</v>
      </c>
      <c r="J97" s="34"/>
      <c r="K97" s="34"/>
      <c r="L97" s="36" t="s">
        <v>62</v>
      </c>
      <c r="M97" s="41" t="s">
        <v>37</v>
      </c>
      <c r="N97" s="43">
        <v>1</v>
      </c>
      <c r="O97" s="39">
        <v>133929</v>
      </c>
      <c r="P97" s="39">
        <v>133929</v>
      </c>
      <c r="Q97" s="36" t="s">
        <v>38</v>
      </c>
      <c r="R97" s="36" t="s">
        <v>76</v>
      </c>
      <c r="S97" s="34" t="s">
        <v>177</v>
      </c>
      <c r="T97" s="36">
        <v>30</v>
      </c>
    </row>
    <row r="98" spans="1:20" s="40" customFormat="1" ht="51">
      <c r="A98" s="29"/>
      <c r="B98" s="41">
        <v>81</v>
      </c>
      <c r="C98" s="31" t="s">
        <v>29</v>
      </c>
      <c r="D98" s="32" t="s">
        <v>30</v>
      </c>
      <c r="E98" s="42" t="s">
        <v>145</v>
      </c>
      <c r="F98" s="42" t="s">
        <v>146</v>
      </c>
      <c r="G98" s="34" t="s">
        <v>147</v>
      </c>
      <c r="H98" s="34" t="s">
        <v>148</v>
      </c>
      <c r="I98" s="34" t="s">
        <v>149</v>
      </c>
      <c r="J98" s="34"/>
      <c r="K98" s="36"/>
      <c r="L98" s="36" t="s">
        <v>62</v>
      </c>
      <c r="M98" s="41" t="s">
        <v>37</v>
      </c>
      <c r="N98" s="43">
        <v>1</v>
      </c>
      <c r="O98" s="39">
        <v>35714</v>
      </c>
      <c r="P98" s="39">
        <v>35714</v>
      </c>
      <c r="Q98" s="36" t="s">
        <v>38</v>
      </c>
      <c r="R98" s="36" t="s">
        <v>76</v>
      </c>
      <c r="S98" s="34" t="s">
        <v>177</v>
      </c>
      <c r="T98" s="36">
        <v>30</v>
      </c>
    </row>
    <row r="99" spans="1:20" s="40" customFormat="1" ht="51">
      <c r="A99" s="29"/>
      <c r="B99" s="30">
        <v>82</v>
      </c>
      <c r="C99" s="31" t="s">
        <v>29</v>
      </c>
      <c r="D99" s="32" t="s">
        <v>30</v>
      </c>
      <c r="E99" s="44" t="s">
        <v>150</v>
      </c>
      <c r="F99" s="42" t="s">
        <v>146</v>
      </c>
      <c r="G99" s="34" t="s">
        <v>147</v>
      </c>
      <c r="H99" s="34" t="s">
        <v>152</v>
      </c>
      <c r="I99" s="34" t="s">
        <v>153</v>
      </c>
      <c r="J99" s="34"/>
      <c r="K99" s="36"/>
      <c r="L99" s="36" t="s">
        <v>62</v>
      </c>
      <c r="M99" s="41" t="s">
        <v>37</v>
      </c>
      <c r="N99" s="43">
        <v>1</v>
      </c>
      <c r="O99" s="39">
        <v>35714</v>
      </c>
      <c r="P99" s="39">
        <v>35714</v>
      </c>
      <c r="Q99" s="36" t="s">
        <v>38</v>
      </c>
      <c r="R99" s="36" t="s">
        <v>76</v>
      </c>
      <c r="S99" s="34" t="s">
        <v>177</v>
      </c>
      <c r="T99" s="36">
        <v>30</v>
      </c>
    </row>
    <row r="100" spans="1:20" s="40" customFormat="1" ht="51">
      <c r="A100" s="29"/>
      <c r="B100" s="41">
        <v>83</v>
      </c>
      <c r="C100" s="31" t="s">
        <v>29</v>
      </c>
      <c r="D100" s="32" t="s">
        <v>30</v>
      </c>
      <c r="E100" s="44" t="s">
        <v>154</v>
      </c>
      <c r="F100" s="45" t="s">
        <v>155</v>
      </c>
      <c r="G100" s="34" t="s">
        <v>156</v>
      </c>
      <c r="H100" s="34" t="s">
        <v>157</v>
      </c>
      <c r="I100" s="34" t="s">
        <v>158</v>
      </c>
      <c r="J100" s="34"/>
      <c r="K100" s="34"/>
      <c r="L100" s="36" t="s">
        <v>62</v>
      </c>
      <c r="M100" s="41" t="s">
        <v>37</v>
      </c>
      <c r="N100" s="43">
        <v>1</v>
      </c>
      <c r="O100" s="39">
        <v>89286</v>
      </c>
      <c r="P100" s="39">
        <v>89286</v>
      </c>
      <c r="Q100" s="36" t="s">
        <v>38</v>
      </c>
      <c r="R100" s="36" t="s">
        <v>76</v>
      </c>
      <c r="S100" s="34" t="s">
        <v>177</v>
      </c>
      <c r="T100" s="36">
        <v>30</v>
      </c>
    </row>
    <row r="101" spans="1:20" s="40" customFormat="1" ht="51">
      <c r="A101" s="29"/>
      <c r="B101" s="41">
        <v>84</v>
      </c>
      <c r="C101" s="31" t="s">
        <v>29</v>
      </c>
      <c r="D101" s="32" t="s">
        <v>30</v>
      </c>
      <c r="E101" s="44" t="s">
        <v>133</v>
      </c>
      <c r="F101" s="44" t="s">
        <v>159</v>
      </c>
      <c r="G101" s="34" t="s">
        <v>135</v>
      </c>
      <c r="H101" s="34" t="s">
        <v>136</v>
      </c>
      <c r="I101" s="44" t="s">
        <v>137</v>
      </c>
      <c r="J101" s="44"/>
      <c r="K101" s="34"/>
      <c r="L101" s="36" t="s">
        <v>62</v>
      </c>
      <c r="M101" s="41" t="s">
        <v>37</v>
      </c>
      <c r="N101" s="43">
        <v>1</v>
      </c>
      <c r="O101" s="39">
        <v>62500</v>
      </c>
      <c r="P101" s="39">
        <v>62500</v>
      </c>
      <c r="Q101" s="36" t="s">
        <v>104</v>
      </c>
      <c r="R101" s="36" t="s">
        <v>76</v>
      </c>
      <c r="S101" s="34" t="s">
        <v>177</v>
      </c>
      <c r="T101" s="36">
        <v>100</v>
      </c>
    </row>
    <row r="102" spans="1:20" s="40" customFormat="1" ht="63.75">
      <c r="A102" s="29"/>
      <c r="B102" s="30">
        <v>85</v>
      </c>
      <c r="C102" s="31" t="s">
        <v>29</v>
      </c>
      <c r="D102" s="32" t="s">
        <v>30</v>
      </c>
      <c r="E102" s="47" t="s">
        <v>107</v>
      </c>
      <c r="F102" s="45" t="s">
        <v>71</v>
      </c>
      <c r="G102" s="34" t="s">
        <v>72</v>
      </c>
      <c r="H102" s="34" t="s">
        <v>162</v>
      </c>
      <c r="I102" s="34" t="s">
        <v>110</v>
      </c>
      <c r="J102" s="34"/>
      <c r="K102" s="36"/>
      <c r="L102" s="36" t="s">
        <v>62</v>
      </c>
      <c r="M102" s="41" t="s">
        <v>37</v>
      </c>
      <c r="N102" s="43">
        <v>24</v>
      </c>
      <c r="O102" s="39">
        <v>22321</v>
      </c>
      <c r="P102" s="39">
        <v>535704</v>
      </c>
      <c r="Q102" s="36" t="s">
        <v>104</v>
      </c>
      <c r="R102" s="36" t="s">
        <v>63</v>
      </c>
      <c r="S102" s="34" t="s">
        <v>187</v>
      </c>
      <c r="T102" s="36">
        <v>30</v>
      </c>
    </row>
    <row r="103" spans="1:20" s="40" customFormat="1" ht="76.5">
      <c r="A103" s="29"/>
      <c r="B103" s="41">
        <v>86</v>
      </c>
      <c r="C103" s="31" t="s">
        <v>29</v>
      </c>
      <c r="D103" s="32" t="s">
        <v>30</v>
      </c>
      <c r="E103" s="42" t="s">
        <v>78</v>
      </c>
      <c r="F103" s="34" t="s">
        <v>93</v>
      </c>
      <c r="G103" s="34" t="s">
        <v>93</v>
      </c>
      <c r="H103" s="34" t="s">
        <v>79</v>
      </c>
      <c r="I103" s="34" t="s">
        <v>80</v>
      </c>
      <c r="J103" s="34"/>
      <c r="K103" s="36"/>
      <c r="L103" s="36" t="s">
        <v>62</v>
      </c>
      <c r="M103" s="41" t="s">
        <v>37</v>
      </c>
      <c r="N103" s="43">
        <v>15</v>
      </c>
      <c r="O103" s="39">
        <v>9862</v>
      </c>
      <c r="P103" s="39">
        <f>401790-253866</f>
        <v>147924</v>
      </c>
      <c r="Q103" s="36" t="s">
        <v>104</v>
      </c>
      <c r="R103" s="36" t="s">
        <v>63</v>
      </c>
      <c r="S103" s="34" t="s">
        <v>187</v>
      </c>
      <c r="T103" s="36">
        <v>30</v>
      </c>
    </row>
    <row r="104" spans="1:20" s="40" customFormat="1" ht="51">
      <c r="A104" s="29"/>
      <c r="B104" s="41">
        <v>87</v>
      </c>
      <c r="C104" s="31" t="s">
        <v>29</v>
      </c>
      <c r="D104" s="32" t="s">
        <v>30</v>
      </c>
      <c r="E104" s="44" t="s">
        <v>116</v>
      </c>
      <c r="F104" s="45" t="s">
        <v>49</v>
      </c>
      <c r="G104" s="34" t="s">
        <v>50</v>
      </c>
      <c r="H104" s="34" t="s">
        <v>51</v>
      </c>
      <c r="I104" s="34" t="s">
        <v>179</v>
      </c>
      <c r="J104" s="34"/>
      <c r="K104" s="36"/>
      <c r="L104" s="36" t="s">
        <v>62</v>
      </c>
      <c r="M104" s="41" t="s">
        <v>37</v>
      </c>
      <c r="N104" s="43">
        <v>16</v>
      </c>
      <c r="O104" s="39">
        <v>10714</v>
      </c>
      <c r="P104" s="39">
        <f>62500+108924</f>
        <v>171424</v>
      </c>
      <c r="Q104" s="36" t="s">
        <v>104</v>
      </c>
      <c r="R104" s="36" t="s">
        <v>63</v>
      </c>
      <c r="S104" s="34" t="s">
        <v>187</v>
      </c>
      <c r="T104" s="36">
        <v>30</v>
      </c>
    </row>
    <row r="105" spans="1:20" s="40" customFormat="1" ht="51">
      <c r="A105" s="29"/>
      <c r="B105" s="30">
        <v>88</v>
      </c>
      <c r="C105" s="31" t="s">
        <v>29</v>
      </c>
      <c r="D105" s="32" t="s">
        <v>30</v>
      </c>
      <c r="E105" s="52" t="s">
        <v>118</v>
      </c>
      <c r="F105" s="34" t="s">
        <v>119</v>
      </c>
      <c r="G105" s="34" t="s">
        <v>119</v>
      </c>
      <c r="H105" s="34" t="s">
        <v>138</v>
      </c>
      <c r="I105" s="34" t="s">
        <v>188</v>
      </c>
      <c r="J105" s="36"/>
      <c r="K105" s="36"/>
      <c r="L105" s="36" t="s">
        <v>62</v>
      </c>
      <c r="M105" s="41" t="s">
        <v>37</v>
      </c>
      <c r="N105" s="43">
        <v>2</v>
      </c>
      <c r="O105" s="39">
        <v>63750</v>
      </c>
      <c r="P105" s="39">
        <f>178572-51072</f>
        <v>127500</v>
      </c>
      <c r="Q105" s="36" t="s">
        <v>104</v>
      </c>
      <c r="R105" s="36" t="s">
        <v>63</v>
      </c>
      <c r="S105" s="34" t="s">
        <v>187</v>
      </c>
      <c r="T105" s="36">
        <v>30</v>
      </c>
    </row>
    <row r="106" spans="1:20" s="40" customFormat="1" ht="76.5">
      <c r="A106" s="29"/>
      <c r="B106" s="41">
        <v>89</v>
      </c>
      <c r="C106" s="31" t="s">
        <v>29</v>
      </c>
      <c r="D106" s="32" t="s">
        <v>30</v>
      </c>
      <c r="E106" s="44" t="s">
        <v>83</v>
      </c>
      <c r="F106" s="34" t="s">
        <v>101</v>
      </c>
      <c r="G106" s="34" t="s">
        <v>101</v>
      </c>
      <c r="H106" s="34" t="s">
        <v>85</v>
      </c>
      <c r="I106" s="34" t="s">
        <v>86</v>
      </c>
      <c r="J106" s="34"/>
      <c r="K106" s="36"/>
      <c r="L106" s="36" t="s">
        <v>62</v>
      </c>
      <c r="M106" s="41" t="s">
        <v>37</v>
      </c>
      <c r="N106" s="43">
        <v>12</v>
      </c>
      <c r="O106" s="39">
        <v>31250</v>
      </c>
      <c r="P106" s="39">
        <v>375000</v>
      </c>
      <c r="Q106" s="36" t="s">
        <v>104</v>
      </c>
      <c r="R106" s="36" t="s">
        <v>63</v>
      </c>
      <c r="S106" s="34" t="s">
        <v>187</v>
      </c>
      <c r="T106" s="36">
        <v>30</v>
      </c>
    </row>
    <row r="107" spans="1:20" s="40" customFormat="1" ht="51">
      <c r="A107" s="29"/>
      <c r="B107" s="41">
        <v>90</v>
      </c>
      <c r="C107" s="31" t="s">
        <v>29</v>
      </c>
      <c r="D107" s="32" t="s">
        <v>30</v>
      </c>
      <c r="E107" s="44" t="s">
        <v>130</v>
      </c>
      <c r="F107" s="34" t="s">
        <v>101</v>
      </c>
      <c r="G107" s="34" t="s">
        <v>101</v>
      </c>
      <c r="H107" s="34" t="s">
        <v>140</v>
      </c>
      <c r="I107" s="34" t="s">
        <v>132</v>
      </c>
      <c r="J107" s="34"/>
      <c r="K107" s="34"/>
      <c r="L107" s="36" t="s">
        <v>62</v>
      </c>
      <c r="M107" s="41" t="s">
        <v>37</v>
      </c>
      <c r="N107" s="43">
        <v>2</v>
      </c>
      <c r="O107" s="39">
        <v>40179</v>
      </c>
      <c r="P107" s="39">
        <v>80358</v>
      </c>
      <c r="Q107" s="36" t="s">
        <v>104</v>
      </c>
      <c r="R107" s="36" t="s">
        <v>63</v>
      </c>
      <c r="S107" s="34" t="s">
        <v>187</v>
      </c>
      <c r="T107" s="36">
        <v>30</v>
      </c>
    </row>
    <row r="108" spans="1:20" s="40" customFormat="1" ht="51">
      <c r="A108" s="29"/>
      <c r="B108" s="30">
        <v>91</v>
      </c>
      <c r="C108" s="31" t="s">
        <v>29</v>
      </c>
      <c r="D108" s="32" t="s">
        <v>30</v>
      </c>
      <c r="E108" s="44" t="s">
        <v>141</v>
      </c>
      <c r="F108" s="34" t="s">
        <v>142</v>
      </c>
      <c r="G108" s="34" t="s">
        <v>142</v>
      </c>
      <c r="H108" s="34" t="s">
        <v>143</v>
      </c>
      <c r="I108" s="34" t="s">
        <v>144</v>
      </c>
      <c r="J108" s="34"/>
      <c r="K108" s="34"/>
      <c r="L108" s="36" t="s">
        <v>62</v>
      </c>
      <c r="M108" s="41" t="s">
        <v>37</v>
      </c>
      <c r="N108" s="43">
        <v>1</v>
      </c>
      <c r="O108" s="39">
        <v>133929</v>
      </c>
      <c r="P108" s="39">
        <v>133929</v>
      </c>
      <c r="Q108" s="36" t="s">
        <v>104</v>
      </c>
      <c r="R108" s="36" t="s">
        <v>63</v>
      </c>
      <c r="S108" s="34" t="s">
        <v>187</v>
      </c>
      <c r="T108" s="36">
        <v>30</v>
      </c>
    </row>
    <row r="109" spans="1:20" s="40" customFormat="1" ht="51">
      <c r="A109" s="29"/>
      <c r="B109" s="41">
        <v>92</v>
      </c>
      <c r="C109" s="31" t="s">
        <v>29</v>
      </c>
      <c r="D109" s="32" t="s">
        <v>30</v>
      </c>
      <c r="E109" s="42" t="s">
        <v>145</v>
      </c>
      <c r="F109" s="42" t="s">
        <v>146</v>
      </c>
      <c r="G109" s="34" t="s">
        <v>147</v>
      </c>
      <c r="H109" s="34" t="s">
        <v>148</v>
      </c>
      <c r="I109" s="34" t="s">
        <v>149</v>
      </c>
      <c r="J109" s="34"/>
      <c r="K109" s="36"/>
      <c r="L109" s="36" t="s">
        <v>62</v>
      </c>
      <c r="M109" s="41" t="s">
        <v>37</v>
      </c>
      <c r="N109" s="43">
        <v>1</v>
      </c>
      <c r="O109" s="39">
        <v>35714</v>
      </c>
      <c r="P109" s="39">
        <v>35714</v>
      </c>
      <c r="Q109" s="36" t="s">
        <v>104</v>
      </c>
      <c r="R109" s="36" t="s">
        <v>63</v>
      </c>
      <c r="S109" s="34" t="s">
        <v>187</v>
      </c>
      <c r="T109" s="36">
        <v>30</v>
      </c>
    </row>
    <row r="110" spans="1:20" s="40" customFormat="1" ht="51">
      <c r="A110" s="29"/>
      <c r="B110" s="41">
        <v>93</v>
      </c>
      <c r="C110" s="31" t="s">
        <v>29</v>
      </c>
      <c r="D110" s="32" t="s">
        <v>30</v>
      </c>
      <c r="E110" s="44" t="s">
        <v>150</v>
      </c>
      <c r="F110" s="42" t="s">
        <v>146</v>
      </c>
      <c r="G110" s="34" t="s">
        <v>147</v>
      </c>
      <c r="H110" s="34" t="s">
        <v>152</v>
      </c>
      <c r="I110" s="34" t="s">
        <v>153</v>
      </c>
      <c r="J110" s="34"/>
      <c r="K110" s="36"/>
      <c r="L110" s="36" t="s">
        <v>62</v>
      </c>
      <c r="M110" s="41" t="s">
        <v>37</v>
      </c>
      <c r="N110" s="43">
        <v>1</v>
      </c>
      <c r="O110" s="39">
        <v>35714</v>
      </c>
      <c r="P110" s="39">
        <v>35714</v>
      </c>
      <c r="Q110" s="36" t="s">
        <v>104</v>
      </c>
      <c r="R110" s="36" t="s">
        <v>63</v>
      </c>
      <c r="S110" s="34" t="s">
        <v>187</v>
      </c>
      <c r="T110" s="36">
        <v>30</v>
      </c>
    </row>
    <row r="111" spans="1:20" s="40" customFormat="1" ht="51">
      <c r="A111" s="29"/>
      <c r="B111" s="30">
        <v>94</v>
      </c>
      <c r="C111" s="31" t="s">
        <v>29</v>
      </c>
      <c r="D111" s="32" t="s">
        <v>30</v>
      </c>
      <c r="E111" s="44" t="s">
        <v>154</v>
      </c>
      <c r="F111" s="45" t="s">
        <v>155</v>
      </c>
      <c r="G111" s="34" t="s">
        <v>156</v>
      </c>
      <c r="H111" s="34" t="s">
        <v>157</v>
      </c>
      <c r="I111" s="34" t="s">
        <v>158</v>
      </c>
      <c r="J111" s="34"/>
      <c r="K111" s="34"/>
      <c r="L111" s="36" t="s">
        <v>62</v>
      </c>
      <c r="M111" s="41" t="s">
        <v>37</v>
      </c>
      <c r="N111" s="43">
        <v>1</v>
      </c>
      <c r="O111" s="39">
        <v>89286</v>
      </c>
      <c r="P111" s="39">
        <v>89286</v>
      </c>
      <c r="Q111" s="36" t="s">
        <v>104</v>
      </c>
      <c r="R111" s="36" t="s">
        <v>63</v>
      </c>
      <c r="S111" s="34" t="s">
        <v>187</v>
      </c>
      <c r="T111" s="36">
        <v>30</v>
      </c>
    </row>
    <row r="112" spans="1:20" s="40" customFormat="1" ht="51">
      <c r="A112" s="29"/>
      <c r="B112" s="41">
        <v>95</v>
      </c>
      <c r="C112" s="31" t="s">
        <v>29</v>
      </c>
      <c r="D112" s="32" t="s">
        <v>30</v>
      </c>
      <c r="E112" s="44" t="s">
        <v>133</v>
      </c>
      <c r="F112" s="44" t="s">
        <v>159</v>
      </c>
      <c r="G112" s="34" t="s">
        <v>135</v>
      </c>
      <c r="H112" s="34" t="s">
        <v>136</v>
      </c>
      <c r="I112" s="44" t="s">
        <v>137</v>
      </c>
      <c r="J112" s="44"/>
      <c r="K112" s="34"/>
      <c r="L112" s="36" t="s">
        <v>62</v>
      </c>
      <c r="M112" s="41" t="s">
        <v>37</v>
      </c>
      <c r="N112" s="43">
        <v>1</v>
      </c>
      <c r="O112" s="39">
        <v>62500</v>
      </c>
      <c r="P112" s="39">
        <v>62500</v>
      </c>
      <c r="Q112" s="36" t="s">
        <v>104</v>
      </c>
      <c r="R112" s="36" t="s">
        <v>63</v>
      </c>
      <c r="S112" s="34" t="s">
        <v>187</v>
      </c>
      <c r="T112" s="36">
        <v>100</v>
      </c>
    </row>
    <row r="113" spans="1:20" s="40" customFormat="1" ht="51">
      <c r="A113" s="29"/>
      <c r="B113" s="41">
        <v>96</v>
      </c>
      <c r="C113" s="31" t="s">
        <v>29</v>
      </c>
      <c r="D113" s="32" t="s">
        <v>30</v>
      </c>
      <c r="E113" s="44" t="s">
        <v>130</v>
      </c>
      <c r="F113" s="34" t="s">
        <v>101</v>
      </c>
      <c r="G113" s="34" t="s">
        <v>101</v>
      </c>
      <c r="H113" s="34" t="s">
        <v>140</v>
      </c>
      <c r="I113" s="34" t="s">
        <v>132</v>
      </c>
      <c r="J113" s="34"/>
      <c r="K113" s="34"/>
      <c r="L113" s="36" t="s">
        <v>62</v>
      </c>
      <c r="M113" s="41" t="s">
        <v>37</v>
      </c>
      <c r="N113" s="43">
        <v>2</v>
      </c>
      <c r="O113" s="39">
        <v>40179</v>
      </c>
      <c r="P113" s="39">
        <v>80358</v>
      </c>
      <c r="Q113" s="36" t="s">
        <v>104</v>
      </c>
      <c r="R113" s="36" t="s">
        <v>76</v>
      </c>
      <c r="S113" s="34" t="s">
        <v>99</v>
      </c>
      <c r="T113" s="36">
        <v>100</v>
      </c>
    </row>
    <row r="114" spans="1:20" s="40" customFormat="1" ht="51">
      <c r="A114" s="29"/>
      <c r="B114" s="30">
        <v>97</v>
      </c>
      <c r="C114" s="31" t="s">
        <v>29</v>
      </c>
      <c r="D114" s="32" t="s">
        <v>30</v>
      </c>
      <c r="E114" s="44" t="s">
        <v>130</v>
      </c>
      <c r="F114" s="34" t="s">
        <v>101</v>
      </c>
      <c r="G114" s="34" t="s">
        <v>101</v>
      </c>
      <c r="H114" s="34" t="s">
        <v>140</v>
      </c>
      <c r="I114" s="34" t="s">
        <v>132</v>
      </c>
      <c r="J114" s="34"/>
      <c r="K114" s="34"/>
      <c r="L114" s="36" t="s">
        <v>62</v>
      </c>
      <c r="M114" s="41" t="s">
        <v>37</v>
      </c>
      <c r="N114" s="43">
        <v>2</v>
      </c>
      <c r="O114" s="39">
        <v>40179</v>
      </c>
      <c r="P114" s="39">
        <v>80358</v>
      </c>
      <c r="Q114" s="36" t="s">
        <v>96</v>
      </c>
      <c r="R114" s="36" t="s">
        <v>76</v>
      </c>
      <c r="S114" s="34" t="s">
        <v>189</v>
      </c>
      <c r="T114" s="36">
        <v>30</v>
      </c>
    </row>
    <row r="115" spans="1:20" s="40" customFormat="1" ht="51" customHeight="1">
      <c r="A115" s="29"/>
      <c r="B115" s="41">
        <v>98</v>
      </c>
      <c r="C115" s="31" t="s">
        <v>29</v>
      </c>
      <c r="D115" s="32" t="s">
        <v>30</v>
      </c>
      <c r="E115" s="44" t="s">
        <v>133</v>
      </c>
      <c r="F115" s="44" t="s">
        <v>159</v>
      </c>
      <c r="G115" s="34" t="s">
        <v>135</v>
      </c>
      <c r="H115" s="34" t="s">
        <v>136</v>
      </c>
      <c r="I115" s="44" t="s">
        <v>137</v>
      </c>
      <c r="J115" s="44"/>
      <c r="K115" s="34"/>
      <c r="L115" s="36" t="s">
        <v>62</v>
      </c>
      <c r="M115" s="41" t="s">
        <v>37</v>
      </c>
      <c r="N115" s="43">
        <v>1</v>
      </c>
      <c r="O115" s="39">
        <v>80357</v>
      </c>
      <c r="P115" s="39">
        <v>80357</v>
      </c>
      <c r="Q115" s="36" t="s">
        <v>96</v>
      </c>
      <c r="R115" s="36" t="s">
        <v>76</v>
      </c>
      <c r="S115" s="34" t="s">
        <v>189</v>
      </c>
      <c r="T115" s="36">
        <v>100</v>
      </c>
    </row>
    <row r="116" spans="1:20" s="40" customFormat="1" ht="63.75">
      <c r="A116" s="29"/>
      <c r="B116" s="41">
        <v>99</v>
      </c>
      <c r="C116" s="31" t="s">
        <v>29</v>
      </c>
      <c r="D116" s="32" t="s">
        <v>30</v>
      </c>
      <c r="E116" s="47" t="s">
        <v>107</v>
      </c>
      <c r="F116" s="45" t="s">
        <v>71</v>
      </c>
      <c r="G116" s="34" t="s">
        <v>72</v>
      </c>
      <c r="H116" s="34" t="s">
        <v>162</v>
      </c>
      <c r="I116" s="34" t="s">
        <v>110</v>
      </c>
      <c r="J116" s="34"/>
      <c r="K116" s="36"/>
      <c r="L116" s="36" t="s">
        <v>62</v>
      </c>
      <c r="M116" s="41" t="s">
        <v>37</v>
      </c>
      <c r="N116" s="43">
        <v>24</v>
      </c>
      <c r="O116" s="39">
        <v>22321</v>
      </c>
      <c r="P116" s="39">
        <v>535704</v>
      </c>
      <c r="Q116" s="36" t="s">
        <v>38</v>
      </c>
      <c r="R116" s="36" t="s">
        <v>190</v>
      </c>
      <c r="S116" s="34" t="s">
        <v>191</v>
      </c>
      <c r="T116" s="36">
        <v>30</v>
      </c>
    </row>
    <row r="117" spans="1:20" s="40" customFormat="1" ht="76.5">
      <c r="A117" s="29"/>
      <c r="B117" s="30">
        <v>100</v>
      </c>
      <c r="C117" s="31" t="s">
        <v>29</v>
      </c>
      <c r="D117" s="32" t="s">
        <v>30</v>
      </c>
      <c r="E117" s="42" t="s">
        <v>78</v>
      </c>
      <c r="F117" s="34" t="s">
        <v>93</v>
      </c>
      <c r="G117" s="34" t="s">
        <v>93</v>
      </c>
      <c r="H117" s="34" t="s">
        <v>79</v>
      </c>
      <c r="I117" s="34" t="s">
        <v>80</v>
      </c>
      <c r="J117" s="34"/>
      <c r="K117" s="36"/>
      <c r="L117" s="36" t="s">
        <v>62</v>
      </c>
      <c r="M117" s="41" t="s">
        <v>37</v>
      </c>
      <c r="N117" s="43">
        <v>30</v>
      </c>
      <c r="O117" s="39">
        <v>13393</v>
      </c>
      <c r="P117" s="39">
        <v>401790</v>
      </c>
      <c r="Q117" s="36" t="s">
        <v>38</v>
      </c>
      <c r="R117" s="36" t="s">
        <v>190</v>
      </c>
      <c r="S117" s="34" t="s">
        <v>191</v>
      </c>
      <c r="T117" s="36">
        <v>30</v>
      </c>
    </row>
    <row r="118" spans="1:20" s="40" customFormat="1" ht="51">
      <c r="A118" s="29"/>
      <c r="B118" s="41">
        <v>101</v>
      </c>
      <c r="C118" s="31" t="s">
        <v>29</v>
      </c>
      <c r="D118" s="32" t="s">
        <v>30</v>
      </c>
      <c r="E118" s="44" t="s">
        <v>116</v>
      </c>
      <c r="F118" s="45" t="s">
        <v>49</v>
      </c>
      <c r="G118" s="34" t="s">
        <v>50</v>
      </c>
      <c r="H118" s="34" t="s">
        <v>51</v>
      </c>
      <c r="I118" s="34" t="s">
        <v>179</v>
      </c>
      <c r="J118" s="34"/>
      <c r="K118" s="36"/>
      <c r="L118" s="36" t="s">
        <v>62</v>
      </c>
      <c r="M118" s="41" t="s">
        <v>37</v>
      </c>
      <c r="N118" s="43">
        <v>10</v>
      </c>
      <c r="O118" s="39">
        <v>6250</v>
      </c>
      <c r="P118" s="39">
        <v>62500</v>
      </c>
      <c r="Q118" s="36" t="s">
        <v>38</v>
      </c>
      <c r="R118" s="36" t="s">
        <v>190</v>
      </c>
      <c r="S118" s="34" t="s">
        <v>191</v>
      </c>
      <c r="T118" s="36">
        <v>30</v>
      </c>
    </row>
    <row r="119" spans="1:20" s="40" customFormat="1" ht="51">
      <c r="A119" s="29"/>
      <c r="B119" s="41">
        <v>102</v>
      </c>
      <c r="C119" s="31" t="s">
        <v>29</v>
      </c>
      <c r="D119" s="32" t="s">
        <v>30</v>
      </c>
      <c r="E119" s="52" t="s">
        <v>118</v>
      </c>
      <c r="F119" s="34" t="s">
        <v>119</v>
      </c>
      <c r="G119" s="34" t="s">
        <v>119</v>
      </c>
      <c r="H119" s="34" t="s">
        <v>120</v>
      </c>
      <c r="I119" s="34" t="s">
        <v>188</v>
      </c>
      <c r="J119" s="36"/>
      <c r="K119" s="36"/>
      <c r="L119" s="36" t="s">
        <v>62</v>
      </c>
      <c r="M119" s="41" t="s">
        <v>37</v>
      </c>
      <c r="N119" s="43">
        <v>2</v>
      </c>
      <c r="O119" s="39">
        <v>89286</v>
      </c>
      <c r="P119" s="39">
        <v>178572</v>
      </c>
      <c r="Q119" s="36" t="s">
        <v>38</v>
      </c>
      <c r="R119" s="36" t="s">
        <v>190</v>
      </c>
      <c r="S119" s="34" t="s">
        <v>191</v>
      </c>
      <c r="T119" s="36">
        <v>30</v>
      </c>
    </row>
    <row r="120" spans="1:20" s="40" customFormat="1" ht="76.5">
      <c r="A120" s="29"/>
      <c r="B120" s="30">
        <v>103</v>
      </c>
      <c r="C120" s="31" t="s">
        <v>29</v>
      </c>
      <c r="D120" s="32" t="s">
        <v>30</v>
      </c>
      <c r="E120" s="44" t="s">
        <v>83</v>
      </c>
      <c r="F120" s="34" t="s">
        <v>101</v>
      </c>
      <c r="G120" s="34" t="s">
        <v>101</v>
      </c>
      <c r="H120" s="34" t="s">
        <v>85</v>
      </c>
      <c r="I120" s="34" t="s">
        <v>86</v>
      </c>
      <c r="J120" s="34"/>
      <c r="K120" s="36"/>
      <c r="L120" s="36" t="s">
        <v>62</v>
      </c>
      <c r="M120" s="41" t="s">
        <v>37</v>
      </c>
      <c r="N120" s="43">
        <v>12</v>
      </c>
      <c r="O120" s="39">
        <v>31250</v>
      </c>
      <c r="P120" s="39">
        <v>375000</v>
      </c>
      <c r="Q120" s="36" t="s">
        <v>38</v>
      </c>
      <c r="R120" s="36" t="s">
        <v>190</v>
      </c>
      <c r="S120" s="34" t="s">
        <v>191</v>
      </c>
      <c r="T120" s="36">
        <v>30</v>
      </c>
    </row>
    <row r="121" spans="1:20" s="40" customFormat="1" ht="51">
      <c r="A121" s="29"/>
      <c r="B121" s="41">
        <v>104</v>
      </c>
      <c r="C121" s="31" t="s">
        <v>29</v>
      </c>
      <c r="D121" s="32" t="s">
        <v>30</v>
      </c>
      <c r="E121" s="44" t="s">
        <v>130</v>
      </c>
      <c r="F121" s="34" t="s">
        <v>101</v>
      </c>
      <c r="G121" s="34" t="s">
        <v>101</v>
      </c>
      <c r="H121" s="34" t="s">
        <v>140</v>
      </c>
      <c r="I121" s="34" t="s">
        <v>132</v>
      </c>
      <c r="J121" s="34"/>
      <c r="K121" s="34"/>
      <c r="L121" s="36" t="s">
        <v>62</v>
      </c>
      <c r="M121" s="41" t="s">
        <v>37</v>
      </c>
      <c r="N121" s="43">
        <v>2</v>
      </c>
      <c r="O121" s="39">
        <v>40179</v>
      </c>
      <c r="P121" s="39">
        <v>80358</v>
      </c>
      <c r="Q121" s="36" t="s">
        <v>38</v>
      </c>
      <c r="R121" s="36" t="s">
        <v>190</v>
      </c>
      <c r="S121" s="34" t="s">
        <v>191</v>
      </c>
      <c r="T121" s="36">
        <v>30</v>
      </c>
    </row>
    <row r="122" spans="1:20" s="40" customFormat="1" ht="51">
      <c r="A122" s="29"/>
      <c r="B122" s="41">
        <v>105</v>
      </c>
      <c r="C122" s="31" t="s">
        <v>29</v>
      </c>
      <c r="D122" s="32" t="s">
        <v>30</v>
      </c>
      <c r="E122" s="44" t="s">
        <v>141</v>
      </c>
      <c r="F122" s="34" t="s">
        <v>142</v>
      </c>
      <c r="G122" s="34" t="s">
        <v>142</v>
      </c>
      <c r="H122" s="34" t="s">
        <v>143</v>
      </c>
      <c r="I122" s="34" t="s">
        <v>144</v>
      </c>
      <c r="J122" s="34"/>
      <c r="K122" s="34"/>
      <c r="L122" s="36" t="s">
        <v>62</v>
      </c>
      <c r="M122" s="41" t="s">
        <v>37</v>
      </c>
      <c r="N122" s="43">
        <v>1</v>
      </c>
      <c r="O122" s="39">
        <v>133929</v>
      </c>
      <c r="P122" s="39">
        <v>133929</v>
      </c>
      <c r="Q122" s="36" t="s">
        <v>38</v>
      </c>
      <c r="R122" s="36" t="s">
        <v>190</v>
      </c>
      <c r="S122" s="34" t="s">
        <v>191</v>
      </c>
      <c r="T122" s="36">
        <v>30</v>
      </c>
    </row>
    <row r="123" spans="1:20" s="40" customFormat="1" ht="51">
      <c r="A123" s="29"/>
      <c r="B123" s="30">
        <v>106</v>
      </c>
      <c r="C123" s="31" t="s">
        <v>29</v>
      </c>
      <c r="D123" s="32" t="s">
        <v>30</v>
      </c>
      <c r="E123" s="42" t="s">
        <v>145</v>
      </c>
      <c r="F123" s="42" t="s">
        <v>146</v>
      </c>
      <c r="G123" s="34" t="s">
        <v>147</v>
      </c>
      <c r="H123" s="34" t="s">
        <v>148</v>
      </c>
      <c r="I123" s="34" t="s">
        <v>149</v>
      </c>
      <c r="J123" s="34"/>
      <c r="K123" s="36"/>
      <c r="L123" s="36" t="s">
        <v>62</v>
      </c>
      <c r="M123" s="41" t="s">
        <v>37</v>
      </c>
      <c r="N123" s="43">
        <v>1</v>
      </c>
      <c r="O123" s="39">
        <v>35714</v>
      </c>
      <c r="P123" s="39">
        <v>35714</v>
      </c>
      <c r="Q123" s="36" t="s">
        <v>38</v>
      </c>
      <c r="R123" s="36" t="s">
        <v>190</v>
      </c>
      <c r="S123" s="34" t="s">
        <v>191</v>
      </c>
      <c r="T123" s="36">
        <v>30</v>
      </c>
    </row>
    <row r="124" spans="1:20" s="40" customFormat="1" ht="51">
      <c r="A124" s="29"/>
      <c r="B124" s="41">
        <v>107</v>
      </c>
      <c r="C124" s="31" t="s">
        <v>29</v>
      </c>
      <c r="D124" s="32" t="s">
        <v>30</v>
      </c>
      <c r="E124" s="44" t="s">
        <v>150</v>
      </c>
      <c r="F124" s="42" t="s">
        <v>146</v>
      </c>
      <c r="G124" s="34" t="s">
        <v>147</v>
      </c>
      <c r="H124" s="34" t="s">
        <v>152</v>
      </c>
      <c r="I124" s="34" t="s">
        <v>153</v>
      </c>
      <c r="J124" s="34"/>
      <c r="K124" s="36"/>
      <c r="L124" s="36" t="s">
        <v>62</v>
      </c>
      <c r="M124" s="41" t="s">
        <v>37</v>
      </c>
      <c r="N124" s="43">
        <v>1</v>
      </c>
      <c r="O124" s="39">
        <v>35714</v>
      </c>
      <c r="P124" s="39">
        <v>35714</v>
      </c>
      <c r="Q124" s="36" t="s">
        <v>38</v>
      </c>
      <c r="R124" s="36" t="s">
        <v>190</v>
      </c>
      <c r="S124" s="34" t="s">
        <v>191</v>
      </c>
      <c r="T124" s="36">
        <v>30</v>
      </c>
    </row>
    <row r="125" spans="1:20" s="40" customFormat="1" ht="51">
      <c r="A125" s="29"/>
      <c r="B125" s="41">
        <v>108</v>
      </c>
      <c r="C125" s="31" t="s">
        <v>29</v>
      </c>
      <c r="D125" s="32" t="s">
        <v>30</v>
      </c>
      <c r="E125" s="44" t="s">
        <v>154</v>
      </c>
      <c r="F125" s="45" t="s">
        <v>155</v>
      </c>
      <c r="G125" s="34" t="s">
        <v>156</v>
      </c>
      <c r="H125" s="34" t="s">
        <v>157</v>
      </c>
      <c r="I125" s="34" t="s">
        <v>158</v>
      </c>
      <c r="J125" s="34"/>
      <c r="K125" s="34"/>
      <c r="L125" s="36" t="s">
        <v>62</v>
      </c>
      <c r="M125" s="41" t="s">
        <v>37</v>
      </c>
      <c r="N125" s="43">
        <v>1</v>
      </c>
      <c r="O125" s="39">
        <v>89286</v>
      </c>
      <c r="P125" s="39">
        <v>89286</v>
      </c>
      <c r="Q125" s="36" t="s">
        <v>38</v>
      </c>
      <c r="R125" s="36" t="s">
        <v>190</v>
      </c>
      <c r="S125" s="34" t="s">
        <v>191</v>
      </c>
      <c r="T125" s="36">
        <v>30</v>
      </c>
    </row>
    <row r="126" spans="1:20" s="40" customFormat="1" ht="51" customHeight="1">
      <c r="A126" s="29"/>
      <c r="B126" s="30">
        <v>109</v>
      </c>
      <c r="C126" s="31" t="s">
        <v>29</v>
      </c>
      <c r="D126" s="32" t="s">
        <v>30</v>
      </c>
      <c r="E126" s="44" t="s">
        <v>133</v>
      </c>
      <c r="F126" s="44" t="s">
        <v>159</v>
      </c>
      <c r="G126" s="34" t="s">
        <v>135</v>
      </c>
      <c r="H126" s="34" t="s">
        <v>136</v>
      </c>
      <c r="I126" s="44" t="s">
        <v>137</v>
      </c>
      <c r="J126" s="44"/>
      <c r="K126" s="34"/>
      <c r="L126" s="36" t="s">
        <v>62</v>
      </c>
      <c r="M126" s="41" t="s">
        <v>37</v>
      </c>
      <c r="N126" s="43">
        <v>1</v>
      </c>
      <c r="O126" s="39">
        <v>62500</v>
      </c>
      <c r="P126" s="39">
        <v>62500</v>
      </c>
      <c r="Q126" s="36" t="s">
        <v>38</v>
      </c>
      <c r="R126" s="36" t="s">
        <v>190</v>
      </c>
      <c r="S126" s="34" t="s">
        <v>191</v>
      </c>
      <c r="T126" s="36">
        <v>100</v>
      </c>
    </row>
    <row r="127" spans="1:20" s="40" customFormat="1" ht="63.75">
      <c r="A127" s="29"/>
      <c r="B127" s="41">
        <v>110</v>
      </c>
      <c r="C127" s="31" t="s">
        <v>29</v>
      </c>
      <c r="D127" s="32" t="s">
        <v>30</v>
      </c>
      <c r="E127" s="47" t="s">
        <v>107</v>
      </c>
      <c r="F127" s="45" t="s">
        <v>71</v>
      </c>
      <c r="G127" s="34" t="s">
        <v>72</v>
      </c>
      <c r="H127" s="34" t="s">
        <v>162</v>
      </c>
      <c r="I127" s="34" t="s">
        <v>110</v>
      </c>
      <c r="J127" s="34"/>
      <c r="K127" s="36"/>
      <c r="L127" s="36" t="s">
        <v>62</v>
      </c>
      <c r="M127" s="41" t="s">
        <v>37</v>
      </c>
      <c r="N127" s="43">
        <v>12</v>
      </c>
      <c r="O127" s="39">
        <f t="shared" ref="O127:O132" si="1">P127/N127</f>
        <v>62910</v>
      </c>
      <c r="P127" s="39">
        <f>535704+219216</f>
        <v>754920</v>
      </c>
      <c r="Q127" s="36" t="s">
        <v>96</v>
      </c>
      <c r="R127" s="36" t="s">
        <v>76</v>
      </c>
      <c r="S127" s="34" t="s">
        <v>192</v>
      </c>
      <c r="T127" s="36">
        <v>100</v>
      </c>
    </row>
    <row r="128" spans="1:20" s="40" customFormat="1" ht="76.5">
      <c r="A128" s="29"/>
      <c r="B128" s="41">
        <v>111</v>
      </c>
      <c r="C128" s="31" t="s">
        <v>29</v>
      </c>
      <c r="D128" s="32" t="s">
        <v>30</v>
      </c>
      <c r="E128" s="42" t="s">
        <v>78</v>
      </c>
      <c r="F128" s="34" t="s">
        <v>93</v>
      </c>
      <c r="G128" s="34" t="s">
        <v>93</v>
      </c>
      <c r="H128" s="34" t="s">
        <v>79</v>
      </c>
      <c r="I128" s="34" t="s">
        <v>80</v>
      </c>
      <c r="J128" s="34"/>
      <c r="K128" s="36"/>
      <c r="L128" s="36" t="s">
        <v>62</v>
      </c>
      <c r="M128" s="41" t="s">
        <v>37</v>
      </c>
      <c r="N128" s="43">
        <v>15</v>
      </c>
      <c r="O128" s="39">
        <f t="shared" si="1"/>
        <v>10223</v>
      </c>
      <c r="P128" s="39">
        <f>401790-248445</f>
        <v>153345</v>
      </c>
      <c r="Q128" s="36" t="s">
        <v>96</v>
      </c>
      <c r="R128" s="36" t="s">
        <v>76</v>
      </c>
      <c r="S128" s="34" t="s">
        <v>192</v>
      </c>
      <c r="T128" s="36">
        <v>100</v>
      </c>
    </row>
    <row r="129" spans="1:20" s="40" customFormat="1" ht="51">
      <c r="A129" s="29"/>
      <c r="B129" s="30">
        <v>112</v>
      </c>
      <c r="C129" s="31" t="s">
        <v>29</v>
      </c>
      <c r="D129" s="32" t="s">
        <v>30</v>
      </c>
      <c r="E129" s="44" t="s">
        <v>116</v>
      </c>
      <c r="F129" s="45" t="s">
        <v>49</v>
      </c>
      <c r="G129" s="34" t="s">
        <v>50</v>
      </c>
      <c r="H129" s="34" t="s">
        <v>51</v>
      </c>
      <c r="I129" s="34" t="s">
        <v>117</v>
      </c>
      <c r="J129" s="34"/>
      <c r="K129" s="36"/>
      <c r="L129" s="36" t="s">
        <v>62</v>
      </c>
      <c r="M129" s="41" t="s">
        <v>37</v>
      </c>
      <c r="N129" s="43">
        <v>14</v>
      </c>
      <c r="O129" s="39">
        <f t="shared" si="1"/>
        <v>11049</v>
      </c>
      <c r="P129" s="39">
        <f>62500+92186</f>
        <v>154686</v>
      </c>
      <c r="Q129" s="36" t="s">
        <v>96</v>
      </c>
      <c r="R129" s="36" t="s">
        <v>76</v>
      </c>
      <c r="S129" s="34" t="s">
        <v>192</v>
      </c>
      <c r="T129" s="36">
        <v>100</v>
      </c>
    </row>
    <row r="130" spans="1:20" s="40" customFormat="1" ht="51">
      <c r="A130" s="29"/>
      <c r="B130" s="41">
        <v>113</v>
      </c>
      <c r="C130" s="31" t="s">
        <v>29</v>
      </c>
      <c r="D130" s="32" t="s">
        <v>30</v>
      </c>
      <c r="E130" s="52" t="s">
        <v>118</v>
      </c>
      <c r="F130" s="34" t="s">
        <v>119</v>
      </c>
      <c r="G130" s="34" t="s">
        <v>119</v>
      </c>
      <c r="H130" s="34" t="s">
        <v>120</v>
      </c>
      <c r="I130" s="36" t="s">
        <v>121</v>
      </c>
      <c r="J130" s="36"/>
      <c r="K130" s="36"/>
      <c r="L130" s="36" t="s">
        <v>62</v>
      </c>
      <c r="M130" s="41" t="s">
        <v>37</v>
      </c>
      <c r="N130" s="43">
        <v>2</v>
      </c>
      <c r="O130" s="39">
        <f t="shared" si="1"/>
        <v>63750</v>
      </c>
      <c r="P130" s="39">
        <f>178572-51072</f>
        <v>127500</v>
      </c>
      <c r="Q130" s="36" t="s">
        <v>96</v>
      </c>
      <c r="R130" s="36" t="s">
        <v>76</v>
      </c>
      <c r="S130" s="34" t="s">
        <v>192</v>
      </c>
      <c r="T130" s="36">
        <v>100</v>
      </c>
    </row>
    <row r="131" spans="1:20" s="40" customFormat="1" ht="76.5">
      <c r="A131" s="29"/>
      <c r="B131" s="41">
        <v>114</v>
      </c>
      <c r="C131" s="31" t="s">
        <v>29</v>
      </c>
      <c r="D131" s="32" t="s">
        <v>30</v>
      </c>
      <c r="E131" s="44" t="s">
        <v>83</v>
      </c>
      <c r="F131" s="34" t="s">
        <v>101</v>
      </c>
      <c r="G131" s="34" t="s">
        <v>84</v>
      </c>
      <c r="H131" s="34" t="s">
        <v>85</v>
      </c>
      <c r="I131" s="34" t="s">
        <v>86</v>
      </c>
      <c r="J131" s="34"/>
      <c r="K131" s="36"/>
      <c r="L131" s="36" t="s">
        <v>62</v>
      </c>
      <c r="M131" s="41" t="s">
        <v>37</v>
      </c>
      <c r="N131" s="43">
        <v>10</v>
      </c>
      <c r="O131" s="39">
        <f t="shared" si="1"/>
        <v>56700</v>
      </c>
      <c r="P131" s="39">
        <f>375000+192000</f>
        <v>567000</v>
      </c>
      <c r="Q131" s="36" t="s">
        <v>96</v>
      </c>
      <c r="R131" s="36" t="s">
        <v>76</v>
      </c>
      <c r="S131" s="34" t="s">
        <v>192</v>
      </c>
      <c r="T131" s="36">
        <v>100</v>
      </c>
    </row>
    <row r="132" spans="1:20" s="40" customFormat="1" ht="51">
      <c r="A132" s="29"/>
      <c r="B132" s="30">
        <v>115</v>
      </c>
      <c r="C132" s="31" t="s">
        <v>29</v>
      </c>
      <c r="D132" s="32" t="s">
        <v>30</v>
      </c>
      <c r="E132" s="44" t="s">
        <v>130</v>
      </c>
      <c r="F132" s="34" t="s">
        <v>101</v>
      </c>
      <c r="G132" s="34" t="s">
        <v>101</v>
      </c>
      <c r="H132" s="34" t="s">
        <v>140</v>
      </c>
      <c r="I132" s="34" t="s">
        <v>132</v>
      </c>
      <c r="J132" s="34"/>
      <c r="K132" s="34"/>
      <c r="L132" s="36" t="s">
        <v>62</v>
      </c>
      <c r="M132" s="41" t="s">
        <v>37</v>
      </c>
      <c r="N132" s="43">
        <v>2</v>
      </c>
      <c r="O132" s="39">
        <f t="shared" si="1"/>
        <v>24535</v>
      </c>
      <c r="P132" s="39">
        <f>80358-31288</f>
        <v>49070</v>
      </c>
      <c r="Q132" s="36" t="s">
        <v>96</v>
      </c>
      <c r="R132" s="36" t="s">
        <v>76</v>
      </c>
      <c r="S132" s="34" t="s">
        <v>192</v>
      </c>
      <c r="T132" s="36">
        <v>100</v>
      </c>
    </row>
    <row r="133" spans="1:20" s="40" customFormat="1" ht="51">
      <c r="A133" s="29"/>
      <c r="B133" s="41">
        <v>116</v>
      </c>
      <c r="C133" s="31" t="s">
        <v>29</v>
      </c>
      <c r="D133" s="32" t="s">
        <v>30</v>
      </c>
      <c r="E133" s="44" t="s">
        <v>141</v>
      </c>
      <c r="F133" s="34" t="s">
        <v>142</v>
      </c>
      <c r="G133" s="34" t="s">
        <v>142</v>
      </c>
      <c r="H133" s="34" t="s">
        <v>143</v>
      </c>
      <c r="I133" s="34" t="s">
        <v>144</v>
      </c>
      <c r="J133" s="34"/>
      <c r="K133" s="34"/>
      <c r="L133" s="36" t="s">
        <v>62</v>
      </c>
      <c r="M133" s="41" t="s">
        <v>37</v>
      </c>
      <c r="N133" s="43">
        <v>1</v>
      </c>
      <c r="O133" s="39">
        <v>133929</v>
      </c>
      <c r="P133" s="39">
        <v>133929</v>
      </c>
      <c r="Q133" s="36" t="s">
        <v>104</v>
      </c>
      <c r="R133" s="36" t="s">
        <v>76</v>
      </c>
      <c r="S133" s="34" t="s">
        <v>192</v>
      </c>
      <c r="T133" s="36">
        <v>100</v>
      </c>
    </row>
    <row r="134" spans="1:20" s="40" customFormat="1" ht="51">
      <c r="A134" s="29"/>
      <c r="B134" s="41">
        <v>117</v>
      </c>
      <c r="C134" s="31" t="s">
        <v>29</v>
      </c>
      <c r="D134" s="32" t="s">
        <v>30</v>
      </c>
      <c r="E134" s="42" t="s">
        <v>145</v>
      </c>
      <c r="F134" s="42" t="s">
        <v>146</v>
      </c>
      <c r="G134" s="34" t="s">
        <v>147</v>
      </c>
      <c r="H134" s="34" t="s">
        <v>148</v>
      </c>
      <c r="I134" s="34" t="s">
        <v>149</v>
      </c>
      <c r="J134" s="34"/>
      <c r="K134" s="36"/>
      <c r="L134" s="36" t="s">
        <v>62</v>
      </c>
      <c r="M134" s="41" t="s">
        <v>37</v>
      </c>
      <c r="N134" s="43">
        <v>8</v>
      </c>
      <c r="O134" s="39">
        <f>P134/N134</f>
        <v>11500</v>
      </c>
      <c r="P134" s="39">
        <f>35714+56286</f>
        <v>92000</v>
      </c>
      <c r="Q134" s="36" t="s">
        <v>96</v>
      </c>
      <c r="R134" s="36" t="s">
        <v>76</v>
      </c>
      <c r="S134" s="34" t="s">
        <v>192</v>
      </c>
      <c r="T134" s="36">
        <v>100</v>
      </c>
    </row>
    <row r="135" spans="1:20" s="40" customFormat="1" ht="51">
      <c r="A135" s="29"/>
      <c r="B135" s="30">
        <v>118</v>
      </c>
      <c r="C135" s="31" t="s">
        <v>29</v>
      </c>
      <c r="D135" s="32" t="s">
        <v>30</v>
      </c>
      <c r="E135" s="44" t="s">
        <v>150</v>
      </c>
      <c r="F135" s="42" t="s">
        <v>146</v>
      </c>
      <c r="G135" s="34" t="s">
        <v>147</v>
      </c>
      <c r="H135" s="34" t="s">
        <v>152</v>
      </c>
      <c r="I135" s="34" t="s">
        <v>153</v>
      </c>
      <c r="J135" s="34"/>
      <c r="K135" s="36"/>
      <c r="L135" s="36" t="s">
        <v>62</v>
      </c>
      <c r="M135" s="41" t="s">
        <v>37</v>
      </c>
      <c r="N135" s="43">
        <v>4</v>
      </c>
      <c r="O135" s="39">
        <f>P135/N135</f>
        <v>16000</v>
      </c>
      <c r="P135" s="39">
        <f>35714+28286</f>
        <v>64000</v>
      </c>
      <c r="Q135" s="36" t="s">
        <v>96</v>
      </c>
      <c r="R135" s="36" t="s">
        <v>76</v>
      </c>
      <c r="S135" s="34" t="s">
        <v>192</v>
      </c>
      <c r="T135" s="36">
        <v>100</v>
      </c>
    </row>
    <row r="136" spans="1:20" s="40" customFormat="1" ht="51">
      <c r="A136" s="29"/>
      <c r="B136" s="41">
        <v>119</v>
      </c>
      <c r="C136" s="31" t="s">
        <v>29</v>
      </c>
      <c r="D136" s="32" t="s">
        <v>30</v>
      </c>
      <c r="E136" s="44" t="s">
        <v>154</v>
      </c>
      <c r="F136" s="45" t="s">
        <v>155</v>
      </c>
      <c r="G136" s="34" t="s">
        <v>156</v>
      </c>
      <c r="H136" s="34" t="s">
        <v>157</v>
      </c>
      <c r="I136" s="34" t="s">
        <v>158</v>
      </c>
      <c r="J136" s="34"/>
      <c r="K136" s="34"/>
      <c r="L136" s="36" t="s">
        <v>62</v>
      </c>
      <c r="M136" s="41" t="s">
        <v>37</v>
      </c>
      <c r="N136" s="43">
        <v>1</v>
      </c>
      <c r="O136" s="39">
        <v>89286</v>
      </c>
      <c r="P136" s="39">
        <v>89286</v>
      </c>
      <c r="Q136" s="36" t="s">
        <v>104</v>
      </c>
      <c r="R136" s="36" t="s">
        <v>76</v>
      </c>
      <c r="S136" s="34" t="s">
        <v>192</v>
      </c>
      <c r="T136" s="36">
        <v>100</v>
      </c>
    </row>
    <row r="137" spans="1:20" s="40" customFormat="1" ht="51">
      <c r="A137" s="29"/>
      <c r="B137" s="41">
        <v>120</v>
      </c>
      <c r="C137" s="31" t="s">
        <v>29</v>
      </c>
      <c r="D137" s="32" t="s">
        <v>30</v>
      </c>
      <c r="E137" s="44" t="s">
        <v>133</v>
      </c>
      <c r="F137" s="44" t="s">
        <v>159</v>
      </c>
      <c r="G137" s="34" t="s">
        <v>135</v>
      </c>
      <c r="H137" s="34" t="s">
        <v>136</v>
      </c>
      <c r="I137" s="44" t="s">
        <v>137</v>
      </c>
      <c r="J137" s="44"/>
      <c r="K137" s="34"/>
      <c r="L137" s="36" t="s">
        <v>62</v>
      </c>
      <c r="M137" s="41" t="s">
        <v>37</v>
      </c>
      <c r="N137" s="43">
        <v>1</v>
      </c>
      <c r="O137" s="39">
        <v>62500</v>
      </c>
      <c r="P137" s="39">
        <v>62500</v>
      </c>
      <c r="Q137" s="36" t="s">
        <v>96</v>
      </c>
      <c r="R137" s="36" t="s">
        <v>76</v>
      </c>
      <c r="S137" s="34" t="s">
        <v>192</v>
      </c>
      <c r="T137" s="36">
        <v>100</v>
      </c>
    </row>
    <row r="138" spans="1:20" s="40" customFormat="1" ht="51">
      <c r="A138" s="29"/>
      <c r="B138" s="30">
        <v>121</v>
      </c>
      <c r="C138" s="31" t="s">
        <v>29</v>
      </c>
      <c r="D138" s="32" t="s">
        <v>30</v>
      </c>
      <c r="E138" s="44" t="s">
        <v>154</v>
      </c>
      <c r="F138" s="45" t="s">
        <v>155</v>
      </c>
      <c r="G138" s="34" t="s">
        <v>156</v>
      </c>
      <c r="H138" s="34" t="s">
        <v>157</v>
      </c>
      <c r="I138" s="34" t="s">
        <v>158</v>
      </c>
      <c r="J138" s="34"/>
      <c r="K138" s="34"/>
      <c r="L138" s="36" t="s">
        <v>62</v>
      </c>
      <c r="M138" s="41" t="s">
        <v>37</v>
      </c>
      <c r="N138" s="43">
        <v>1</v>
      </c>
      <c r="O138" s="39">
        <v>89286</v>
      </c>
      <c r="P138" s="39">
        <v>89286</v>
      </c>
      <c r="Q138" s="41" t="s">
        <v>38</v>
      </c>
      <c r="R138" s="36" t="s">
        <v>76</v>
      </c>
      <c r="S138" s="34" t="s">
        <v>106</v>
      </c>
      <c r="T138" s="36">
        <v>30</v>
      </c>
    </row>
    <row r="139" spans="1:20" s="40" customFormat="1" ht="38.25">
      <c r="A139" s="29"/>
      <c r="B139" s="41">
        <v>122</v>
      </c>
      <c r="C139" s="31" t="s">
        <v>29</v>
      </c>
      <c r="D139" s="32" t="s">
        <v>30</v>
      </c>
      <c r="E139" s="42" t="s">
        <v>145</v>
      </c>
      <c r="F139" s="42" t="s">
        <v>146</v>
      </c>
      <c r="G139" s="34" t="s">
        <v>147</v>
      </c>
      <c r="H139" s="34" t="s">
        <v>148</v>
      </c>
      <c r="I139" s="34" t="s">
        <v>149</v>
      </c>
      <c r="J139" s="34"/>
      <c r="K139" s="36"/>
      <c r="L139" s="36" t="s">
        <v>62</v>
      </c>
      <c r="M139" s="41" t="s">
        <v>37</v>
      </c>
      <c r="N139" s="43">
        <v>1</v>
      </c>
      <c r="O139" s="39">
        <v>35714</v>
      </c>
      <c r="P139" s="39">
        <v>35714</v>
      </c>
      <c r="Q139" s="36" t="s">
        <v>96</v>
      </c>
      <c r="R139" s="36" t="s">
        <v>96</v>
      </c>
      <c r="S139" s="36" t="s">
        <v>97</v>
      </c>
      <c r="T139" s="36">
        <v>100</v>
      </c>
    </row>
    <row r="140" spans="1:20" s="40" customFormat="1" ht="25.5">
      <c r="A140" s="29"/>
      <c r="B140" s="41">
        <v>123</v>
      </c>
      <c r="C140" s="31" t="s">
        <v>29</v>
      </c>
      <c r="D140" s="32" t="s">
        <v>30</v>
      </c>
      <c r="E140" s="44" t="s">
        <v>154</v>
      </c>
      <c r="F140" s="45" t="s">
        <v>155</v>
      </c>
      <c r="G140" s="34" t="s">
        <v>156</v>
      </c>
      <c r="H140" s="34" t="s">
        <v>157</v>
      </c>
      <c r="I140" s="34" t="s">
        <v>158</v>
      </c>
      <c r="J140" s="34"/>
      <c r="K140" s="34"/>
      <c r="L140" s="36" t="s">
        <v>62</v>
      </c>
      <c r="M140" s="41" t="s">
        <v>37</v>
      </c>
      <c r="N140" s="43">
        <v>1</v>
      </c>
      <c r="O140" s="39">
        <v>89286</v>
      </c>
      <c r="P140" s="39">
        <v>89286</v>
      </c>
      <c r="Q140" s="36" t="s">
        <v>96</v>
      </c>
      <c r="R140" s="36" t="s">
        <v>96</v>
      </c>
      <c r="S140" s="36" t="s">
        <v>97</v>
      </c>
      <c r="T140" s="36">
        <v>100</v>
      </c>
    </row>
    <row r="141" spans="1:20" s="40" customFormat="1" ht="51">
      <c r="A141" s="29"/>
      <c r="B141" s="30">
        <v>124</v>
      </c>
      <c r="C141" s="31" t="s">
        <v>29</v>
      </c>
      <c r="D141" s="32" t="s">
        <v>30</v>
      </c>
      <c r="E141" s="42" t="s">
        <v>145</v>
      </c>
      <c r="F141" s="42" t="s">
        <v>146</v>
      </c>
      <c r="G141" s="34" t="s">
        <v>147</v>
      </c>
      <c r="H141" s="34" t="s">
        <v>148</v>
      </c>
      <c r="I141" s="34" t="s">
        <v>149</v>
      </c>
      <c r="J141" s="34"/>
      <c r="K141" s="36"/>
      <c r="L141" s="36" t="s">
        <v>62</v>
      </c>
      <c r="M141" s="41" t="s">
        <v>37</v>
      </c>
      <c r="N141" s="43">
        <v>1</v>
      </c>
      <c r="O141" s="39">
        <v>35714</v>
      </c>
      <c r="P141" s="39">
        <v>35714</v>
      </c>
      <c r="Q141" s="36" t="s">
        <v>104</v>
      </c>
      <c r="R141" s="36" t="s">
        <v>76</v>
      </c>
      <c r="S141" s="36" t="s">
        <v>111</v>
      </c>
      <c r="T141" s="36">
        <v>30</v>
      </c>
    </row>
    <row r="142" spans="1:20" s="40" customFormat="1" ht="51">
      <c r="A142" s="29"/>
      <c r="B142" s="41">
        <v>125</v>
      </c>
      <c r="C142" s="31" t="s">
        <v>29</v>
      </c>
      <c r="D142" s="32" t="s">
        <v>30</v>
      </c>
      <c r="E142" s="44" t="s">
        <v>154</v>
      </c>
      <c r="F142" s="45" t="s">
        <v>155</v>
      </c>
      <c r="G142" s="34" t="s">
        <v>156</v>
      </c>
      <c r="H142" s="34" t="s">
        <v>157</v>
      </c>
      <c r="I142" s="34" t="s">
        <v>158</v>
      </c>
      <c r="J142" s="34"/>
      <c r="K142" s="34"/>
      <c r="L142" s="36" t="s">
        <v>62</v>
      </c>
      <c r="M142" s="41" t="s">
        <v>37</v>
      </c>
      <c r="N142" s="43">
        <v>1</v>
      </c>
      <c r="O142" s="39">
        <f>P142/N142</f>
        <v>0</v>
      </c>
      <c r="P142" s="39">
        <f>89286-89286</f>
        <v>0</v>
      </c>
      <c r="Q142" s="36" t="s">
        <v>104</v>
      </c>
      <c r="R142" s="36" t="s">
        <v>76</v>
      </c>
      <c r="S142" s="34" t="s">
        <v>111</v>
      </c>
      <c r="T142" s="36">
        <v>30</v>
      </c>
    </row>
    <row r="143" spans="1:20" s="40" customFormat="1" ht="51">
      <c r="A143" s="29"/>
      <c r="B143" s="41">
        <v>126</v>
      </c>
      <c r="C143" s="31" t="s">
        <v>29</v>
      </c>
      <c r="D143" s="32" t="s">
        <v>30</v>
      </c>
      <c r="E143" s="42" t="s">
        <v>145</v>
      </c>
      <c r="F143" s="42" t="s">
        <v>146</v>
      </c>
      <c r="G143" s="34" t="s">
        <v>147</v>
      </c>
      <c r="H143" s="34" t="s">
        <v>148</v>
      </c>
      <c r="I143" s="34" t="s">
        <v>149</v>
      </c>
      <c r="J143" s="34"/>
      <c r="K143" s="36"/>
      <c r="L143" s="36" t="s">
        <v>62</v>
      </c>
      <c r="M143" s="41" t="s">
        <v>37</v>
      </c>
      <c r="N143" s="43">
        <v>1</v>
      </c>
      <c r="O143" s="39">
        <f>P143/N143</f>
        <v>0</v>
      </c>
      <c r="P143" s="39">
        <f>35714-35714</f>
        <v>0</v>
      </c>
      <c r="Q143" s="36" t="s">
        <v>96</v>
      </c>
      <c r="R143" s="36" t="s">
        <v>76</v>
      </c>
      <c r="S143" s="34" t="s">
        <v>77</v>
      </c>
      <c r="T143" s="36">
        <v>30</v>
      </c>
    </row>
    <row r="144" spans="1:20" s="40" customFormat="1" ht="51">
      <c r="A144" s="29"/>
      <c r="B144" s="30">
        <v>127</v>
      </c>
      <c r="C144" s="31" t="s">
        <v>29</v>
      </c>
      <c r="D144" s="32" t="s">
        <v>30</v>
      </c>
      <c r="E144" s="44" t="s">
        <v>154</v>
      </c>
      <c r="F144" s="45" t="s">
        <v>155</v>
      </c>
      <c r="G144" s="34" t="s">
        <v>156</v>
      </c>
      <c r="H144" s="34" t="s">
        <v>157</v>
      </c>
      <c r="I144" s="34" t="s">
        <v>158</v>
      </c>
      <c r="J144" s="34"/>
      <c r="K144" s="34"/>
      <c r="L144" s="36" t="s">
        <v>62</v>
      </c>
      <c r="M144" s="41" t="s">
        <v>37</v>
      </c>
      <c r="N144" s="43">
        <v>1</v>
      </c>
      <c r="O144" s="39">
        <f>P144/N144</f>
        <v>0</v>
      </c>
      <c r="P144" s="39">
        <f>89286-89286</f>
        <v>0</v>
      </c>
      <c r="Q144" s="36" t="s">
        <v>96</v>
      </c>
      <c r="R144" s="36" t="s">
        <v>76</v>
      </c>
      <c r="S144" s="34" t="s">
        <v>77</v>
      </c>
      <c r="T144" s="36">
        <v>30</v>
      </c>
    </row>
    <row r="145" spans="1:20" s="40" customFormat="1" ht="51">
      <c r="A145" s="29"/>
      <c r="B145" s="41">
        <v>128</v>
      </c>
      <c r="C145" s="31" t="s">
        <v>29</v>
      </c>
      <c r="D145" s="32" t="s">
        <v>30</v>
      </c>
      <c r="E145" s="42" t="s">
        <v>145</v>
      </c>
      <c r="F145" s="42" t="s">
        <v>146</v>
      </c>
      <c r="G145" s="34" t="s">
        <v>147</v>
      </c>
      <c r="H145" s="34" t="s">
        <v>148</v>
      </c>
      <c r="I145" s="34" t="s">
        <v>149</v>
      </c>
      <c r="J145" s="34"/>
      <c r="K145" s="36"/>
      <c r="L145" s="36" t="s">
        <v>62</v>
      </c>
      <c r="M145" s="41" t="s">
        <v>37</v>
      </c>
      <c r="N145" s="43">
        <v>1</v>
      </c>
      <c r="O145" s="39">
        <v>35714</v>
      </c>
      <c r="P145" s="39">
        <v>35714</v>
      </c>
      <c r="Q145" s="36" t="s">
        <v>38</v>
      </c>
      <c r="R145" s="36" t="s">
        <v>76</v>
      </c>
      <c r="S145" s="34" t="s">
        <v>94</v>
      </c>
      <c r="T145" s="36">
        <v>30</v>
      </c>
    </row>
    <row r="146" spans="1:20" s="40" customFormat="1" ht="25.5">
      <c r="A146" s="29"/>
      <c r="B146" s="41">
        <v>129</v>
      </c>
      <c r="C146" s="31" t="s">
        <v>29</v>
      </c>
      <c r="D146" s="32" t="s">
        <v>30</v>
      </c>
      <c r="E146" s="44" t="s">
        <v>141</v>
      </c>
      <c r="F146" s="34" t="s">
        <v>142</v>
      </c>
      <c r="G146" s="34" t="s">
        <v>142</v>
      </c>
      <c r="H146" s="34" t="s">
        <v>143</v>
      </c>
      <c r="I146" s="34" t="s">
        <v>144</v>
      </c>
      <c r="J146" s="34"/>
      <c r="K146" s="36"/>
      <c r="L146" s="36" t="s">
        <v>62</v>
      </c>
      <c r="M146" s="41" t="s">
        <v>37</v>
      </c>
      <c r="N146" s="43">
        <v>1</v>
      </c>
      <c r="O146" s="39">
        <v>133929</v>
      </c>
      <c r="P146" s="39">
        <v>133929</v>
      </c>
      <c r="Q146" s="36" t="s">
        <v>96</v>
      </c>
      <c r="R146" s="36" t="s">
        <v>96</v>
      </c>
      <c r="S146" s="34" t="s">
        <v>173</v>
      </c>
      <c r="T146" s="36">
        <v>30</v>
      </c>
    </row>
    <row r="147" spans="1:20" s="40" customFormat="1" ht="51">
      <c r="A147" s="29"/>
      <c r="B147" s="30">
        <v>130</v>
      </c>
      <c r="C147" s="31" t="s">
        <v>29</v>
      </c>
      <c r="D147" s="32" t="s">
        <v>30</v>
      </c>
      <c r="E147" s="42" t="s">
        <v>145</v>
      </c>
      <c r="F147" s="42" t="s">
        <v>146</v>
      </c>
      <c r="G147" s="34" t="s">
        <v>147</v>
      </c>
      <c r="H147" s="34" t="s">
        <v>148</v>
      </c>
      <c r="I147" s="34" t="s">
        <v>149</v>
      </c>
      <c r="J147" s="34"/>
      <c r="K147" s="36"/>
      <c r="L147" s="36" t="s">
        <v>62</v>
      </c>
      <c r="M147" s="41" t="s">
        <v>37</v>
      </c>
      <c r="N147" s="43">
        <v>1</v>
      </c>
      <c r="O147" s="39">
        <v>35714</v>
      </c>
      <c r="P147" s="39">
        <v>35714</v>
      </c>
      <c r="Q147" s="36" t="s">
        <v>104</v>
      </c>
      <c r="R147" s="36" t="s">
        <v>163</v>
      </c>
      <c r="S147" s="34" t="s">
        <v>173</v>
      </c>
      <c r="T147" s="36">
        <v>30</v>
      </c>
    </row>
    <row r="148" spans="1:20" s="40" customFormat="1" ht="51">
      <c r="A148" s="29"/>
      <c r="B148" s="41">
        <v>131</v>
      </c>
      <c r="C148" s="31" t="s">
        <v>29</v>
      </c>
      <c r="D148" s="32" t="s">
        <v>30</v>
      </c>
      <c r="E148" s="44" t="s">
        <v>154</v>
      </c>
      <c r="F148" s="45" t="s">
        <v>155</v>
      </c>
      <c r="G148" s="34" t="s">
        <v>156</v>
      </c>
      <c r="H148" s="34" t="s">
        <v>157</v>
      </c>
      <c r="I148" s="34" t="s">
        <v>158</v>
      </c>
      <c r="J148" s="34"/>
      <c r="K148" s="34"/>
      <c r="L148" s="36" t="s">
        <v>62</v>
      </c>
      <c r="M148" s="41" t="s">
        <v>37</v>
      </c>
      <c r="N148" s="43">
        <v>1</v>
      </c>
      <c r="O148" s="39">
        <v>89286</v>
      </c>
      <c r="P148" s="39">
        <v>89286</v>
      </c>
      <c r="Q148" s="36" t="s">
        <v>104</v>
      </c>
      <c r="R148" s="36" t="s">
        <v>163</v>
      </c>
      <c r="S148" s="34" t="s">
        <v>173</v>
      </c>
      <c r="T148" s="36">
        <v>30</v>
      </c>
    </row>
    <row r="149" spans="1:20" s="40" customFormat="1" ht="51">
      <c r="A149" s="29"/>
      <c r="B149" s="41">
        <v>132</v>
      </c>
      <c r="C149" s="31" t="s">
        <v>29</v>
      </c>
      <c r="D149" s="32" t="s">
        <v>30</v>
      </c>
      <c r="E149" s="42" t="s">
        <v>145</v>
      </c>
      <c r="F149" s="42" t="s">
        <v>146</v>
      </c>
      <c r="G149" s="34" t="s">
        <v>147</v>
      </c>
      <c r="H149" s="34" t="s">
        <v>148</v>
      </c>
      <c r="I149" s="34" t="s">
        <v>149</v>
      </c>
      <c r="J149" s="34"/>
      <c r="K149" s="36"/>
      <c r="L149" s="36" t="s">
        <v>62</v>
      </c>
      <c r="M149" s="41" t="s">
        <v>37</v>
      </c>
      <c r="N149" s="43">
        <v>1</v>
      </c>
      <c r="O149" s="39">
        <v>35714</v>
      </c>
      <c r="P149" s="39">
        <v>35714</v>
      </c>
      <c r="Q149" s="36" t="s">
        <v>38</v>
      </c>
      <c r="R149" s="36" t="s">
        <v>76</v>
      </c>
      <c r="S149" s="34" t="s">
        <v>187</v>
      </c>
      <c r="T149" s="36">
        <v>30</v>
      </c>
    </row>
    <row r="150" spans="1:20" s="40" customFormat="1" ht="51">
      <c r="A150" s="29"/>
      <c r="B150" s="30">
        <v>133</v>
      </c>
      <c r="C150" s="31" t="s">
        <v>29</v>
      </c>
      <c r="D150" s="32" t="s">
        <v>30</v>
      </c>
      <c r="E150" s="44" t="s">
        <v>154</v>
      </c>
      <c r="F150" s="45" t="s">
        <v>155</v>
      </c>
      <c r="G150" s="34" t="s">
        <v>156</v>
      </c>
      <c r="H150" s="34" t="s">
        <v>157</v>
      </c>
      <c r="I150" s="34" t="s">
        <v>158</v>
      </c>
      <c r="J150" s="34"/>
      <c r="K150" s="34"/>
      <c r="L150" s="36" t="s">
        <v>62</v>
      </c>
      <c r="M150" s="41" t="s">
        <v>37</v>
      </c>
      <c r="N150" s="43">
        <v>1</v>
      </c>
      <c r="O150" s="39">
        <v>89286</v>
      </c>
      <c r="P150" s="39">
        <v>89286</v>
      </c>
      <c r="Q150" s="36" t="s">
        <v>38</v>
      </c>
      <c r="R150" s="36" t="s">
        <v>76</v>
      </c>
      <c r="S150" s="34" t="s">
        <v>187</v>
      </c>
      <c r="T150" s="36">
        <v>30</v>
      </c>
    </row>
    <row r="151" spans="1:20" s="40" customFormat="1" ht="51">
      <c r="A151" s="29"/>
      <c r="B151" s="41">
        <v>134</v>
      </c>
      <c r="C151" s="31" t="s">
        <v>29</v>
      </c>
      <c r="D151" s="32" t="s">
        <v>30</v>
      </c>
      <c r="E151" s="42" t="s">
        <v>145</v>
      </c>
      <c r="F151" s="42" t="s">
        <v>146</v>
      </c>
      <c r="G151" s="34" t="s">
        <v>147</v>
      </c>
      <c r="H151" s="34" t="s">
        <v>148</v>
      </c>
      <c r="I151" s="34" t="s">
        <v>149</v>
      </c>
      <c r="J151" s="34"/>
      <c r="K151" s="36"/>
      <c r="L151" s="36" t="s">
        <v>62</v>
      </c>
      <c r="M151" s="41" t="s">
        <v>37</v>
      </c>
      <c r="N151" s="43">
        <v>1</v>
      </c>
      <c r="O151" s="39">
        <v>35714</v>
      </c>
      <c r="P151" s="39">
        <v>35714</v>
      </c>
      <c r="Q151" s="36" t="s">
        <v>104</v>
      </c>
      <c r="R151" s="36" t="s">
        <v>76</v>
      </c>
      <c r="S151" s="34" t="s">
        <v>99</v>
      </c>
      <c r="T151" s="36">
        <v>100</v>
      </c>
    </row>
    <row r="152" spans="1:20" s="40" customFormat="1" ht="51">
      <c r="A152" s="29"/>
      <c r="B152" s="41">
        <v>135</v>
      </c>
      <c r="C152" s="31" t="s">
        <v>29</v>
      </c>
      <c r="D152" s="32" t="s">
        <v>30</v>
      </c>
      <c r="E152" s="44" t="s">
        <v>154</v>
      </c>
      <c r="F152" s="45" t="s">
        <v>155</v>
      </c>
      <c r="G152" s="34" t="s">
        <v>156</v>
      </c>
      <c r="H152" s="34" t="s">
        <v>157</v>
      </c>
      <c r="I152" s="34" t="s">
        <v>158</v>
      </c>
      <c r="J152" s="34"/>
      <c r="K152" s="34"/>
      <c r="L152" s="36" t="s">
        <v>62</v>
      </c>
      <c r="M152" s="41" t="s">
        <v>37</v>
      </c>
      <c r="N152" s="43">
        <v>1</v>
      </c>
      <c r="O152" s="39">
        <v>89286</v>
      </c>
      <c r="P152" s="39">
        <v>89286</v>
      </c>
      <c r="Q152" s="36" t="s">
        <v>38</v>
      </c>
      <c r="R152" s="36" t="s">
        <v>76</v>
      </c>
      <c r="S152" s="34" t="s">
        <v>99</v>
      </c>
      <c r="T152" s="36">
        <v>50</v>
      </c>
    </row>
    <row r="153" spans="1:20" s="40" customFormat="1" ht="51">
      <c r="A153" s="29"/>
      <c r="B153" s="30">
        <v>136</v>
      </c>
      <c r="C153" s="31" t="s">
        <v>29</v>
      </c>
      <c r="D153" s="32" t="s">
        <v>30</v>
      </c>
      <c r="E153" s="42" t="s">
        <v>145</v>
      </c>
      <c r="F153" s="42" t="s">
        <v>146</v>
      </c>
      <c r="G153" s="34" t="s">
        <v>147</v>
      </c>
      <c r="H153" s="34" t="s">
        <v>148</v>
      </c>
      <c r="I153" s="34" t="s">
        <v>149</v>
      </c>
      <c r="J153" s="34"/>
      <c r="K153" s="36"/>
      <c r="L153" s="36" t="s">
        <v>62</v>
      </c>
      <c r="M153" s="41" t="s">
        <v>37</v>
      </c>
      <c r="N153" s="43">
        <v>1</v>
      </c>
      <c r="O153" s="39">
        <v>35714</v>
      </c>
      <c r="P153" s="39">
        <v>35714</v>
      </c>
      <c r="Q153" s="36" t="s">
        <v>96</v>
      </c>
      <c r="R153" s="36" t="s">
        <v>76</v>
      </c>
      <c r="S153" s="34" t="s">
        <v>189</v>
      </c>
      <c r="T153" s="36">
        <v>30</v>
      </c>
    </row>
    <row r="154" spans="1:20" s="40" customFormat="1" ht="51">
      <c r="A154" s="29"/>
      <c r="B154" s="41">
        <v>137</v>
      </c>
      <c r="C154" s="31" t="s">
        <v>29</v>
      </c>
      <c r="D154" s="32" t="s">
        <v>30</v>
      </c>
      <c r="E154" s="44" t="s">
        <v>154</v>
      </c>
      <c r="F154" s="45" t="s">
        <v>155</v>
      </c>
      <c r="G154" s="34" t="s">
        <v>156</v>
      </c>
      <c r="H154" s="34" t="s">
        <v>157</v>
      </c>
      <c r="I154" s="34" t="s">
        <v>158</v>
      </c>
      <c r="J154" s="34"/>
      <c r="K154" s="34"/>
      <c r="L154" s="36" t="s">
        <v>62</v>
      </c>
      <c r="M154" s="41" t="s">
        <v>37</v>
      </c>
      <c r="N154" s="43">
        <v>1</v>
      </c>
      <c r="O154" s="39">
        <v>89286</v>
      </c>
      <c r="P154" s="39">
        <v>89286</v>
      </c>
      <c r="Q154" s="36" t="s">
        <v>96</v>
      </c>
      <c r="R154" s="36" t="s">
        <v>76</v>
      </c>
      <c r="S154" s="34" t="s">
        <v>189</v>
      </c>
      <c r="T154" s="36">
        <v>30</v>
      </c>
    </row>
    <row r="155" spans="1:20" s="40" customFormat="1" ht="51">
      <c r="A155" s="29"/>
      <c r="B155" s="41">
        <v>138</v>
      </c>
      <c r="C155" s="31" t="s">
        <v>29</v>
      </c>
      <c r="D155" s="32" t="s">
        <v>30</v>
      </c>
      <c r="E155" s="42" t="s">
        <v>145</v>
      </c>
      <c r="F155" s="42" t="s">
        <v>146</v>
      </c>
      <c r="G155" s="34" t="s">
        <v>147</v>
      </c>
      <c r="H155" s="34" t="s">
        <v>148</v>
      </c>
      <c r="I155" s="34" t="s">
        <v>149</v>
      </c>
      <c r="J155" s="34"/>
      <c r="K155" s="36"/>
      <c r="L155" s="36" t="s">
        <v>62</v>
      </c>
      <c r="M155" s="41" t="s">
        <v>37</v>
      </c>
      <c r="N155" s="43">
        <v>1</v>
      </c>
      <c r="O155" s="39">
        <v>35714</v>
      </c>
      <c r="P155" s="39">
        <v>35714</v>
      </c>
      <c r="Q155" s="36" t="s">
        <v>38</v>
      </c>
      <c r="R155" s="36" t="s">
        <v>190</v>
      </c>
      <c r="S155" s="34" t="s">
        <v>191</v>
      </c>
      <c r="T155" s="36">
        <v>30</v>
      </c>
    </row>
    <row r="156" spans="1:20" s="40" customFormat="1" ht="51">
      <c r="A156" s="29"/>
      <c r="B156" s="30">
        <v>139</v>
      </c>
      <c r="C156" s="31" t="s">
        <v>29</v>
      </c>
      <c r="D156" s="32" t="s">
        <v>30</v>
      </c>
      <c r="E156" s="42" t="s">
        <v>145</v>
      </c>
      <c r="F156" s="42" t="s">
        <v>146</v>
      </c>
      <c r="G156" s="34" t="s">
        <v>147</v>
      </c>
      <c r="H156" s="34" t="s">
        <v>148</v>
      </c>
      <c r="I156" s="34" t="s">
        <v>149</v>
      </c>
      <c r="J156" s="34"/>
      <c r="K156" s="36"/>
      <c r="L156" s="36" t="s">
        <v>62</v>
      </c>
      <c r="M156" s="41" t="s">
        <v>37</v>
      </c>
      <c r="N156" s="43">
        <v>1</v>
      </c>
      <c r="O156" s="39">
        <v>35714</v>
      </c>
      <c r="P156" s="39">
        <v>35714</v>
      </c>
      <c r="Q156" s="41" t="s">
        <v>38</v>
      </c>
      <c r="R156" s="36" t="s">
        <v>76</v>
      </c>
      <c r="S156" s="34" t="s">
        <v>98</v>
      </c>
      <c r="T156" s="36">
        <v>30</v>
      </c>
    </row>
    <row r="157" spans="1:20" s="40" customFormat="1" ht="51">
      <c r="A157" s="29"/>
      <c r="B157" s="41">
        <v>140</v>
      </c>
      <c r="C157" s="31" t="s">
        <v>29</v>
      </c>
      <c r="D157" s="32" t="s">
        <v>30</v>
      </c>
      <c r="E157" s="44" t="s">
        <v>154</v>
      </c>
      <c r="F157" s="45" t="s">
        <v>155</v>
      </c>
      <c r="G157" s="34" t="s">
        <v>156</v>
      </c>
      <c r="H157" s="34" t="s">
        <v>157</v>
      </c>
      <c r="I157" s="34" t="s">
        <v>158</v>
      </c>
      <c r="J157" s="34"/>
      <c r="K157" s="34"/>
      <c r="L157" s="36" t="s">
        <v>62</v>
      </c>
      <c r="M157" s="41" t="s">
        <v>37</v>
      </c>
      <c r="N157" s="43">
        <v>1</v>
      </c>
      <c r="O157" s="39">
        <v>89286</v>
      </c>
      <c r="P157" s="39">
        <v>89286</v>
      </c>
      <c r="Q157" s="41" t="s">
        <v>38</v>
      </c>
      <c r="R157" s="36" t="s">
        <v>76</v>
      </c>
      <c r="S157" s="34" t="s">
        <v>98</v>
      </c>
      <c r="T157" s="36">
        <v>30</v>
      </c>
    </row>
    <row r="158" spans="1:20" s="40" customFormat="1" ht="51">
      <c r="A158" s="29"/>
      <c r="B158" s="41">
        <v>141</v>
      </c>
      <c r="C158" s="31" t="s">
        <v>29</v>
      </c>
      <c r="D158" s="32" t="s">
        <v>30</v>
      </c>
      <c r="E158" s="42" t="s">
        <v>145</v>
      </c>
      <c r="F158" s="42" t="s">
        <v>146</v>
      </c>
      <c r="G158" s="34" t="s">
        <v>147</v>
      </c>
      <c r="H158" s="34" t="s">
        <v>148</v>
      </c>
      <c r="I158" s="34" t="s">
        <v>149</v>
      </c>
      <c r="J158" s="34"/>
      <c r="K158" s="36"/>
      <c r="L158" s="36" t="s">
        <v>62</v>
      </c>
      <c r="M158" s="41" t="s">
        <v>37</v>
      </c>
      <c r="N158" s="43">
        <v>1</v>
      </c>
      <c r="O158" s="39">
        <f>35714-35714</f>
        <v>0</v>
      </c>
      <c r="P158" s="39">
        <f>35714-35714</f>
        <v>0</v>
      </c>
      <c r="Q158" s="36" t="s">
        <v>38</v>
      </c>
      <c r="R158" s="36" t="s">
        <v>76</v>
      </c>
      <c r="S158" s="34" t="s">
        <v>192</v>
      </c>
      <c r="T158" s="36">
        <v>100</v>
      </c>
    </row>
    <row r="159" spans="1:20" s="40" customFormat="1" ht="51">
      <c r="A159" s="29"/>
      <c r="B159" s="30">
        <v>142</v>
      </c>
      <c r="C159" s="31" t="s">
        <v>29</v>
      </c>
      <c r="D159" s="32" t="s">
        <v>30</v>
      </c>
      <c r="E159" s="44" t="s">
        <v>154</v>
      </c>
      <c r="F159" s="45" t="s">
        <v>155</v>
      </c>
      <c r="G159" s="34" t="s">
        <v>156</v>
      </c>
      <c r="H159" s="34" t="s">
        <v>157</v>
      </c>
      <c r="I159" s="34" t="s">
        <v>158</v>
      </c>
      <c r="J159" s="34"/>
      <c r="K159" s="34"/>
      <c r="L159" s="36" t="s">
        <v>62</v>
      </c>
      <c r="M159" s="41" t="s">
        <v>37</v>
      </c>
      <c r="N159" s="43">
        <v>1</v>
      </c>
      <c r="O159" s="39">
        <v>89286</v>
      </c>
      <c r="P159" s="39">
        <v>89286</v>
      </c>
      <c r="Q159" s="36" t="s">
        <v>38</v>
      </c>
      <c r="R159" s="36" t="s">
        <v>76</v>
      </c>
      <c r="S159" s="34" t="s">
        <v>192</v>
      </c>
      <c r="T159" s="36">
        <v>100</v>
      </c>
    </row>
    <row r="160" spans="1:20" s="40" customFormat="1" ht="51">
      <c r="A160" s="29"/>
      <c r="B160" s="41">
        <v>143</v>
      </c>
      <c r="C160" s="31" t="s">
        <v>29</v>
      </c>
      <c r="D160" s="32" t="s">
        <v>30</v>
      </c>
      <c r="E160" s="44" t="s">
        <v>141</v>
      </c>
      <c r="F160" s="34" t="s">
        <v>142</v>
      </c>
      <c r="G160" s="34" t="s">
        <v>142</v>
      </c>
      <c r="H160" s="34" t="s">
        <v>143</v>
      </c>
      <c r="I160" s="34" t="s">
        <v>144</v>
      </c>
      <c r="J160" s="34"/>
      <c r="K160" s="34"/>
      <c r="L160" s="36" t="s">
        <v>62</v>
      </c>
      <c r="M160" s="41" t="s">
        <v>37</v>
      </c>
      <c r="N160" s="43">
        <v>1</v>
      </c>
      <c r="O160" s="39">
        <v>133929</v>
      </c>
      <c r="P160" s="39">
        <v>133929</v>
      </c>
      <c r="Q160" s="36" t="s">
        <v>96</v>
      </c>
      <c r="R160" s="36" t="s">
        <v>76</v>
      </c>
      <c r="S160" s="34" t="s">
        <v>193</v>
      </c>
      <c r="T160" s="36">
        <v>30</v>
      </c>
    </row>
    <row r="161" spans="1:20" s="40" customFormat="1" ht="51">
      <c r="A161" s="29"/>
      <c r="B161" s="41">
        <v>144</v>
      </c>
      <c r="C161" s="31" t="s">
        <v>29</v>
      </c>
      <c r="D161" s="32" t="s">
        <v>30</v>
      </c>
      <c r="E161" s="42" t="s">
        <v>145</v>
      </c>
      <c r="F161" s="42" t="s">
        <v>146</v>
      </c>
      <c r="G161" s="34" t="s">
        <v>147</v>
      </c>
      <c r="H161" s="34" t="s">
        <v>148</v>
      </c>
      <c r="I161" s="34" t="s">
        <v>149</v>
      </c>
      <c r="J161" s="34"/>
      <c r="K161" s="34"/>
      <c r="L161" s="36" t="s">
        <v>62</v>
      </c>
      <c r="M161" s="41" t="s">
        <v>37</v>
      </c>
      <c r="N161" s="43">
        <v>1</v>
      </c>
      <c r="O161" s="39">
        <v>35714</v>
      </c>
      <c r="P161" s="39">
        <v>35714</v>
      </c>
      <c r="Q161" s="36" t="s">
        <v>104</v>
      </c>
      <c r="R161" s="36" t="s">
        <v>76</v>
      </c>
      <c r="S161" s="34" t="s">
        <v>193</v>
      </c>
      <c r="T161" s="36">
        <v>30</v>
      </c>
    </row>
    <row r="162" spans="1:20" s="40" customFormat="1" ht="51">
      <c r="A162" s="29"/>
      <c r="B162" s="30">
        <v>145</v>
      </c>
      <c r="C162" s="31" t="s">
        <v>29</v>
      </c>
      <c r="D162" s="32" t="s">
        <v>30</v>
      </c>
      <c r="E162" s="44" t="s">
        <v>154</v>
      </c>
      <c r="F162" s="45" t="s">
        <v>155</v>
      </c>
      <c r="G162" s="34" t="s">
        <v>156</v>
      </c>
      <c r="H162" s="34" t="s">
        <v>157</v>
      </c>
      <c r="I162" s="34" t="s">
        <v>158</v>
      </c>
      <c r="J162" s="34"/>
      <c r="K162" s="34"/>
      <c r="L162" s="36" t="s">
        <v>62</v>
      </c>
      <c r="M162" s="41" t="s">
        <v>37</v>
      </c>
      <c r="N162" s="43">
        <v>1</v>
      </c>
      <c r="O162" s="39">
        <v>89286</v>
      </c>
      <c r="P162" s="39">
        <v>89286</v>
      </c>
      <c r="Q162" s="36" t="s">
        <v>104</v>
      </c>
      <c r="R162" s="36" t="s">
        <v>76</v>
      </c>
      <c r="S162" s="34" t="s">
        <v>193</v>
      </c>
      <c r="T162" s="36">
        <v>30</v>
      </c>
    </row>
    <row r="163" spans="1:20" s="40" customFormat="1" ht="51">
      <c r="A163" s="29"/>
      <c r="B163" s="41">
        <v>146</v>
      </c>
      <c r="C163" s="31" t="s">
        <v>29</v>
      </c>
      <c r="D163" s="32" t="s">
        <v>30</v>
      </c>
      <c r="E163" s="36" t="s">
        <v>194</v>
      </c>
      <c r="F163" s="41" t="s">
        <v>195</v>
      </c>
      <c r="G163" s="34" t="s">
        <v>196</v>
      </c>
      <c r="H163" s="34" t="s">
        <v>197</v>
      </c>
      <c r="I163" s="34" t="s">
        <v>198</v>
      </c>
      <c r="J163" s="34"/>
      <c r="K163" s="34"/>
      <c r="L163" s="36" t="s">
        <v>62</v>
      </c>
      <c r="M163" s="41" t="s">
        <v>199</v>
      </c>
      <c r="N163" s="43">
        <v>6469</v>
      </c>
      <c r="O163" s="39">
        <v>76</v>
      </c>
      <c r="P163" s="39">
        <v>491644</v>
      </c>
      <c r="Q163" s="41" t="s">
        <v>38</v>
      </c>
      <c r="R163" s="36" t="s">
        <v>190</v>
      </c>
      <c r="S163" s="36" t="s">
        <v>40</v>
      </c>
      <c r="T163" s="36">
        <v>100</v>
      </c>
    </row>
    <row r="164" spans="1:20" s="40" customFormat="1" ht="51" customHeight="1">
      <c r="A164" s="29"/>
      <c r="B164" s="41">
        <v>147</v>
      </c>
      <c r="C164" s="31" t="s">
        <v>29</v>
      </c>
      <c r="D164" s="32" t="s">
        <v>30</v>
      </c>
      <c r="E164" s="36" t="s">
        <v>200</v>
      </c>
      <c r="F164" s="41" t="s">
        <v>195</v>
      </c>
      <c r="G164" s="34" t="s">
        <v>196</v>
      </c>
      <c r="H164" s="34" t="s">
        <v>197</v>
      </c>
      <c r="I164" s="34" t="s">
        <v>201</v>
      </c>
      <c r="J164" s="34"/>
      <c r="K164" s="34"/>
      <c r="L164" s="36" t="s">
        <v>62</v>
      </c>
      <c r="M164" s="41" t="s">
        <v>199</v>
      </c>
      <c r="N164" s="43">
        <v>150</v>
      </c>
      <c r="O164" s="39">
        <v>446</v>
      </c>
      <c r="P164" s="39">
        <v>66900</v>
      </c>
      <c r="Q164" s="41" t="s">
        <v>202</v>
      </c>
      <c r="R164" s="36" t="s">
        <v>190</v>
      </c>
      <c r="S164" s="36" t="s">
        <v>40</v>
      </c>
      <c r="T164" s="36">
        <v>100</v>
      </c>
    </row>
    <row r="165" spans="1:20" s="40" customFormat="1" ht="114.75" customHeight="1">
      <c r="A165" s="29"/>
      <c r="B165" s="30">
        <v>148</v>
      </c>
      <c r="C165" s="31" t="s">
        <v>29</v>
      </c>
      <c r="D165" s="32" t="s">
        <v>30</v>
      </c>
      <c r="E165" s="47" t="s">
        <v>203</v>
      </c>
      <c r="F165" s="53" t="s">
        <v>204</v>
      </c>
      <c r="G165" s="34" t="s">
        <v>205</v>
      </c>
      <c r="H165" s="34" t="s">
        <v>206</v>
      </c>
      <c r="I165" s="36" t="s">
        <v>207</v>
      </c>
      <c r="J165" s="36"/>
      <c r="K165" s="36"/>
      <c r="L165" s="36" t="s">
        <v>62</v>
      </c>
      <c r="M165" s="41" t="s">
        <v>37</v>
      </c>
      <c r="N165" s="43">
        <v>4</v>
      </c>
      <c r="O165" s="39">
        <v>40179</v>
      </c>
      <c r="P165" s="39">
        <v>160716</v>
      </c>
      <c r="Q165" s="36" t="s">
        <v>104</v>
      </c>
      <c r="R165" s="36" t="s">
        <v>104</v>
      </c>
      <c r="S165" s="34" t="s">
        <v>94</v>
      </c>
      <c r="T165" s="36">
        <v>100</v>
      </c>
    </row>
    <row r="166" spans="1:20" s="40" customFormat="1" ht="102">
      <c r="A166" s="29"/>
      <c r="B166" s="41">
        <v>149</v>
      </c>
      <c r="C166" s="31" t="s">
        <v>29</v>
      </c>
      <c r="D166" s="32" t="s">
        <v>30</v>
      </c>
      <c r="E166" s="47" t="s">
        <v>203</v>
      </c>
      <c r="F166" s="53" t="s">
        <v>204</v>
      </c>
      <c r="G166" s="34" t="s">
        <v>205</v>
      </c>
      <c r="H166" s="34" t="s">
        <v>206</v>
      </c>
      <c r="I166" s="36" t="s">
        <v>207</v>
      </c>
      <c r="J166" s="36"/>
      <c r="K166" s="36"/>
      <c r="L166" s="36" t="s">
        <v>62</v>
      </c>
      <c r="M166" s="41" t="s">
        <v>37</v>
      </c>
      <c r="N166" s="43">
        <v>4</v>
      </c>
      <c r="O166" s="39">
        <v>40179</v>
      </c>
      <c r="P166" s="39">
        <v>160716</v>
      </c>
      <c r="Q166" s="36" t="s">
        <v>38</v>
      </c>
      <c r="R166" s="36" t="s">
        <v>208</v>
      </c>
      <c r="S166" s="34" t="s">
        <v>99</v>
      </c>
      <c r="T166" s="36">
        <v>100</v>
      </c>
    </row>
    <row r="167" spans="1:20" s="40" customFormat="1" ht="76.5">
      <c r="A167" s="29"/>
      <c r="B167" s="41">
        <v>150</v>
      </c>
      <c r="C167" s="31" t="s">
        <v>29</v>
      </c>
      <c r="D167" s="32" t="s">
        <v>30</v>
      </c>
      <c r="E167" s="47" t="s">
        <v>209</v>
      </c>
      <c r="F167" s="34" t="s">
        <v>210</v>
      </c>
      <c r="G167" s="34" t="s">
        <v>210</v>
      </c>
      <c r="H167" s="34" t="s">
        <v>211</v>
      </c>
      <c r="I167" s="36" t="s">
        <v>212</v>
      </c>
      <c r="J167" s="36"/>
      <c r="K167" s="36"/>
      <c r="L167" s="36" t="s">
        <v>62</v>
      </c>
      <c r="M167" s="41" t="s">
        <v>37</v>
      </c>
      <c r="N167" s="43">
        <v>6</v>
      </c>
      <c r="O167" s="39">
        <v>44643</v>
      </c>
      <c r="P167" s="39">
        <v>267858</v>
      </c>
      <c r="Q167" s="41" t="s">
        <v>38</v>
      </c>
      <c r="R167" s="36" t="s">
        <v>76</v>
      </c>
      <c r="S167" s="34" t="s">
        <v>106</v>
      </c>
      <c r="T167" s="36">
        <v>100</v>
      </c>
    </row>
    <row r="168" spans="1:20" s="40" customFormat="1" ht="76.5">
      <c r="A168" s="29"/>
      <c r="B168" s="30">
        <v>151</v>
      </c>
      <c r="C168" s="31" t="s">
        <v>29</v>
      </c>
      <c r="D168" s="32" t="s">
        <v>30</v>
      </c>
      <c r="E168" s="47" t="s">
        <v>209</v>
      </c>
      <c r="F168" s="34" t="s">
        <v>210</v>
      </c>
      <c r="G168" s="34" t="s">
        <v>210</v>
      </c>
      <c r="H168" s="34" t="s">
        <v>211</v>
      </c>
      <c r="I168" s="36" t="s">
        <v>212</v>
      </c>
      <c r="J168" s="36"/>
      <c r="K168" s="36"/>
      <c r="L168" s="36" t="s">
        <v>62</v>
      </c>
      <c r="M168" s="41" t="s">
        <v>37</v>
      </c>
      <c r="N168" s="43">
        <v>6</v>
      </c>
      <c r="O168" s="39">
        <v>44643</v>
      </c>
      <c r="P168" s="39">
        <v>267858</v>
      </c>
      <c r="Q168" s="36" t="s">
        <v>38</v>
      </c>
      <c r="R168" s="36" t="s">
        <v>38</v>
      </c>
      <c r="S168" s="36" t="s">
        <v>97</v>
      </c>
      <c r="T168" s="36">
        <v>100</v>
      </c>
    </row>
    <row r="169" spans="1:20" s="40" customFormat="1" ht="76.5">
      <c r="A169" s="29"/>
      <c r="B169" s="41">
        <v>152</v>
      </c>
      <c r="C169" s="31" t="s">
        <v>29</v>
      </c>
      <c r="D169" s="32" t="s">
        <v>30</v>
      </c>
      <c r="E169" s="47" t="s">
        <v>209</v>
      </c>
      <c r="F169" s="34" t="s">
        <v>210</v>
      </c>
      <c r="G169" s="34" t="s">
        <v>210</v>
      </c>
      <c r="H169" s="34" t="s">
        <v>211</v>
      </c>
      <c r="I169" s="36" t="s">
        <v>212</v>
      </c>
      <c r="J169" s="36"/>
      <c r="K169" s="36"/>
      <c r="L169" s="36" t="s">
        <v>62</v>
      </c>
      <c r="M169" s="41" t="s">
        <v>37</v>
      </c>
      <c r="N169" s="43">
        <v>6</v>
      </c>
      <c r="O169" s="39">
        <v>44643</v>
      </c>
      <c r="P169" s="39">
        <v>267858</v>
      </c>
      <c r="Q169" s="36" t="s">
        <v>104</v>
      </c>
      <c r="R169" s="36" t="s">
        <v>104</v>
      </c>
      <c r="S169" s="34" t="s">
        <v>94</v>
      </c>
      <c r="T169" s="36">
        <v>100</v>
      </c>
    </row>
    <row r="170" spans="1:20" s="40" customFormat="1" ht="76.5">
      <c r="A170" s="29"/>
      <c r="B170" s="41">
        <v>153</v>
      </c>
      <c r="C170" s="31" t="s">
        <v>29</v>
      </c>
      <c r="D170" s="32" t="s">
        <v>30</v>
      </c>
      <c r="E170" s="47" t="s">
        <v>209</v>
      </c>
      <c r="F170" s="34" t="s">
        <v>210</v>
      </c>
      <c r="G170" s="34" t="s">
        <v>210</v>
      </c>
      <c r="H170" s="34" t="s">
        <v>211</v>
      </c>
      <c r="I170" s="36" t="s">
        <v>212</v>
      </c>
      <c r="J170" s="36"/>
      <c r="K170" s="36"/>
      <c r="L170" s="36" t="s">
        <v>62</v>
      </c>
      <c r="M170" s="41" t="s">
        <v>37</v>
      </c>
      <c r="N170" s="43">
        <v>6</v>
      </c>
      <c r="O170" s="39">
        <v>44643</v>
      </c>
      <c r="P170" s="39">
        <v>267858</v>
      </c>
      <c r="Q170" s="36" t="s">
        <v>104</v>
      </c>
      <c r="R170" s="36" t="s">
        <v>163</v>
      </c>
      <c r="S170" s="34" t="s">
        <v>173</v>
      </c>
      <c r="T170" s="36">
        <v>100</v>
      </c>
    </row>
    <row r="171" spans="1:20" s="40" customFormat="1" ht="76.5">
      <c r="A171" s="29"/>
      <c r="B171" s="30">
        <v>154</v>
      </c>
      <c r="C171" s="31" t="s">
        <v>29</v>
      </c>
      <c r="D171" s="32" t="s">
        <v>30</v>
      </c>
      <c r="E171" s="47" t="s">
        <v>209</v>
      </c>
      <c r="F171" s="34" t="s">
        <v>210</v>
      </c>
      <c r="G171" s="34" t="s">
        <v>210</v>
      </c>
      <c r="H171" s="34" t="s">
        <v>211</v>
      </c>
      <c r="I171" s="36" t="s">
        <v>212</v>
      </c>
      <c r="J171" s="36"/>
      <c r="K171" s="36"/>
      <c r="L171" s="36" t="s">
        <v>62</v>
      </c>
      <c r="M171" s="41" t="s">
        <v>37</v>
      </c>
      <c r="N171" s="43">
        <v>6</v>
      </c>
      <c r="O171" s="39">
        <v>44643</v>
      </c>
      <c r="P171" s="39">
        <v>267858</v>
      </c>
      <c r="Q171" s="36" t="s">
        <v>38</v>
      </c>
      <c r="R171" s="36" t="s">
        <v>76</v>
      </c>
      <c r="S171" s="34" t="s">
        <v>177</v>
      </c>
      <c r="T171" s="36">
        <v>100</v>
      </c>
    </row>
    <row r="172" spans="1:20" s="40" customFormat="1" ht="76.5">
      <c r="A172" s="29"/>
      <c r="B172" s="41">
        <v>155</v>
      </c>
      <c r="C172" s="31" t="s">
        <v>29</v>
      </c>
      <c r="D172" s="32" t="s">
        <v>30</v>
      </c>
      <c r="E172" s="47" t="s">
        <v>209</v>
      </c>
      <c r="F172" s="34" t="s">
        <v>210</v>
      </c>
      <c r="G172" s="34" t="s">
        <v>210</v>
      </c>
      <c r="H172" s="34" t="s">
        <v>211</v>
      </c>
      <c r="I172" s="36" t="s">
        <v>212</v>
      </c>
      <c r="J172" s="36"/>
      <c r="K172" s="36"/>
      <c r="L172" s="36" t="s">
        <v>62</v>
      </c>
      <c r="M172" s="41" t="s">
        <v>37</v>
      </c>
      <c r="N172" s="43">
        <v>6</v>
      </c>
      <c r="O172" s="39">
        <v>44643</v>
      </c>
      <c r="P172" s="39">
        <v>267858</v>
      </c>
      <c r="Q172" s="36" t="s">
        <v>38</v>
      </c>
      <c r="R172" s="36" t="s">
        <v>76</v>
      </c>
      <c r="S172" s="34" t="s">
        <v>99</v>
      </c>
      <c r="T172" s="36">
        <v>50</v>
      </c>
    </row>
    <row r="173" spans="1:20" s="40" customFormat="1" ht="76.5">
      <c r="A173" s="29"/>
      <c r="B173" s="41">
        <v>156</v>
      </c>
      <c r="C173" s="31" t="s">
        <v>29</v>
      </c>
      <c r="D173" s="32" t="s">
        <v>30</v>
      </c>
      <c r="E173" s="47" t="s">
        <v>209</v>
      </c>
      <c r="F173" s="34" t="s">
        <v>210</v>
      </c>
      <c r="G173" s="34" t="s">
        <v>210</v>
      </c>
      <c r="H173" s="34" t="s">
        <v>211</v>
      </c>
      <c r="I173" s="36" t="s">
        <v>212</v>
      </c>
      <c r="J173" s="36"/>
      <c r="K173" s="36"/>
      <c r="L173" s="36" t="s">
        <v>62</v>
      </c>
      <c r="M173" s="41" t="s">
        <v>37</v>
      </c>
      <c r="N173" s="43">
        <v>6</v>
      </c>
      <c r="O173" s="39">
        <v>44643</v>
      </c>
      <c r="P173" s="39">
        <v>267858</v>
      </c>
      <c r="Q173" s="36" t="s">
        <v>38</v>
      </c>
      <c r="R173" s="36" t="s">
        <v>38</v>
      </c>
      <c r="S173" s="34" t="s">
        <v>189</v>
      </c>
      <c r="T173" s="36">
        <v>100</v>
      </c>
    </row>
    <row r="174" spans="1:20" s="40" customFormat="1" ht="76.5">
      <c r="A174" s="29"/>
      <c r="B174" s="30">
        <v>157</v>
      </c>
      <c r="C174" s="31" t="s">
        <v>29</v>
      </c>
      <c r="D174" s="32" t="s">
        <v>30</v>
      </c>
      <c r="E174" s="47" t="s">
        <v>209</v>
      </c>
      <c r="F174" s="34" t="s">
        <v>210</v>
      </c>
      <c r="G174" s="34" t="s">
        <v>210</v>
      </c>
      <c r="H174" s="34" t="s">
        <v>211</v>
      </c>
      <c r="I174" s="36" t="s">
        <v>212</v>
      </c>
      <c r="J174" s="36"/>
      <c r="K174" s="36"/>
      <c r="L174" s="36" t="s">
        <v>62</v>
      </c>
      <c r="M174" s="41" t="s">
        <v>37</v>
      </c>
      <c r="N174" s="43">
        <v>6</v>
      </c>
      <c r="O174" s="39">
        <v>44643</v>
      </c>
      <c r="P174" s="39">
        <v>267858</v>
      </c>
      <c r="Q174" s="41" t="s">
        <v>38</v>
      </c>
      <c r="R174" s="36" t="s">
        <v>76</v>
      </c>
      <c r="S174" s="34" t="s">
        <v>98</v>
      </c>
      <c r="T174" s="36">
        <v>100</v>
      </c>
    </row>
    <row r="175" spans="1:20" s="40" customFormat="1" ht="76.5">
      <c r="A175" s="29"/>
      <c r="B175" s="41">
        <v>158</v>
      </c>
      <c r="C175" s="31" t="s">
        <v>29</v>
      </c>
      <c r="D175" s="32" t="s">
        <v>30</v>
      </c>
      <c r="E175" s="47" t="s">
        <v>209</v>
      </c>
      <c r="F175" s="34" t="s">
        <v>210</v>
      </c>
      <c r="G175" s="34" t="s">
        <v>210</v>
      </c>
      <c r="H175" s="34" t="s">
        <v>211</v>
      </c>
      <c r="I175" s="36" t="s">
        <v>212</v>
      </c>
      <c r="J175" s="36"/>
      <c r="K175" s="36"/>
      <c r="L175" s="36" t="s">
        <v>62</v>
      </c>
      <c r="M175" s="41" t="s">
        <v>37</v>
      </c>
      <c r="N175" s="43">
        <v>6</v>
      </c>
      <c r="O175" s="39">
        <v>44643</v>
      </c>
      <c r="P175" s="39">
        <v>267858</v>
      </c>
      <c r="Q175" s="36" t="s">
        <v>104</v>
      </c>
      <c r="R175" s="36" t="s">
        <v>104</v>
      </c>
      <c r="S175" s="34" t="s">
        <v>193</v>
      </c>
      <c r="T175" s="36">
        <v>50</v>
      </c>
    </row>
    <row r="176" spans="1:20" s="40" customFormat="1" ht="47.25" customHeight="1">
      <c r="A176" s="29"/>
      <c r="B176" s="41">
        <v>159</v>
      </c>
      <c r="C176" s="31" t="s">
        <v>29</v>
      </c>
      <c r="D176" s="32" t="s">
        <v>30</v>
      </c>
      <c r="E176" s="47" t="s">
        <v>213</v>
      </c>
      <c r="F176" s="53" t="s">
        <v>214</v>
      </c>
      <c r="G176" s="34" t="s">
        <v>215</v>
      </c>
      <c r="H176" s="34" t="s">
        <v>216</v>
      </c>
      <c r="I176" s="36" t="s">
        <v>217</v>
      </c>
      <c r="J176" s="36"/>
      <c r="K176" s="36"/>
      <c r="L176" s="36" t="s">
        <v>62</v>
      </c>
      <c r="M176" s="41" t="s">
        <v>37</v>
      </c>
      <c r="N176" s="43">
        <v>2</v>
      </c>
      <c r="O176" s="39">
        <v>1786</v>
      </c>
      <c r="P176" s="39">
        <v>3572</v>
      </c>
      <c r="Q176" s="36" t="s">
        <v>96</v>
      </c>
      <c r="R176" s="36" t="s">
        <v>96</v>
      </c>
      <c r="S176" s="34" t="s">
        <v>173</v>
      </c>
      <c r="T176" s="36">
        <v>100</v>
      </c>
    </row>
    <row r="177" spans="1:20" s="40" customFormat="1" ht="51" customHeight="1">
      <c r="A177" s="29"/>
      <c r="B177" s="30">
        <v>160</v>
      </c>
      <c r="C177" s="31" t="s">
        <v>29</v>
      </c>
      <c r="D177" s="32" t="s">
        <v>30</v>
      </c>
      <c r="E177" s="47" t="s">
        <v>218</v>
      </c>
      <c r="F177" s="34" t="s">
        <v>219</v>
      </c>
      <c r="G177" s="34" t="s">
        <v>220</v>
      </c>
      <c r="H177" s="34" t="s">
        <v>221</v>
      </c>
      <c r="I177" s="36" t="s">
        <v>222</v>
      </c>
      <c r="J177" s="36"/>
      <c r="K177" s="36"/>
      <c r="L177" s="36" t="s">
        <v>62</v>
      </c>
      <c r="M177" s="41" t="s">
        <v>37</v>
      </c>
      <c r="N177" s="43">
        <v>1</v>
      </c>
      <c r="O177" s="39">
        <v>2054</v>
      </c>
      <c r="P177" s="39">
        <v>2054</v>
      </c>
      <c r="Q177" s="36" t="s">
        <v>38</v>
      </c>
      <c r="R177" s="36" t="s">
        <v>63</v>
      </c>
      <c r="S177" s="34" t="s">
        <v>99</v>
      </c>
      <c r="T177" s="36">
        <v>100</v>
      </c>
    </row>
    <row r="178" spans="1:20" s="40" customFormat="1" ht="51" customHeight="1">
      <c r="A178" s="29"/>
      <c r="B178" s="41">
        <v>161</v>
      </c>
      <c r="C178" s="31" t="s">
        <v>29</v>
      </c>
      <c r="D178" s="32" t="s">
        <v>30</v>
      </c>
      <c r="E178" s="47" t="s">
        <v>223</v>
      </c>
      <c r="F178" s="53" t="s">
        <v>214</v>
      </c>
      <c r="G178" s="34" t="s">
        <v>215</v>
      </c>
      <c r="H178" s="34" t="s">
        <v>216</v>
      </c>
      <c r="I178" s="36" t="s">
        <v>217</v>
      </c>
      <c r="J178" s="36"/>
      <c r="K178" s="36"/>
      <c r="L178" s="36" t="s">
        <v>62</v>
      </c>
      <c r="M178" s="41" t="s">
        <v>37</v>
      </c>
      <c r="N178" s="43">
        <v>2</v>
      </c>
      <c r="O178" s="39">
        <v>1786</v>
      </c>
      <c r="P178" s="39">
        <v>3572</v>
      </c>
      <c r="Q178" s="36" t="s">
        <v>38</v>
      </c>
      <c r="R178" s="36" t="s">
        <v>63</v>
      </c>
      <c r="S178" s="34" t="s">
        <v>99</v>
      </c>
      <c r="T178" s="36">
        <v>100</v>
      </c>
    </row>
    <row r="179" spans="1:20" s="40" customFormat="1" ht="51" customHeight="1">
      <c r="A179" s="29"/>
      <c r="B179" s="41">
        <v>162</v>
      </c>
      <c r="C179" s="31" t="s">
        <v>29</v>
      </c>
      <c r="D179" s="32" t="s">
        <v>30</v>
      </c>
      <c r="E179" s="47" t="s">
        <v>224</v>
      </c>
      <c r="F179" s="34" t="s">
        <v>225</v>
      </c>
      <c r="G179" s="34" t="s">
        <v>225</v>
      </c>
      <c r="H179" s="36" t="s">
        <v>226</v>
      </c>
      <c r="I179" s="36" t="s">
        <v>227</v>
      </c>
      <c r="J179" s="36"/>
      <c r="K179" s="36"/>
      <c r="L179" s="36" t="s">
        <v>62</v>
      </c>
      <c r="M179" s="41" t="s">
        <v>228</v>
      </c>
      <c r="N179" s="43">
        <v>6</v>
      </c>
      <c r="O179" s="39">
        <v>372</v>
      </c>
      <c r="P179" s="39">
        <v>2232</v>
      </c>
      <c r="Q179" s="36" t="s">
        <v>38</v>
      </c>
      <c r="R179" s="36" t="s">
        <v>63</v>
      </c>
      <c r="S179" s="34" t="s">
        <v>99</v>
      </c>
      <c r="T179" s="36">
        <v>100</v>
      </c>
    </row>
    <row r="180" spans="1:20" s="40" customFormat="1" ht="51" customHeight="1">
      <c r="A180" s="29"/>
      <c r="B180" s="30">
        <v>163</v>
      </c>
      <c r="C180" s="31" t="s">
        <v>29</v>
      </c>
      <c r="D180" s="32" t="s">
        <v>30</v>
      </c>
      <c r="E180" s="47" t="s">
        <v>229</v>
      </c>
      <c r="F180" s="53" t="s">
        <v>230</v>
      </c>
      <c r="G180" s="34" t="s">
        <v>231</v>
      </c>
      <c r="H180" s="34" t="s">
        <v>232</v>
      </c>
      <c r="I180" s="36" t="s">
        <v>233</v>
      </c>
      <c r="J180" s="36"/>
      <c r="K180" s="36"/>
      <c r="L180" s="36" t="s">
        <v>62</v>
      </c>
      <c r="M180" s="41" t="s">
        <v>37</v>
      </c>
      <c r="N180" s="43">
        <v>1</v>
      </c>
      <c r="O180" s="39">
        <v>268</v>
      </c>
      <c r="P180" s="39">
        <v>268</v>
      </c>
      <c r="Q180" s="36" t="s">
        <v>38</v>
      </c>
      <c r="R180" s="36" t="s">
        <v>63</v>
      </c>
      <c r="S180" s="34" t="s">
        <v>99</v>
      </c>
      <c r="T180" s="36">
        <v>100</v>
      </c>
    </row>
    <row r="181" spans="1:20" s="40" customFormat="1" ht="51" customHeight="1">
      <c r="A181" s="29"/>
      <c r="B181" s="41">
        <v>164</v>
      </c>
      <c r="C181" s="31" t="s">
        <v>29</v>
      </c>
      <c r="D181" s="32" t="s">
        <v>30</v>
      </c>
      <c r="E181" s="47" t="s">
        <v>218</v>
      </c>
      <c r="F181" s="34" t="s">
        <v>219</v>
      </c>
      <c r="G181" s="34" t="s">
        <v>220</v>
      </c>
      <c r="H181" s="34" t="s">
        <v>221</v>
      </c>
      <c r="I181" s="36" t="s">
        <v>222</v>
      </c>
      <c r="J181" s="36"/>
      <c r="K181" s="36"/>
      <c r="L181" s="36" t="s">
        <v>62</v>
      </c>
      <c r="M181" s="41" t="s">
        <v>37</v>
      </c>
      <c r="N181" s="43">
        <v>1</v>
      </c>
      <c r="O181" s="39">
        <v>2054</v>
      </c>
      <c r="P181" s="39">
        <v>2054</v>
      </c>
      <c r="Q181" s="36" t="s">
        <v>38</v>
      </c>
      <c r="R181" s="36" t="s">
        <v>63</v>
      </c>
      <c r="S181" s="34" t="s">
        <v>189</v>
      </c>
      <c r="T181" s="36">
        <v>100</v>
      </c>
    </row>
    <row r="182" spans="1:20" s="40" customFormat="1" ht="51" customHeight="1">
      <c r="A182" s="29"/>
      <c r="B182" s="41">
        <v>165</v>
      </c>
      <c r="C182" s="31" t="s">
        <v>29</v>
      </c>
      <c r="D182" s="32" t="s">
        <v>30</v>
      </c>
      <c r="E182" s="47" t="s">
        <v>234</v>
      </c>
      <c r="F182" s="53" t="s">
        <v>214</v>
      </c>
      <c r="G182" s="34" t="s">
        <v>235</v>
      </c>
      <c r="H182" s="36" t="s">
        <v>236</v>
      </c>
      <c r="I182" s="36" t="s">
        <v>237</v>
      </c>
      <c r="J182" s="36"/>
      <c r="K182" s="36"/>
      <c r="L182" s="36" t="s">
        <v>62</v>
      </c>
      <c r="M182" s="41" t="s">
        <v>37</v>
      </c>
      <c r="N182" s="43">
        <v>2</v>
      </c>
      <c r="O182" s="39">
        <v>1786</v>
      </c>
      <c r="P182" s="39">
        <v>3572</v>
      </c>
      <c r="Q182" s="36" t="s">
        <v>38</v>
      </c>
      <c r="R182" s="36" t="s">
        <v>63</v>
      </c>
      <c r="S182" s="34" t="s">
        <v>189</v>
      </c>
      <c r="T182" s="36">
        <v>100</v>
      </c>
    </row>
    <row r="183" spans="1:20" s="40" customFormat="1" ht="51" customHeight="1">
      <c r="A183" s="29"/>
      <c r="B183" s="30">
        <v>166</v>
      </c>
      <c r="C183" s="31" t="s">
        <v>29</v>
      </c>
      <c r="D183" s="32" t="s">
        <v>30</v>
      </c>
      <c r="E183" s="47" t="s">
        <v>224</v>
      </c>
      <c r="F183" s="34" t="s">
        <v>225</v>
      </c>
      <c r="G183" s="34" t="s">
        <v>225</v>
      </c>
      <c r="H183" s="36" t="s">
        <v>226</v>
      </c>
      <c r="I183" s="36" t="s">
        <v>227</v>
      </c>
      <c r="J183" s="36"/>
      <c r="K183" s="36"/>
      <c r="L183" s="36" t="s">
        <v>62</v>
      </c>
      <c r="M183" s="36" t="s">
        <v>238</v>
      </c>
      <c r="N183" s="43">
        <v>6</v>
      </c>
      <c r="O183" s="39">
        <v>372</v>
      </c>
      <c r="P183" s="39">
        <v>2232</v>
      </c>
      <c r="Q183" s="36" t="s">
        <v>38</v>
      </c>
      <c r="R183" s="36" t="s">
        <v>63</v>
      </c>
      <c r="S183" s="34" t="s">
        <v>189</v>
      </c>
      <c r="T183" s="36">
        <v>100</v>
      </c>
    </row>
    <row r="184" spans="1:20" s="40" customFormat="1" ht="51" customHeight="1">
      <c r="A184" s="29"/>
      <c r="B184" s="41">
        <v>167</v>
      </c>
      <c r="C184" s="31" t="s">
        <v>29</v>
      </c>
      <c r="D184" s="32" t="s">
        <v>30</v>
      </c>
      <c r="E184" s="47" t="s">
        <v>229</v>
      </c>
      <c r="F184" s="53" t="s">
        <v>239</v>
      </c>
      <c r="G184" s="34" t="s">
        <v>240</v>
      </c>
      <c r="H184" s="34" t="s">
        <v>241</v>
      </c>
      <c r="I184" s="36" t="s">
        <v>233</v>
      </c>
      <c r="J184" s="36"/>
      <c r="K184" s="36"/>
      <c r="L184" s="36" t="s">
        <v>62</v>
      </c>
      <c r="M184" s="41" t="s">
        <v>37</v>
      </c>
      <c r="N184" s="43">
        <v>1</v>
      </c>
      <c r="O184" s="39">
        <v>268</v>
      </c>
      <c r="P184" s="39">
        <v>268</v>
      </c>
      <c r="Q184" s="36" t="s">
        <v>38</v>
      </c>
      <c r="R184" s="36" t="s">
        <v>63</v>
      </c>
      <c r="S184" s="34" t="s">
        <v>189</v>
      </c>
      <c r="T184" s="36">
        <v>100</v>
      </c>
    </row>
    <row r="185" spans="1:20" s="40" customFormat="1" ht="51">
      <c r="A185" s="29"/>
      <c r="B185" s="41">
        <v>168</v>
      </c>
      <c r="C185" s="31" t="s">
        <v>29</v>
      </c>
      <c r="D185" s="32" t="s">
        <v>30</v>
      </c>
      <c r="E185" s="52" t="s">
        <v>242</v>
      </c>
      <c r="F185" s="54" t="s">
        <v>243</v>
      </c>
      <c r="G185" s="34" t="s">
        <v>244</v>
      </c>
      <c r="H185" s="34" t="s">
        <v>245</v>
      </c>
      <c r="I185" s="34" t="s">
        <v>246</v>
      </c>
      <c r="J185" s="34"/>
      <c r="K185" s="34"/>
      <c r="L185" s="36" t="s">
        <v>62</v>
      </c>
      <c r="M185" s="41" t="s">
        <v>247</v>
      </c>
      <c r="N185" s="43">
        <v>312</v>
      </c>
      <c r="O185" s="39">
        <v>625</v>
      </c>
      <c r="P185" s="39">
        <v>195000</v>
      </c>
      <c r="Q185" s="41" t="s">
        <v>104</v>
      </c>
      <c r="R185" s="36" t="s">
        <v>190</v>
      </c>
      <c r="S185" s="34" t="s">
        <v>193</v>
      </c>
      <c r="T185" s="36">
        <v>0</v>
      </c>
    </row>
    <row r="186" spans="1:20" s="46" customFormat="1" ht="45" customHeight="1">
      <c r="A186" s="55"/>
      <c r="B186" s="30">
        <v>169</v>
      </c>
      <c r="C186" s="31" t="s">
        <v>29</v>
      </c>
      <c r="D186" s="32" t="s">
        <v>30</v>
      </c>
      <c r="E186" s="36" t="s">
        <v>248</v>
      </c>
      <c r="F186" s="34" t="s">
        <v>249</v>
      </c>
      <c r="G186" s="34" t="s">
        <v>249</v>
      </c>
      <c r="H186" s="34" t="s">
        <v>250</v>
      </c>
      <c r="I186" s="36" t="s">
        <v>251</v>
      </c>
      <c r="J186" s="36"/>
      <c r="K186" s="34"/>
      <c r="L186" s="36" t="s">
        <v>62</v>
      </c>
      <c r="M186" s="41" t="s">
        <v>37</v>
      </c>
      <c r="N186" s="51">
        <v>44</v>
      </c>
      <c r="O186" s="39">
        <v>83</v>
      </c>
      <c r="P186" s="39">
        <v>3652</v>
      </c>
      <c r="Q186" s="34" t="s">
        <v>104</v>
      </c>
      <c r="R186" s="34" t="s">
        <v>104</v>
      </c>
      <c r="S186" s="34" t="s">
        <v>193</v>
      </c>
      <c r="T186" s="36">
        <v>0</v>
      </c>
    </row>
    <row r="187" spans="1:20" s="40" customFormat="1" ht="25.5">
      <c r="A187" s="56"/>
      <c r="B187" s="41">
        <v>170</v>
      </c>
      <c r="C187" s="31" t="s">
        <v>29</v>
      </c>
      <c r="D187" s="32" t="s">
        <v>30</v>
      </c>
      <c r="E187" s="36" t="s">
        <v>252</v>
      </c>
      <c r="F187" s="34" t="s">
        <v>253</v>
      </c>
      <c r="G187" s="34" t="s">
        <v>254</v>
      </c>
      <c r="H187" s="34" t="s">
        <v>255</v>
      </c>
      <c r="I187" s="36" t="s">
        <v>256</v>
      </c>
      <c r="J187" s="36"/>
      <c r="K187" s="36"/>
      <c r="L187" s="36" t="s">
        <v>62</v>
      </c>
      <c r="M187" s="41" t="s">
        <v>37</v>
      </c>
      <c r="N187" s="43">
        <v>20</v>
      </c>
      <c r="O187" s="39">
        <v>530</v>
      </c>
      <c r="P187" s="39">
        <v>10600</v>
      </c>
      <c r="Q187" s="36" t="s">
        <v>38</v>
      </c>
      <c r="R187" s="36" t="s">
        <v>38</v>
      </c>
      <c r="S187" s="34" t="s">
        <v>189</v>
      </c>
      <c r="T187" s="36">
        <v>100</v>
      </c>
    </row>
    <row r="188" spans="1:20" s="40" customFormat="1" ht="25.5">
      <c r="A188" s="56"/>
      <c r="B188" s="41">
        <v>171</v>
      </c>
      <c r="C188" s="31" t="s">
        <v>29</v>
      </c>
      <c r="D188" s="32" t="s">
        <v>30</v>
      </c>
      <c r="E188" s="36" t="s">
        <v>252</v>
      </c>
      <c r="F188" s="34" t="s">
        <v>253</v>
      </c>
      <c r="G188" s="34" t="s">
        <v>254</v>
      </c>
      <c r="H188" s="34" t="s">
        <v>255</v>
      </c>
      <c r="I188" s="36" t="s">
        <v>256</v>
      </c>
      <c r="J188" s="36"/>
      <c r="K188" s="36"/>
      <c r="L188" s="36" t="s">
        <v>62</v>
      </c>
      <c r="M188" s="41" t="s">
        <v>37</v>
      </c>
      <c r="N188" s="43">
        <v>35</v>
      </c>
      <c r="O188" s="39">
        <v>1650</v>
      </c>
      <c r="P188" s="39">
        <v>57750</v>
      </c>
      <c r="Q188" s="34" t="s">
        <v>104</v>
      </c>
      <c r="R188" s="34" t="s">
        <v>104</v>
      </c>
      <c r="S188" s="34" t="s">
        <v>193</v>
      </c>
      <c r="T188" s="36">
        <v>0</v>
      </c>
    </row>
    <row r="189" spans="1:20" s="40" customFormat="1" ht="51" outlineLevel="1">
      <c r="A189" s="29"/>
      <c r="B189" s="30">
        <v>172</v>
      </c>
      <c r="C189" s="31" t="s">
        <v>29</v>
      </c>
      <c r="D189" s="32" t="s">
        <v>30</v>
      </c>
      <c r="E189" s="74" t="s">
        <v>257</v>
      </c>
      <c r="F189" s="54" t="s">
        <v>243</v>
      </c>
      <c r="G189" s="34" t="s">
        <v>244</v>
      </c>
      <c r="H189" s="34" t="s">
        <v>245</v>
      </c>
      <c r="I189" s="34" t="s">
        <v>258</v>
      </c>
      <c r="J189" s="34"/>
      <c r="K189" s="36"/>
      <c r="L189" s="36" t="s">
        <v>62</v>
      </c>
      <c r="M189" s="41" t="s">
        <v>247</v>
      </c>
      <c r="N189" s="43">
        <v>1460</v>
      </c>
      <c r="O189" s="39">
        <v>625</v>
      </c>
      <c r="P189" s="39">
        <f>912500-912500</f>
        <v>0</v>
      </c>
      <c r="Q189" s="36" t="s">
        <v>104</v>
      </c>
      <c r="R189" s="36" t="s">
        <v>163</v>
      </c>
      <c r="S189" s="34" t="s">
        <v>164</v>
      </c>
      <c r="T189" s="36">
        <v>30</v>
      </c>
    </row>
    <row r="190" spans="1:20" s="40" customFormat="1" ht="51" outlineLevel="1">
      <c r="A190" s="29"/>
      <c r="B190" s="41">
        <v>173</v>
      </c>
      <c r="C190" s="31" t="s">
        <v>29</v>
      </c>
      <c r="D190" s="32" t="s">
        <v>30</v>
      </c>
      <c r="E190" s="52" t="s">
        <v>242</v>
      </c>
      <c r="F190" s="54" t="s">
        <v>243</v>
      </c>
      <c r="G190" s="34" t="s">
        <v>244</v>
      </c>
      <c r="H190" s="34" t="s">
        <v>245</v>
      </c>
      <c r="I190" s="34" t="s">
        <v>246</v>
      </c>
      <c r="J190" s="34"/>
      <c r="K190" s="36"/>
      <c r="L190" s="36" t="s">
        <v>62</v>
      </c>
      <c r="M190" s="41" t="s">
        <v>247</v>
      </c>
      <c r="N190" s="43">
        <v>1460</v>
      </c>
      <c r="O190" s="39">
        <v>625</v>
      </c>
      <c r="P190" s="39">
        <v>912500</v>
      </c>
      <c r="Q190" s="36" t="s">
        <v>38</v>
      </c>
      <c r="R190" s="36" t="s">
        <v>190</v>
      </c>
      <c r="S190" s="34" t="s">
        <v>77</v>
      </c>
      <c r="T190" s="36">
        <v>0</v>
      </c>
    </row>
    <row r="191" spans="1:20" s="40" customFormat="1" ht="51" outlineLevel="1">
      <c r="A191" s="29"/>
      <c r="B191" s="41">
        <v>174</v>
      </c>
      <c r="C191" s="31" t="s">
        <v>29</v>
      </c>
      <c r="D191" s="32" t="s">
        <v>30</v>
      </c>
      <c r="E191" s="52" t="s">
        <v>242</v>
      </c>
      <c r="F191" s="54" t="s">
        <v>243</v>
      </c>
      <c r="G191" s="34" t="s">
        <v>244</v>
      </c>
      <c r="H191" s="34" t="s">
        <v>245</v>
      </c>
      <c r="I191" s="34" t="s">
        <v>246</v>
      </c>
      <c r="J191" s="34"/>
      <c r="K191" s="36"/>
      <c r="L191" s="36" t="s">
        <v>62</v>
      </c>
      <c r="M191" s="41" t="s">
        <v>247</v>
      </c>
      <c r="N191" s="43">
        <v>1460</v>
      </c>
      <c r="O191" s="39">
        <v>625</v>
      </c>
      <c r="P191" s="39">
        <v>912500</v>
      </c>
      <c r="Q191" s="36" t="s">
        <v>104</v>
      </c>
      <c r="R191" s="36" t="s">
        <v>190</v>
      </c>
      <c r="S191" s="34" t="s">
        <v>94</v>
      </c>
      <c r="T191" s="36">
        <v>0</v>
      </c>
    </row>
    <row r="192" spans="1:20" s="40" customFormat="1" ht="51" outlineLevel="1">
      <c r="A192" s="29"/>
      <c r="B192" s="30">
        <v>175</v>
      </c>
      <c r="C192" s="31" t="s">
        <v>29</v>
      </c>
      <c r="D192" s="32" t="s">
        <v>30</v>
      </c>
      <c r="E192" s="52" t="s">
        <v>242</v>
      </c>
      <c r="F192" s="54" t="s">
        <v>243</v>
      </c>
      <c r="G192" s="34" t="s">
        <v>244</v>
      </c>
      <c r="H192" s="34" t="s">
        <v>245</v>
      </c>
      <c r="I192" s="34" t="s">
        <v>246</v>
      </c>
      <c r="J192" s="34"/>
      <c r="K192" s="36"/>
      <c r="L192" s="36" t="s">
        <v>62</v>
      </c>
      <c r="M192" s="41" t="s">
        <v>247</v>
      </c>
      <c r="N192" s="43">
        <v>1460</v>
      </c>
      <c r="O192" s="39">
        <v>625</v>
      </c>
      <c r="P192" s="39">
        <v>912500</v>
      </c>
      <c r="Q192" s="36" t="s">
        <v>104</v>
      </c>
      <c r="R192" s="36" t="s">
        <v>190</v>
      </c>
      <c r="S192" s="34" t="s">
        <v>177</v>
      </c>
      <c r="T192" s="36">
        <v>0</v>
      </c>
    </row>
    <row r="193" spans="1:20" s="40" customFormat="1" ht="51" outlineLevel="1">
      <c r="A193" s="29"/>
      <c r="B193" s="41">
        <v>176</v>
      </c>
      <c r="C193" s="31" t="s">
        <v>29</v>
      </c>
      <c r="D193" s="32" t="s">
        <v>30</v>
      </c>
      <c r="E193" s="52" t="s">
        <v>242</v>
      </c>
      <c r="F193" s="54" t="s">
        <v>243</v>
      </c>
      <c r="G193" s="34" t="s">
        <v>244</v>
      </c>
      <c r="H193" s="34" t="s">
        <v>245</v>
      </c>
      <c r="I193" s="34" t="s">
        <v>246</v>
      </c>
      <c r="J193" s="34"/>
      <c r="K193" s="36"/>
      <c r="L193" s="36" t="s">
        <v>62</v>
      </c>
      <c r="M193" s="41" t="s">
        <v>247</v>
      </c>
      <c r="N193" s="43">
        <v>1460</v>
      </c>
      <c r="O193" s="39">
        <v>625</v>
      </c>
      <c r="P193" s="39">
        <v>912500</v>
      </c>
      <c r="Q193" s="36" t="s">
        <v>104</v>
      </c>
      <c r="R193" s="36" t="s">
        <v>190</v>
      </c>
      <c r="S193" s="34" t="s">
        <v>187</v>
      </c>
      <c r="T193" s="36">
        <v>0</v>
      </c>
    </row>
    <row r="194" spans="1:20" s="40" customFormat="1" ht="51" outlineLevel="1">
      <c r="A194" s="29"/>
      <c r="B194" s="41">
        <v>177</v>
      </c>
      <c r="C194" s="31" t="s">
        <v>29</v>
      </c>
      <c r="D194" s="32" t="s">
        <v>30</v>
      </c>
      <c r="E194" s="52" t="s">
        <v>242</v>
      </c>
      <c r="F194" s="54" t="s">
        <v>243</v>
      </c>
      <c r="G194" s="34" t="s">
        <v>244</v>
      </c>
      <c r="H194" s="34" t="s">
        <v>245</v>
      </c>
      <c r="I194" s="34" t="s">
        <v>246</v>
      </c>
      <c r="J194" s="34"/>
      <c r="K194" s="36"/>
      <c r="L194" s="36" t="s">
        <v>62</v>
      </c>
      <c r="M194" s="41" t="s">
        <v>247</v>
      </c>
      <c r="N194" s="43">
        <f>P194/O194</f>
        <v>292.6848</v>
      </c>
      <c r="O194" s="39">
        <v>625</v>
      </c>
      <c r="P194" s="39">
        <f>912500-729572</f>
        <v>182928</v>
      </c>
      <c r="Q194" s="36" t="s">
        <v>38</v>
      </c>
      <c r="R194" s="36" t="s">
        <v>190</v>
      </c>
      <c r="S194" s="34" t="s">
        <v>99</v>
      </c>
      <c r="T194" s="36">
        <v>0</v>
      </c>
    </row>
    <row r="195" spans="1:20" s="40" customFormat="1" ht="51" outlineLevel="1">
      <c r="A195" s="29"/>
      <c r="B195" s="30">
        <v>178</v>
      </c>
      <c r="C195" s="31" t="s">
        <v>29</v>
      </c>
      <c r="D195" s="32" t="s">
        <v>30</v>
      </c>
      <c r="E195" s="52" t="s">
        <v>242</v>
      </c>
      <c r="F195" s="54" t="s">
        <v>243</v>
      </c>
      <c r="G195" s="34" t="s">
        <v>244</v>
      </c>
      <c r="H195" s="34" t="s">
        <v>245</v>
      </c>
      <c r="I195" s="34" t="s">
        <v>246</v>
      </c>
      <c r="J195" s="34"/>
      <c r="K195" s="36"/>
      <c r="L195" s="36" t="s">
        <v>62</v>
      </c>
      <c r="M195" s="41" t="s">
        <v>247</v>
      </c>
      <c r="N195" s="43">
        <v>1460</v>
      </c>
      <c r="O195" s="39">
        <v>625</v>
      </c>
      <c r="P195" s="39">
        <v>912500</v>
      </c>
      <c r="Q195" s="36" t="s">
        <v>96</v>
      </c>
      <c r="R195" s="36" t="s">
        <v>190</v>
      </c>
      <c r="S195" s="34" t="s">
        <v>189</v>
      </c>
      <c r="T195" s="36">
        <v>0</v>
      </c>
    </row>
    <row r="196" spans="1:20" s="40" customFormat="1" ht="51" outlineLevel="1">
      <c r="A196" s="29"/>
      <c r="B196" s="41">
        <v>179</v>
      </c>
      <c r="C196" s="31" t="s">
        <v>29</v>
      </c>
      <c r="D196" s="32" t="s">
        <v>30</v>
      </c>
      <c r="E196" s="52" t="s">
        <v>242</v>
      </c>
      <c r="F196" s="54" t="s">
        <v>243</v>
      </c>
      <c r="G196" s="34" t="s">
        <v>244</v>
      </c>
      <c r="H196" s="34" t="s">
        <v>245</v>
      </c>
      <c r="I196" s="34" t="s">
        <v>246</v>
      </c>
      <c r="J196" s="34"/>
      <c r="K196" s="36"/>
      <c r="L196" s="36" t="s">
        <v>62</v>
      </c>
      <c r="M196" s="41" t="s">
        <v>247</v>
      </c>
      <c r="N196" s="43">
        <v>1460</v>
      </c>
      <c r="O196" s="39">
        <v>625</v>
      </c>
      <c r="P196" s="39">
        <v>912500</v>
      </c>
      <c r="Q196" s="36" t="s">
        <v>38</v>
      </c>
      <c r="R196" s="36" t="s">
        <v>190</v>
      </c>
      <c r="S196" s="34" t="s">
        <v>191</v>
      </c>
      <c r="T196" s="36">
        <v>0</v>
      </c>
    </row>
    <row r="197" spans="1:20" s="40" customFormat="1" ht="51" outlineLevel="1">
      <c r="A197" s="29"/>
      <c r="B197" s="41">
        <v>180</v>
      </c>
      <c r="C197" s="31" t="s">
        <v>29</v>
      </c>
      <c r="D197" s="32" t="s">
        <v>30</v>
      </c>
      <c r="E197" s="52" t="s">
        <v>242</v>
      </c>
      <c r="F197" s="54" t="s">
        <v>243</v>
      </c>
      <c r="G197" s="34" t="s">
        <v>244</v>
      </c>
      <c r="H197" s="34" t="s">
        <v>245</v>
      </c>
      <c r="I197" s="34" t="s">
        <v>246</v>
      </c>
      <c r="J197" s="34"/>
      <c r="K197" s="36"/>
      <c r="L197" s="36" t="s">
        <v>62</v>
      </c>
      <c r="M197" s="41" t="s">
        <v>247</v>
      </c>
      <c r="N197" s="43">
        <v>1460</v>
      </c>
      <c r="O197" s="39">
        <f>P197</f>
        <v>0</v>
      </c>
      <c r="P197" s="39">
        <f>912500-912500</f>
        <v>0</v>
      </c>
      <c r="Q197" s="36" t="s">
        <v>104</v>
      </c>
      <c r="R197" s="36" t="s">
        <v>190</v>
      </c>
      <c r="S197" s="34" t="s">
        <v>192</v>
      </c>
      <c r="T197" s="36">
        <v>100</v>
      </c>
    </row>
    <row r="198" spans="1:20" s="40" customFormat="1" ht="51" outlineLevel="1">
      <c r="A198" s="29"/>
      <c r="B198" s="30">
        <v>181</v>
      </c>
      <c r="C198" s="31" t="s">
        <v>29</v>
      </c>
      <c r="D198" s="32" t="s">
        <v>30</v>
      </c>
      <c r="E198" s="52" t="s">
        <v>242</v>
      </c>
      <c r="F198" s="54" t="s">
        <v>243</v>
      </c>
      <c r="G198" s="34" t="s">
        <v>244</v>
      </c>
      <c r="H198" s="34" t="s">
        <v>245</v>
      </c>
      <c r="I198" s="34" t="s">
        <v>246</v>
      </c>
      <c r="J198" s="34"/>
      <c r="K198" s="36"/>
      <c r="L198" s="36" t="s">
        <v>62</v>
      </c>
      <c r="M198" s="41" t="s">
        <v>247</v>
      </c>
      <c r="N198" s="43">
        <v>1460</v>
      </c>
      <c r="O198" s="39">
        <v>625</v>
      </c>
      <c r="P198" s="39">
        <v>912500</v>
      </c>
      <c r="Q198" s="36" t="s">
        <v>104</v>
      </c>
      <c r="R198" s="36" t="s">
        <v>190</v>
      </c>
      <c r="S198" s="34" t="s">
        <v>193</v>
      </c>
      <c r="T198" s="36">
        <v>0</v>
      </c>
    </row>
    <row r="199" spans="1:20" s="40" customFormat="1" ht="25.5">
      <c r="A199" s="29"/>
      <c r="B199" s="41">
        <v>182</v>
      </c>
      <c r="C199" s="31" t="s">
        <v>29</v>
      </c>
      <c r="D199" s="32" t="s">
        <v>30</v>
      </c>
      <c r="E199" s="44" t="s">
        <v>259</v>
      </c>
      <c r="F199" s="44" t="s">
        <v>159</v>
      </c>
      <c r="G199" s="34" t="s">
        <v>135</v>
      </c>
      <c r="H199" s="36" t="s">
        <v>260</v>
      </c>
      <c r="I199" s="36" t="s">
        <v>261</v>
      </c>
      <c r="J199" s="36"/>
      <c r="K199" s="36"/>
      <c r="L199" s="36" t="s">
        <v>62</v>
      </c>
      <c r="M199" s="41" t="s">
        <v>262</v>
      </c>
      <c r="N199" s="43">
        <v>1</v>
      </c>
      <c r="O199" s="39">
        <v>2616071</v>
      </c>
      <c r="P199" s="39">
        <v>2616071</v>
      </c>
      <c r="Q199" s="36" t="s">
        <v>104</v>
      </c>
      <c r="R199" s="36" t="s">
        <v>96</v>
      </c>
      <c r="S199" s="36" t="s">
        <v>97</v>
      </c>
      <c r="T199" s="36">
        <v>30</v>
      </c>
    </row>
    <row r="200" spans="1:20" s="40" customFormat="1" ht="51">
      <c r="A200" s="29"/>
      <c r="B200" s="41">
        <v>183</v>
      </c>
      <c r="C200" s="31" t="s">
        <v>29</v>
      </c>
      <c r="D200" s="32" t="s">
        <v>30</v>
      </c>
      <c r="E200" s="44" t="s">
        <v>259</v>
      </c>
      <c r="F200" s="44" t="s">
        <v>159</v>
      </c>
      <c r="G200" s="34" t="s">
        <v>135</v>
      </c>
      <c r="H200" s="36" t="s">
        <v>260</v>
      </c>
      <c r="I200" s="36" t="s">
        <v>261</v>
      </c>
      <c r="J200" s="36"/>
      <c r="K200" s="36"/>
      <c r="L200" s="36" t="s">
        <v>62</v>
      </c>
      <c r="M200" s="41" t="s">
        <v>262</v>
      </c>
      <c r="N200" s="43">
        <v>1</v>
      </c>
      <c r="O200" s="39">
        <v>2616071</v>
      </c>
      <c r="P200" s="39">
        <v>2616071</v>
      </c>
      <c r="Q200" s="36" t="s">
        <v>104</v>
      </c>
      <c r="R200" s="36" t="s">
        <v>76</v>
      </c>
      <c r="S200" s="34" t="s">
        <v>111</v>
      </c>
      <c r="T200" s="36">
        <v>30</v>
      </c>
    </row>
    <row r="201" spans="1:20" s="40" customFormat="1" ht="51">
      <c r="A201" s="29"/>
      <c r="B201" s="30">
        <v>184</v>
      </c>
      <c r="C201" s="31" t="s">
        <v>29</v>
      </c>
      <c r="D201" s="32" t="s">
        <v>30</v>
      </c>
      <c r="E201" s="44" t="s">
        <v>259</v>
      </c>
      <c r="F201" s="44" t="s">
        <v>159</v>
      </c>
      <c r="G201" s="34" t="s">
        <v>135</v>
      </c>
      <c r="H201" s="36" t="s">
        <v>260</v>
      </c>
      <c r="I201" s="36" t="s">
        <v>261</v>
      </c>
      <c r="J201" s="36"/>
      <c r="K201" s="36"/>
      <c r="L201" s="36" t="s">
        <v>62</v>
      </c>
      <c r="M201" s="41" t="s">
        <v>37</v>
      </c>
      <c r="N201" s="43">
        <v>1</v>
      </c>
      <c r="O201" s="39">
        <v>2616071</v>
      </c>
      <c r="P201" s="39">
        <v>2616071</v>
      </c>
      <c r="Q201" s="36" t="s">
        <v>96</v>
      </c>
      <c r="R201" s="36" t="s">
        <v>76</v>
      </c>
      <c r="S201" s="34" t="s">
        <v>77</v>
      </c>
      <c r="T201" s="36">
        <v>30</v>
      </c>
    </row>
    <row r="202" spans="1:20" s="40" customFormat="1" ht="51">
      <c r="A202" s="29"/>
      <c r="B202" s="41">
        <v>185</v>
      </c>
      <c r="C202" s="31" t="s">
        <v>29</v>
      </c>
      <c r="D202" s="32" t="s">
        <v>30</v>
      </c>
      <c r="E202" s="44" t="s">
        <v>259</v>
      </c>
      <c r="F202" s="44" t="s">
        <v>159</v>
      </c>
      <c r="G202" s="34" t="s">
        <v>135</v>
      </c>
      <c r="H202" s="36" t="s">
        <v>260</v>
      </c>
      <c r="I202" s="36" t="s">
        <v>261</v>
      </c>
      <c r="J202" s="36"/>
      <c r="K202" s="36"/>
      <c r="L202" s="36" t="s">
        <v>62</v>
      </c>
      <c r="M202" s="41" t="s">
        <v>37</v>
      </c>
      <c r="N202" s="43">
        <v>1</v>
      </c>
      <c r="O202" s="39">
        <v>2616071</v>
      </c>
      <c r="P202" s="39">
        <v>2616071</v>
      </c>
      <c r="Q202" s="36" t="s">
        <v>38</v>
      </c>
      <c r="R202" s="36" t="s">
        <v>76</v>
      </c>
      <c r="S202" s="34" t="s">
        <v>94</v>
      </c>
      <c r="T202" s="36">
        <v>30</v>
      </c>
    </row>
    <row r="203" spans="1:20" s="40" customFormat="1" ht="51">
      <c r="A203" s="29"/>
      <c r="B203" s="41">
        <v>186</v>
      </c>
      <c r="C203" s="31" t="s">
        <v>29</v>
      </c>
      <c r="D203" s="32" t="s">
        <v>30</v>
      </c>
      <c r="E203" s="44" t="s">
        <v>259</v>
      </c>
      <c r="F203" s="44" t="s">
        <v>159</v>
      </c>
      <c r="G203" s="34" t="s">
        <v>135</v>
      </c>
      <c r="H203" s="36" t="s">
        <v>260</v>
      </c>
      <c r="I203" s="36" t="s">
        <v>261</v>
      </c>
      <c r="J203" s="36"/>
      <c r="K203" s="36"/>
      <c r="L203" s="36" t="s">
        <v>62</v>
      </c>
      <c r="M203" s="41" t="s">
        <v>37</v>
      </c>
      <c r="N203" s="43">
        <v>1</v>
      </c>
      <c r="O203" s="39">
        <v>2616071</v>
      </c>
      <c r="P203" s="39">
        <v>2616071</v>
      </c>
      <c r="Q203" s="36" t="s">
        <v>104</v>
      </c>
      <c r="R203" s="36" t="s">
        <v>76</v>
      </c>
      <c r="S203" s="34" t="s">
        <v>177</v>
      </c>
      <c r="T203" s="36">
        <v>30</v>
      </c>
    </row>
    <row r="204" spans="1:20" s="40" customFormat="1" ht="51">
      <c r="A204" s="29"/>
      <c r="B204" s="30">
        <v>187</v>
      </c>
      <c r="C204" s="31" t="s">
        <v>29</v>
      </c>
      <c r="D204" s="32" t="s">
        <v>30</v>
      </c>
      <c r="E204" s="44" t="s">
        <v>259</v>
      </c>
      <c r="F204" s="44" t="s">
        <v>159</v>
      </c>
      <c r="G204" s="34" t="s">
        <v>135</v>
      </c>
      <c r="H204" s="36" t="s">
        <v>260</v>
      </c>
      <c r="I204" s="36" t="s">
        <v>261</v>
      </c>
      <c r="J204" s="36"/>
      <c r="K204" s="36"/>
      <c r="L204" s="36" t="s">
        <v>62</v>
      </c>
      <c r="M204" s="41" t="s">
        <v>262</v>
      </c>
      <c r="N204" s="43">
        <v>1</v>
      </c>
      <c r="O204" s="39">
        <v>2616071</v>
      </c>
      <c r="P204" s="39">
        <v>2616071</v>
      </c>
      <c r="Q204" s="36" t="s">
        <v>104</v>
      </c>
      <c r="R204" s="36" t="s">
        <v>63</v>
      </c>
      <c r="S204" s="34" t="s">
        <v>187</v>
      </c>
      <c r="T204" s="36">
        <v>30</v>
      </c>
    </row>
    <row r="205" spans="1:20" s="40" customFormat="1" ht="51">
      <c r="A205" s="29"/>
      <c r="B205" s="41">
        <v>188</v>
      </c>
      <c r="C205" s="31" t="s">
        <v>29</v>
      </c>
      <c r="D205" s="32" t="s">
        <v>30</v>
      </c>
      <c r="E205" s="44" t="s">
        <v>259</v>
      </c>
      <c r="F205" s="44" t="s">
        <v>159</v>
      </c>
      <c r="G205" s="34" t="s">
        <v>135</v>
      </c>
      <c r="H205" s="36" t="s">
        <v>260</v>
      </c>
      <c r="I205" s="36" t="s">
        <v>261</v>
      </c>
      <c r="J205" s="36"/>
      <c r="K205" s="36"/>
      <c r="L205" s="36" t="s">
        <v>62</v>
      </c>
      <c r="M205" s="41" t="s">
        <v>262</v>
      </c>
      <c r="N205" s="43">
        <v>1</v>
      </c>
      <c r="O205" s="39">
        <v>2616071</v>
      </c>
      <c r="P205" s="39">
        <v>2616071</v>
      </c>
      <c r="Q205" s="36" t="s">
        <v>38</v>
      </c>
      <c r="R205" s="36" t="s">
        <v>190</v>
      </c>
      <c r="S205" s="34" t="s">
        <v>191</v>
      </c>
      <c r="T205" s="36">
        <v>30</v>
      </c>
    </row>
    <row r="206" spans="1:20" s="40" customFormat="1" ht="51">
      <c r="A206" s="29"/>
      <c r="B206" s="41">
        <v>189</v>
      </c>
      <c r="C206" s="31" t="s">
        <v>29</v>
      </c>
      <c r="D206" s="32" t="s">
        <v>30</v>
      </c>
      <c r="E206" s="44" t="s">
        <v>259</v>
      </c>
      <c r="F206" s="44" t="s">
        <v>159</v>
      </c>
      <c r="G206" s="36" t="s">
        <v>135</v>
      </c>
      <c r="H206" s="36" t="s">
        <v>260</v>
      </c>
      <c r="I206" s="36" t="s">
        <v>261</v>
      </c>
      <c r="J206" s="36"/>
      <c r="K206" s="36"/>
      <c r="L206" s="36" t="s">
        <v>62</v>
      </c>
      <c r="M206" s="41" t="s">
        <v>37</v>
      </c>
      <c r="N206" s="43">
        <v>1</v>
      </c>
      <c r="O206" s="39">
        <v>2616071</v>
      </c>
      <c r="P206" s="39">
        <v>2616071</v>
      </c>
      <c r="Q206" s="36" t="s">
        <v>104</v>
      </c>
      <c r="R206" s="36" t="s">
        <v>76</v>
      </c>
      <c r="S206" s="34" t="s">
        <v>192</v>
      </c>
      <c r="T206" s="36">
        <v>30</v>
      </c>
    </row>
    <row r="207" spans="1:20" s="40" customFormat="1" ht="51">
      <c r="A207" s="29"/>
      <c r="B207" s="30">
        <v>190</v>
      </c>
      <c r="C207" s="31" t="s">
        <v>29</v>
      </c>
      <c r="D207" s="32" t="s">
        <v>30</v>
      </c>
      <c r="E207" s="44" t="s">
        <v>259</v>
      </c>
      <c r="F207" s="44" t="s">
        <v>159</v>
      </c>
      <c r="G207" s="34" t="s">
        <v>135</v>
      </c>
      <c r="H207" s="36" t="s">
        <v>260</v>
      </c>
      <c r="I207" s="36" t="s">
        <v>261</v>
      </c>
      <c r="J207" s="36"/>
      <c r="K207" s="36"/>
      <c r="L207" s="36" t="s">
        <v>62</v>
      </c>
      <c r="M207" s="41" t="s">
        <v>262</v>
      </c>
      <c r="N207" s="43">
        <v>1</v>
      </c>
      <c r="O207" s="39">
        <v>2616071</v>
      </c>
      <c r="P207" s="39">
        <v>2616071</v>
      </c>
      <c r="Q207" s="36" t="s">
        <v>104</v>
      </c>
      <c r="R207" s="36" t="s">
        <v>76</v>
      </c>
      <c r="S207" s="34" t="s">
        <v>193</v>
      </c>
      <c r="T207" s="36">
        <v>30</v>
      </c>
    </row>
    <row r="208" spans="1:20" s="40" customFormat="1" ht="25.5">
      <c r="A208" s="29"/>
      <c r="B208" s="41">
        <v>191</v>
      </c>
      <c r="C208" s="31" t="s">
        <v>29</v>
      </c>
      <c r="D208" s="32" t="s">
        <v>30</v>
      </c>
      <c r="E208" s="44" t="s">
        <v>263</v>
      </c>
      <c r="F208" s="45" t="s">
        <v>264</v>
      </c>
      <c r="G208" s="34" t="s">
        <v>265</v>
      </c>
      <c r="H208" s="34" t="s">
        <v>266</v>
      </c>
      <c r="I208" s="34" t="s">
        <v>267</v>
      </c>
      <c r="J208" s="34"/>
      <c r="K208" s="34"/>
      <c r="L208" s="36" t="s">
        <v>62</v>
      </c>
      <c r="M208" s="41" t="s">
        <v>37</v>
      </c>
      <c r="N208" s="43">
        <v>1</v>
      </c>
      <c r="O208" s="39">
        <v>20000</v>
      </c>
      <c r="P208" s="39">
        <v>20000</v>
      </c>
      <c r="Q208" s="36" t="s">
        <v>96</v>
      </c>
      <c r="R208" s="36" t="s">
        <v>96</v>
      </c>
      <c r="S208" s="34" t="s">
        <v>173</v>
      </c>
      <c r="T208" s="36">
        <v>100</v>
      </c>
    </row>
    <row r="209" spans="1:20" s="40" customFormat="1" ht="38.25">
      <c r="A209" s="29"/>
      <c r="B209" s="41">
        <v>192</v>
      </c>
      <c r="C209" s="31" t="s">
        <v>29</v>
      </c>
      <c r="D209" s="32" t="s">
        <v>30</v>
      </c>
      <c r="E209" s="44" t="s">
        <v>268</v>
      </c>
      <c r="F209" s="45" t="s">
        <v>269</v>
      </c>
      <c r="G209" s="34" t="s">
        <v>270</v>
      </c>
      <c r="H209" s="34" t="s">
        <v>271</v>
      </c>
      <c r="I209" s="34" t="s">
        <v>272</v>
      </c>
      <c r="J209" s="34"/>
      <c r="K209" s="34"/>
      <c r="L209" s="36" t="s">
        <v>62</v>
      </c>
      <c r="M209" s="41" t="s">
        <v>37</v>
      </c>
      <c r="N209" s="43">
        <v>15</v>
      </c>
      <c r="O209" s="39">
        <v>2679</v>
      </c>
      <c r="P209" s="39">
        <v>40185</v>
      </c>
      <c r="Q209" s="36" t="s">
        <v>104</v>
      </c>
      <c r="R209" s="36" t="s">
        <v>104</v>
      </c>
      <c r="S209" s="34" t="s">
        <v>173</v>
      </c>
      <c r="T209" s="36">
        <v>30</v>
      </c>
    </row>
    <row r="210" spans="1:20" s="40" customFormat="1" ht="25.5">
      <c r="A210" s="29"/>
      <c r="B210" s="30">
        <v>193</v>
      </c>
      <c r="C210" s="31" t="s">
        <v>29</v>
      </c>
      <c r="D210" s="32" t="s">
        <v>30</v>
      </c>
      <c r="E210" s="44" t="s">
        <v>273</v>
      </c>
      <c r="F210" s="45" t="s">
        <v>71</v>
      </c>
      <c r="G210" s="34" t="s">
        <v>72</v>
      </c>
      <c r="H210" s="34" t="s">
        <v>274</v>
      </c>
      <c r="I210" s="34" t="s">
        <v>275</v>
      </c>
      <c r="J210" s="34"/>
      <c r="K210" s="34"/>
      <c r="L210" s="36" t="s">
        <v>62</v>
      </c>
      <c r="M210" s="41" t="s">
        <v>37</v>
      </c>
      <c r="N210" s="43">
        <v>1</v>
      </c>
      <c r="O210" s="39">
        <v>17857</v>
      </c>
      <c r="P210" s="39">
        <v>17857</v>
      </c>
      <c r="Q210" s="36" t="s">
        <v>104</v>
      </c>
      <c r="R210" s="36" t="s">
        <v>104</v>
      </c>
      <c r="S210" s="34" t="s">
        <v>173</v>
      </c>
      <c r="T210" s="36">
        <v>30</v>
      </c>
    </row>
    <row r="211" spans="1:20" s="46" customFormat="1" ht="63.75" outlineLevel="1">
      <c r="A211" s="29"/>
      <c r="B211" s="41">
        <v>194</v>
      </c>
      <c r="C211" s="31" t="s">
        <v>29</v>
      </c>
      <c r="D211" s="32" t="s">
        <v>30</v>
      </c>
      <c r="E211" s="42" t="s">
        <v>276</v>
      </c>
      <c r="F211" s="34" t="s">
        <v>93</v>
      </c>
      <c r="G211" s="34" t="s">
        <v>93</v>
      </c>
      <c r="H211" s="34" t="s">
        <v>277</v>
      </c>
      <c r="I211" s="34" t="s">
        <v>278</v>
      </c>
      <c r="J211" s="34"/>
      <c r="K211" s="36"/>
      <c r="L211" s="36" t="s">
        <v>62</v>
      </c>
      <c r="M211" s="41" t="s">
        <v>37</v>
      </c>
      <c r="N211" s="43">
        <v>9</v>
      </c>
      <c r="O211" s="39">
        <v>11607</v>
      </c>
      <c r="P211" s="39">
        <v>104463</v>
      </c>
      <c r="Q211" s="36" t="s">
        <v>96</v>
      </c>
      <c r="R211" s="36" t="s">
        <v>96</v>
      </c>
      <c r="S211" s="34" t="s">
        <v>189</v>
      </c>
      <c r="T211" s="36">
        <v>100</v>
      </c>
    </row>
    <row r="212" spans="1:20" s="40" customFormat="1" ht="51" customHeight="1">
      <c r="A212" s="29"/>
      <c r="B212" s="41">
        <v>195</v>
      </c>
      <c r="C212" s="31" t="s">
        <v>29</v>
      </c>
      <c r="D212" s="32" t="s">
        <v>30</v>
      </c>
      <c r="E212" s="44" t="s">
        <v>279</v>
      </c>
      <c r="F212" s="45" t="s">
        <v>280</v>
      </c>
      <c r="G212" s="34" t="s">
        <v>281</v>
      </c>
      <c r="H212" s="34" t="s">
        <v>282</v>
      </c>
      <c r="I212" s="34" t="s">
        <v>283</v>
      </c>
      <c r="J212" s="34"/>
      <c r="K212" s="34"/>
      <c r="L212" s="36" t="s">
        <v>62</v>
      </c>
      <c r="M212" s="41" t="s">
        <v>37</v>
      </c>
      <c r="N212" s="43">
        <v>1</v>
      </c>
      <c r="O212" s="39">
        <v>50893</v>
      </c>
      <c r="P212" s="39">
        <v>50893</v>
      </c>
      <c r="Q212" s="36" t="s">
        <v>38</v>
      </c>
      <c r="R212" s="36" t="s">
        <v>76</v>
      </c>
      <c r="S212" s="34" t="s">
        <v>94</v>
      </c>
      <c r="T212" s="36">
        <v>100</v>
      </c>
    </row>
    <row r="213" spans="1:20" s="40" customFormat="1" ht="51">
      <c r="A213" s="29"/>
      <c r="B213" s="30">
        <v>196</v>
      </c>
      <c r="C213" s="31" t="s">
        <v>29</v>
      </c>
      <c r="D213" s="32" t="s">
        <v>30</v>
      </c>
      <c r="E213" s="34" t="s">
        <v>284</v>
      </c>
      <c r="F213" s="34" t="s">
        <v>285</v>
      </c>
      <c r="G213" s="34" t="s">
        <v>285</v>
      </c>
      <c r="H213" s="34" t="s">
        <v>286</v>
      </c>
      <c r="I213" s="34" t="s">
        <v>287</v>
      </c>
      <c r="J213" s="34"/>
      <c r="K213" s="34"/>
      <c r="L213" s="36" t="s">
        <v>62</v>
      </c>
      <c r="M213" s="41" t="s">
        <v>37</v>
      </c>
      <c r="N213" s="43">
        <v>4</v>
      </c>
      <c r="O213" s="39">
        <v>8928.75</v>
      </c>
      <c r="P213" s="39">
        <v>35715</v>
      </c>
      <c r="Q213" s="36" t="s">
        <v>38</v>
      </c>
      <c r="R213" s="36" t="s">
        <v>190</v>
      </c>
      <c r="S213" s="34" t="s">
        <v>191</v>
      </c>
      <c r="T213" s="36">
        <v>100</v>
      </c>
    </row>
    <row r="214" spans="1:20" s="40" customFormat="1" ht="51">
      <c r="A214" s="29"/>
      <c r="B214" s="41">
        <v>197</v>
      </c>
      <c r="C214" s="31" t="s">
        <v>29</v>
      </c>
      <c r="D214" s="32" t="s">
        <v>30</v>
      </c>
      <c r="E214" s="36" t="s">
        <v>288</v>
      </c>
      <c r="F214" s="34" t="s">
        <v>289</v>
      </c>
      <c r="G214" s="34" t="s">
        <v>289</v>
      </c>
      <c r="H214" s="34" t="s">
        <v>290</v>
      </c>
      <c r="I214" s="36" t="s">
        <v>291</v>
      </c>
      <c r="J214" s="36"/>
      <c r="K214" s="36"/>
      <c r="L214" s="36" t="s">
        <v>62</v>
      </c>
      <c r="M214" s="41" t="s">
        <v>37</v>
      </c>
      <c r="N214" s="43">
        <v>1</v>
      </c>
      <c r="O214" s="39">
        <v>125000</v>
      </c>
      <c r="P214" s="39">
        <v>125000</v>
      </c>
      <c r="Q214" s="36" t="s">
        <v>96</v>
      </c>
      <c r="R214" s="36" t="s">
        <v>292</v>
      </c>
      <c r="S214" s="34" t="s">
        <v>40</v>
      </c>
      <c r="T214" s="36">
        <v>100</v>
      </c>
    </row>
    <row r="215" spans="1:20" s="40" customFormat="1" ht="51">
      <c r="A215" s="29"/>
      <c r="B215" s="41">
        <v>198</v>
      </c>
      <c r="C215" s="31" t="s">
        <v>29</v>
      </c>
      <c r="D215" s="32" t="s">
        <v>30</v>
      </c>
      <c r="E215" s="36" t="s">
        <v>200</v>
      </c>
      <c r="F215" s="41" t="s">
        <v>195</v>
      </c>
      <c r="G215" s="34" t="s">
        <v>196</v>
      </c>
      <c r="H215" s="34" t="s">
        <v>197</v>
      </c>
      <c r="I215" s="34" t="s">
        <v>201</v>
      </c>
      <c r="J215" s="34"/>
      <c r="K215" s="34"/>
      <c r="L215" s="36" t="s">
        <v>62</v>
      </c>
      <c r="M215" s="41" t="s">
        <v>199</v>
      </c>
      <c r="N215" s="43">
        <v>30</v>
      </c>
      <c r="O215" s="39">
        <v>800</v>
      </c>
      <c r="P215" s="39">
        <v>24000</v>
      </c>
      <c r="Q215" s="36" t="s">
        <v>38</v>
      </c>
      <c r="R215" s="36" t="s">
        <v>190</v>
      </c>
      <c r="S215" s="34" t="s">
        <v>99</v>
      </c>
      <c r="T215" s="36">
        <v>100</v>
      </c>
    </row>
    <row r="216" spans="1:20" s="40" customFormat="1" ht="61.5" customHeight="1">
      <c r="A216" s="29"/>
      <c r="B216" s="30">
        <v>199</v>
      </c>
      <c r="C216" s="31" t="s">
        <v>29</v>
      </c>
      <c r="D216" s="32" t="s">
        <v>30</v>
      </c>
      <c r="E216" s="36" t="s">
        <v>293</v>
      </c>
      <c r="F216" s="36" t="s">
        <v>294</v>
      </c>
      <c r="G216" s="34" t="s">
        <v>295</v>
      </c>
      <c r="H216" s="34" t="s">
        <v>296</v>
      </c>
      <c r="I216" s="36" t="s">
        <v>297</v>
      </c>
      <c r="J216" s="36"/>
      <c r="K216" s="36"/>
      <c r="L216" s="37" t="s">
        <v>36</v>
      </c>
      <c r="M216" s="41" t="s">
        <v>262</v>
      </c>
      <c r="N216" s="43">
        <v>1</v>
      </c>
      <c r="O216" s="39">
        <v>7500000</v>
      </c>
      <c r="P216" s="39">
        <v>7500000</v>
      </c>
      <c r="Q216" s="36" t="s">
        <v>38</v>
      </c>
      <c r="R216" s="36" t="s">
        <v>39</v>
      </c>
      <c r="S216" s="34" t="s">
        <v>40</v>
      </c>
      <c r="T216" s="36">
        <v>50</v>
      </c>
    </row>
    <row r="217" spans="1:20" s="40" customFormat="1" ht="76.5" customHeight="1">
      <c r="A217" s="29"/>
      <c r="B217" s="41">
        <v>200</v>
      </c>
      <c r="C217" s="31" t="s">
        <v>29</v>
      </c>
      <c r="D217" s="32" t="s">
        <v>30</v>
      </c>
      <c r="E217" s="36" t="s">
        <v>122</v>
      </c>
      <c r="F217" s="34" t="s">
        <v>298</v>
      </c>
      <c r="G217" s="34" t="s">
        <v>299</v>
      </c>
      <c r="H217" s="34" t="s">
        <v>300</v>
      </c>
      <c r="I217" s="36" t="s">
        <v>126</v>
      </c>
      <c r="J217" s="36"/>
      <c r="K217" s="36"/>
      <c r="L217" s="36" t="s">
        <v>62</v>
      </c>
      <c r="M217" s="41" t="s">
        <v>127</v>
      </c>
      <c r="N217" s="57">
        <v>367.9</v>
      </c>
      <c r="O217" s="39">
        <v>118918.18</v>
      </c>
      <c r="P217" s="39">
        <v>43750000</v>
      </c>
      <c r="Q217" s="36" t="s">
        <v>38</v>
      </c>
      <c r="R217" s="36" t="s">
        <v>104</v>
      </c>
      <c r="S217" s="34" t="s">
        <v>111</v>
      </c>
      <c r="T217" s="36">
        <v>0</v>
      </c>
    </row>
    <row r="218" spans="1:20" s="40" customFormat="1" ht="25.5">
      <c r="A218" s="29"/>
      <c r="B218" s="41">
        <v>201</v>
      </c>
      <c r="C218" s="31" t="s">
        <v>29</v>
      </c>
      <c r="D218" s="32" t="s">
        <v>30</v>
      </c>
      <c r="E218" s="44" t="s">
        <v>273</v>
      </c>
      <c r="F218" s="45" t="s">
        <v>71</v>
      </c>
      <c r="G218" s="34" t="s">
        <v>72</v>
      </c>
      <c r="H218" s="34" t="s">
        <v>274</v>
      </c>
      <c r="I218" s="34" t="s">
        <v>301</v>
      </c>
      <c r="J218" s="34"/>
      <c r="K218" s="34"/>
      <c r="L218" s="36" t="s">
        <v>62</v>
      </c>
      <c r="M218" s="41" t="s">
        <v>37</v>
      </c>
      <c r="N218" s="43">
        <v>2</v>
      </c>
      <c r="O218" s="39">
        <v>25000</v>
      </c>
      <c r="P218" s="39">
        <v>50000</v>
      </c>
      <c r="Q218" s="36" t="s">
        <v>75</v>
      </c>
      <c r="R218" s="36" t="s">
        <v>172</v>
      </c>
      <c r="S218" s="34" t="s">
        <v>106</v>
      </c>
      <c r="T218" s="36">
        <v>100</v>
      </c>
    </row>
    <row r="219" spans="1:20" s="40" customFormat="1" ht="25.5">
      <c r="A219" s="29"/>
      <c r="B219" s="30">
        <v>202</v>
      </c>
      <c r="C219" s="31" t="s">
        <v>29</v>
      </c>
      <c r="D219" s="32" t="s">
        <v>30</v>
      </c>
      <c r="E219" s="44" t="s">
        <v>302</v>
      </c>
      <c r="F219" s="45" t="s">
        <v>303</v>
      </c>
      <c r="G219" s="34" t="s">
        <v>304</v>
      </c>
      <c r="H219" s="34" t="s">
        <v>305</v>
      </c>
      <c r="I219" s="34" t="s">
        <v>306</v>
      </c>
      <c r="J219" s="34"/>
      <c r="K219" s="34"/>
      <c r="L219" s="36" t="s">
        <v>62</v>
      </c>
      <c r="M219" s="41" t="s">
        <v>37</v>
      </c>
      <c r="N219" s="43">
        <v>1</v>
      </c>
      <c r="O219" s="39">
        <v>60000</v>
      </c>
      <c r="P219" s="39">
        <v>60000</v>
      </c>
      <c r="Q219" s="36" t="s">
        <v>75</v>
      </c>
      <c r="R219" s="36" t="s">
        <v>172</v>
      </c>
      <c r="S219" s="34" t="s">
        <v>106</v>
      </c>
      <c r="T219" s="36">
        <v>0</v>
      </c>
    </row>
    <row r="220" spans="1:20" s="40" customFormat="1" ht="25.5">
      <c r="A220" s="29"/>
      <c r="B220" s="41">
        <v>203</v>
      </c>
      <c r="C220" s="31" t="s">
        <v>29</v>
      </c>
      <c r="D220" s="32" t="s">
        <v>30</v>
      </c>
      <c r="E220" s="44" t="s">
        <v>307</v>
      </c>
      <c r="F220" s="34" t="s">
        <v>308</v>
      </c>
      <c r="G220" s="34" t="s">
        <v>308</v>
      </c>
      <c r="H220" s="34" t="s">
        <v>309</v>
      </c>
      <c r="I220" s="34" t="s">
        <v>310</v>
      </c>
      <c r="J220" s="34"/>
      <c r="K220" s="34"/>
      <c r="L220" s="36" t="s">
        <v>62</v>
      </c>
      <c r="M220" s="41" t="s">
        <v>37</v>
      </c>
      <c r="N220" s="43">
        <v>1</v>
      </c>
      <c r="O220" s="39">
        <v>10000</v>
      </c>
      <c r="P220" s="39">
        <v>10000</v>
      </c>
      <c r="Q220" s="36" t="s">
        <v>75</v>
      </c>
      <c r="R220" s="36" t="s">
        <v>172</v>
      </c>
      <c r="S220" s="34" t="s">
        <v>106</v>
      </c>
      <c r="T220" s="36">
        <v>0</v>
      </c>
    </row>
    <row r="221" spans="1:20" s="40" customFormat="1" ht="25.5">
      <c r="A221" s="29"/>
      <c r="B221" s="41">
        <v>204</v>
      </c>
      <c r="C221" s="31" t="s">
        <v>29</v>
      </c>
      <c r="D221" s="32" t="s">
        <v>30</v>
      </c>
      <c r="E221" s="44" t="s">
        <v>311</v>
      </c>
      <c r="F221" s="45" t="s">
        <v>312</v>
      </c>
      <c r="G221" s="34" t="s">
        <v>313</v>
      </c>
      <c r="H221" s="34" t="s">
        <v>314</v>
      </c>
      <c r="I221" s="34" t="s">
        <v>315</v>
      </c>
      <c r="J221" s="34"/>
      <c r="K221" s="34"/>
      <c r="L221" s="36" t="s">
        <v>62</v>
      </c>
      <c r="M221" s="41" t="s">
        <v>37</v>
      </c>
      <c r="N221" s="43">
        <v>1</v>
      </c>
      <c r="O221" s="39">
        <v>26500</v>
      </c>
      <c r="P221" s="39">
        <v>26500</v>
      </c>
      <c r="Q221" s="36" t="s">
        <v>75</v>
      </c>
      <c r="R221" s="36" t="s">
        <v>172</v>
      </c>
      <c r="S221" s="34" t="s">
        <v>106</v>
      </c>
      <c r="T221" s="36">
        <v>0</v>
      </c>
    </row>
    <row r="222" spans="1:20" s="40" customFormat="1" ht="51">
      <c r="A222" s="29"/>
      <c r="B222" s="30">
        <v>205</v>
      </c>
      <c r="C222" s="31" t="s">
        <v>29</v>
      </c>
      <c r="D222" s="32" t="s">
        <v>30</v>
      </c>
      <c r="E222" s="36" t="s">
        <v>200</v>
      </c>
      <c r="F222" s="41" t="s">
        <v>195</v>
      </c>
      <c r="G222" s="34" t="s">
        <v>196</v>
      </c>
      <c r="H222" s="34" t="s">
        <v>197</v>
      </c>
      <c r="I222" s="34" t="s">
        <v>201</v>
      </c>
      <c r="J222" s="34"/>
      <c r="K222" s="34"/>
      <c r="L222" s="36" t="s">
        <v>62</v>
      </c>
      <c r="M222" s="41" t="s">
        <v>199</v>
      </c>
      <c r="N222" s="43">
        <v>40</v>
      </c>
      <c r="O222" s="39">
        <v>531</v>
      </c>
      <c r="P222" s="39">
        <v>21240</v>
      </c>
      <c r="Q222" s="36" t="s">
        <v>75</v>
      </c>
      <c r="R222" s="36" t="s">
        <v>190</v>
      </c>
      <c r="S222" s="34" t="s">
        <v>106</v>
      </c>
      <c r="T222" s="36">
        <v>0</v>
      </c>
    </row>
    <row r="223" spans="1:20" s="40" customFormat="1" ht="51">
      <c r="A223" s="29"/>
      <c r="B223" s="41">
        <v>206</v>
      </c>
      <c r="C223" s="31" t="s">
        <v>29</v>
      </c>
      <c r="D223" s="32" t="s">
        <v>30</v>
      </c>
      <c r="E223" s="44" t="s">
        <v>316</v>
      </c>
      <c r="F223" s="34" t="s">
        <v>317</v>
      </c>
      <c r="G223" s="34" t="s">
        <v>318</v>
      </c>
      <c r="H223" s="34" t="s">
        <v>319</v>
      </c>
      <c r="I223" s="34" t="s">
        <v>320</v>
      </c>
      <c r="J223" s="34"/>
      <c r="K223" s="34"/>
      <c r="L223" s="37" t="s">
        <v>36</v>
      </c>
      <c r="M223" s="41" t="s">
        <v>37</v>
      </c>
      <c r="N223" s="43">
        <v>70</v>
      </c>
      <c r="O223" s="39">
        <v>19133</v>
      </c>
      <c r="P223" s="39">
        <v>1339310</v>
      </c>
      <c r="Q223" s="37" t="s">
        <v>38</v>
      </c>
      <c r="R223" s="36" t="s">
        <v>39</v>
      </c>
      <c r="S223" s="36" t="s">
        <v>40</v>
      </c>
      <c r="T223" s="36">
        <v>30</v>
      </c>
    </row>
    <row r="224" spans="1:20" s="40" customFormat="1" ht="51">
      <c r="A224" s="29"/>
      <c r="B224" s="41">
        <v>207</v>
      </c>
      <c r="C224" s="31" t="s">
        <v>29</v>
      </c>
      <c r="D224" s="32" t="s">
        <v>30</v>
      </c>
      <c r="E224" s="44" t="s">
        <v>321</v>
      </c>
      <c r="F224" s="41" t="s">
        <v>84</v>
      </c>
      <c r="G224" s="34" t="s">
        <v>84</v>
      </c>
      <c r="H224" s="34" t="s">
        <v>322</v>
      </c>
      <c r="I224" s="34" t="s">
        <v>323</v>
      </c>
      <c r="J224" s="34"/>
      <c r="K224" s="34"/>
      <c r="L224" s="37" t="s">
        <v>36</v>
      </c>
      <c r="M224" s="41" t="s">
        <v>37</v>
      </c>
      <c r="N224" s="43">
        <v>10</v>
      </c>
      <c r="O224" s="39">
        <v>45536</v>
      </c>
      <c r="P224" s="39">
        <v>455360</v>
      </c>
      <c r="Q224" s="37" t="s">
        <v>38</v>
      </c>
      <c r="R224" s="36" t="s">
        <v>39</v>
      </c>
      <c r="S224" s="36" t="s">
        <v>40</v>
      </c>
      <c r="T224" s="36">
        <v>30</v>
      </c>
    </row>
    <row r="225" spans="1:20" s="40" customFormat="1" ht="51">
      <c r="A225" s="29"/>
      <c r="B225" s="30">
        <v>208</v>
      </c>
      <c r="C225" s="31" t="s">
        <v>29</v>
      </c>
      <c r="D225" s="32" t="s">
        <v>30</v>
      </c>
      <c r="E225" s="44" t="s">
        <v>324</v>
      </c>
      <c r="F225" s="41" t="s">
        <v>119</v>
      </c>
      <c r="G225" s="34" t="s">
        <v>119</v>
      </c>
      <c r="H225" s="34" t="s">
        <v>325</v>
      </c>
      <c r="I225" s="34" t="s">
        <v>326</v>
      </c>
      <c r="J225" s="34"/>
      <c r="K225" s="34"/>
      <c r="L225" s="37" t="s">
        <v>36</v>
      </c>
      <c r="M225" s="41" t="s">
        <v>37</v>
      </c>
      <c r="N225" s="43">
        <v>14</v>
      </c>
      <c r="O225" s="39">
        <v>102041</v>
      </c>
      <c r="P225" s="39">
        <v>1428574</v>
      </c>
      <c r="Q225" s="37" t="s">
        <v>38</v>
      </c>
      <c r="R225" s="36" t="s">
        <v>39</v>
      </c>
      <c r="S225" s="36" t="s">
        <v>40</v>
      </c>
      <c r="T225" s="36">
        <v>30</v>
      </c>
    </row>
    <row r="226" spans="1:20" s="40" customFormat="1" ht="51" outlineLevel="1">
      <c r="A226" s="29"/>
      <c r="B226" s="41">
        <v>209</v>
      </c>
      <c r="C226" s="31" t="s">
        <v>29</v>
      </c>
      <c r="D226" s="58" t="s">
        <v>327</v>
      </c>
      <c r="E226" s="44" t="s">
        <v>328</v>
      </c>
      <c r="F226" s="34" t="s">
        <v>329</v>
      </c>
      <c r="G226" s="34" t="s">
        <v>330</v>
      </c>
      <c r="H226" s="34" t="s">
        <v>331</v>
      </c>
      <c r="I226" s="34" t="s">
        <v>332</v>
      </c>
      <c r="J226" s="34"/>
      <c r="K226" s="36"/>
      <c r="L226" s="37" t="s">
        <v>36</v>
      </c>
      <c r="M226" s="41" t="s">
        <v>333</v>
      </c>
      <c r="N226" s="43">
        <v>1</v>
      </c>
      <c r="O226" s="39">
        <f>P226/N226</f>
        <v>4819242</v>
      </c>
      <c r="P226" s="39">
        <f>6250000-1430758</f>
        <v>4819242</v>
      </c>
      <c r="Q226" s="36" t="s">
        <v>104</v>
      </c>
      <c r="R226" s="36" t="s">
        <v>190</v>
      </c>
      <c r="S226" s="34" t="s">
        <v>106</v>
      </c>
      <c r="T226" s="36">
        <v>0</v>
      </c>
    </row>
    <row r="227" spans="1:20" s="40" customFormat="1" ht="51" outlineLevel="1">
      <c r="A227" s="29"/>
      <c r="B227" s="41">
        <v>210</v>
      </c>
      <c r="C227" s="31" t="s">
        <v>365</v>
      </c>
      <c r="D227" s="58" t="s">
        <v>327</v>
      </c>
      <c r="E227" s="44" t="s">
        <v>328</v>
      </c>
      <c r="F227" s="34" t="s">
        <v>329</v>
      </c>
      <c r="G227" s="34" t="s">
        <v>330</v>
      </c>
      <c r="H227" s="34" t="s">
        <v>331</v>
      </c>
      <c r="I227" s="34" t="s">
        <v>332</v>
      </c>
      <c r="J227" s="34" t="s">
        <v>1415</v>
      </c>
      <c r="K227" s="36" t="s">
        <v>1414</v>
      </c>
      <c r="L227" s="37" t="s">
        <v>363</v>
      </c>
      <c r="M227" s="41" t="s">
        <v>333</v>
      </c>
      <c r="N227" s="43">
        <v>1</v>
      </c>
      <c r="O227" s="39">
        <f>P227/N227</f>
        <v>6153336</v>
      </c>
      <c r="P227" s="39">
        <f>6250000-96664</f>
        <v>6153336</v>
      </c>
      <c r="Q227" s="36" t="s">
        <v>96</v>
      </c>
      <c r="R227" s="36" t="s">
        <v>1399</v>
      </c>
      <c r="S227" s="34" t="s">
        <v>111</v>
      </c>
      <c r="T227" s="36">
        <v>30</v>
      </c>
    </row>
    <row r="228" spans="1:20" s="40" customFormat="1" ht="38.25" outlineLevel="1">
      <c r="A228" s="29"/>
      <c r="B228" s="30">
        <v>211</v>
      </c>
      <c r="C228" s="31" t="s">
        <v>29</v>
      </c>
      <c r="D228" s="58" t="s">
        <v>327</v>
      </c>
      <c r="E228" s="44" t="s">
        <v>328</v>
      </c>
      <c r="F228" s="34" t="s">
        <v>334</v>
      </c>
      <c r="G228" s="34" t="s">
        <v>330</v>
      </c>
      <c r="H228" s="34" t="s">
        <v>331</v>
      </c>
      <c r="I228" s="34" t="s">
        <v>332</v>
      </c>
      <c r="J228" s="34"/>
      <c r="K228" s="36"/>
      <c r="L228" s="37" t="s">
        <v>36</v>
      </c>
      <c r="M228" s="41" t="s">
        <v>333</v>
      </c>
      <c r="N228" s="43">
        <v>1</v>
      </c>
      <c r="O228" s="39">
        <v>6250000</v>
      </c>
      <c r="P228" s="39">
        <v>6250000</v>
      </c>
      <c r="Q228" s="36" t="s">
        <v>38</v>
      </c>
      <c r="R228" s="36" t="s">
        <v>172</v>
      </c>
      <c r="S228" s="34" t="s">
        <v>177</v>
      </c>
      <c r="T228" s="36">
        <v>0</v>
      </c>
    </row>
    <row r="229" spans="1:20" s="40" customFormat="1" ht="51" outlineLevel="1">
      <c r="A229" s="29"/>
      <c r="B229" s="41">
        <v>212</v>
      </c>
      <c r="C229" s="31" t="s">
        <v>29</v>
      </c>
      <c r="D229" s="58" t="s">
        <v>327</v>
      </c>
      <c r="E229" s="44" t="s">
        <v>328</v>
      </c>
      <c r="F229" s="34" t="s">
        <v>329</v>
      </c>
      <c r="G229" s="34" t="s">
        <v>330</v>
      </c>
      <c r="H229" s="34" t="s">
        <v>331</v>
      </c>
      <c r="I229" s="34" t="s">
        <v>332</v>
      </c>
      <c r="J229" s="34"/>
      <c r="K229" s="36"/>
      <c r="L229" s="36" t="s">
        <v>62</v>
      </c>
      <c r="M229" s="41" t="s">
        <v>333</v>
      </c>
      <c r="N229" s="43">
        <v>1</v>
      </c>
      <c r="O229" s="39">
        <v>2723750</v>
      </c>
      <c r="P229" s="39">
        <v>2723750</v>
      </c>
      <c r="Q229" s="36" t="s">
        <v>38</v>
      </c>
      <c r="R229" s="36" t="s">
        <v>190</v>
      </c>
      <c r="S229" s="34" t="s">
        <v>191</v>
      </c>
      <c r="T229" s="36">
        <v>0</v>
      </c>
    </row>
    <row r="230" spans="1:20" s="40" customFormat="1" ht="51" outlineLevel="1">
      <c r="A230" s="29"/>
      <c r="B230" s="41">
        <v>213</v>
      </c>
      <c r="C230" s="31" t="s">
        <v>29</v>
      </c>
      <c r="D230" s="58" t="s">
        <v>327</v>
      </c>
      <c r="E230" s="44" t="s">
        <v>328</v>
      </c>
      <c r="F230" s="34" t="s">
        <v>329</v>
      </c>
      <c r="G230" s="34" t="s">
        <v>330</v>
      </c>
      <c r="H230" s="34" t="s">
        <v>331</v>
      </c>
      <c r="I230" s="34" t="s">
        <v>332</v>
      </c>
      <c r="J230" s="34"/>
      <c r="K230" s="36"/>
      <c r="L230" s="37" t="s">
        <v>62</v>
      </c>
      <c r="M230" s="41" t="s">
        <v>333</v>
      </c>
      <c r="N230" s="43">
        <v>1</v>
      </c>
      <c r="O230" s="39">
        <f>P230/N230</f>
        <v>3033929</v>
      </c>
      <c r="P230" s="39">
        <f>6250000-3216071</f>
        <v>3033929</v>
      </c>
      <c r="Q230" s="36" t="s">
        <v>96</v>
      </c>
      <c r="R230" s="36" t="s">
        <v>190</v>
      </c>
      <c r="S230" s="34" t="s">
        <v>192</v>
      </c>
      <c r="T230" s="36">
        <v>30</v>
      </c>
    </row>
    <row r="231" spans="1:20" s="40" customFormat="1" ht="63.75">
      <c r="A231" s="29"/>
      <c r="B231" s="30">
        <v>214</v>
      </c>
      <c r="C231" s="31" t="s">
        <v>29</v>
      </c>
      <c r="D231" s="58" t="s">
        <v>327</v>
      </c>
      <c r="E231" s="44" t="s">
        <v>328</v>
      </c>
      <c r="F231" s="34" t="s">
        <v>335</v>
      </c>
      <c r="G231" s="34" t="s">
        <v>336</v>
      </c>
      <c r="H231" s="34" t="s">
        <v>331</v>
      </c>
      <c r="I231" s="34" t="s">
        <v>332</v>
      </c>
      <c r="J231" s="34"/>
      <c r="K231" s="36"/>
      <c r="L231" s="37" t="s">
        <v>36</v>
      </c>
      <c r="M231" s="41" t="s">
        <v>333</v>
      </c>
      <c r="N231" s="43">
        <v>1</v>
      </c>
      <c r="O231" s="39">
        <v>26339286</v>
      </c>
      <c r="P231" s="39">
        <v>26339286</v>
      </c>
      <c r="Q231" s="37" t="s">
        <v>38</v>
      </c>
      <c r="R231" s="36" t="s">
        <v>337</v>
      </c>
      <c r="S231" s="36" t="s">
        <v>40</v>
      </c>
      <c r="T231" s="36">
        <v>0</v>
      </c>
    </row>
    <row r="232" spans="1:20" s="40" customFormat="1" ht="51" outlineLevel="1">
      <c r="A232" s="29"/>
      <c r="B232" s="41">
        <v>215</v>
      </c>
      <c r="C232" s="31" t="s">
        <v>29</v>
      </c>
      <c r="D232" s="58" t="s">
        <v>327</v>
      </c>
      <c r="E232" s="44" t="s">
        <v>328</v>
      </c>
      <c r="F232" s="34" t="s">
        <v>329</v>
      </c>
      <c r="G232" s="34" t="s">
        <v>330</v>
      </c>
      <c r="H232" s="34" t="s">
        <v>331</v>
      </c>
      <c r="I232" s="34" t="s">
        <v>332</v>
      </c>
      <c r="J232" s="34"/>
      <c r="K232" s="36"/>
      <c r="L232" s="36" t="s">
        <v>62</v>
      </c>
      <c r="M232" s="41" t="s">
        <v>333</v>
      </c>
      <c r="N232" s="43">
        <v>1</v>
      </c>
      <c r="O232" s="39">
        <v>77271102</v>
      </c>
      <c r="P232" s="39">
        <v>77271102</v>
      </c>
      <c r="Q232" s="36" t="s">
        <v>38</v>
      </c>
      <c r="R232" s="36" t="s">
        <v>338</v>
      </c>
      <c r="S232" s="36" t="s">
        <v>97</v>
      </c>
      <c r="T232" s="36">
        <v>30</v>
      </c>
    </row>
    <row r="233" spans="1:20" s="40" customFormat="1" ht="25.5">
      <c r="A233" s="29"/>
      <c r="B233" s="41">
        <v>216</v>
      </c>
      <c r="C233" s="31" t="s">
        <v>29</v>
      </c>
      <c r="D233" s="58" t="s">
        <v>339</v>
      </c>
      <c r="E233" s="42" t="s">
        <v>340</v>
      </c>
      <c r="F233" s="34" t="s">
        <v>341</v>
      </c>
      <c r="G233" s="34" t="s">
        <v>342</v>
      </c>
      <c r="H233" s="34" t="s">
        <v>343</v>
      </c>
      <c r="I233" s="34" t="s">
        <v>344</v>
      </c>
      <c r="J233" s="34"/>
      <c r="K233" s="34"/>
      <c r="L233" s="36" t="s">
        <v>62</v>
      </c>
      <c r="M233" s="41" t="s">
        <v>345</v>
      </c>
      <c r="N233" s="43">
        <v>1</v>
      </c>
      <c r="O233" s="39">
        <v>4016864</v>
      </c>
      <c r="P233" s="39">
        <v>4016864</v>
      </c>
      <c r="Q233" s="36" t="s">
        <v>128</v>
      </c>
      <c r="R233" s="36" t="s">
        <v>129</v>
      </c>
      <c r="S233" s="36" t="s">
        <v>40</v>
      </c>
      <c r="T233" s="36">
        <v>100</v>
      </c>
    </row>
    <row r="234" spans="1:20" s="40" customFormat="1" ht="25.5">
      <c r="A234" s="29"/>
      <c r="B234" s="30">
        <v>217</v>
      </c>
      <c r="C234" s="31" t="s">
        <v>29</v>
      </c>
      <c r="D234" s="58" t="s">
        <v>339</v>
      </c>
      <c r="E234" s="36" t="s">
        <v>346</v>
      </c>
      <c r="F234" s="34" t="s">
        <v>347</v>
      </c>
      <c r="G234" s="34" t="s">
        <v>348</v>
      </c>
      <c r="H234" s="34" t="s">
        <v>347</v>
      </c>
      <c r="I234" s="34" t="s">
        <v>348</v>
      </c>
      <c r="J234" s="34"/>
      <c r="K234" s="34"/>
      <c r="L234" s="36" t="s">
        <v>62</v>
      </c>
      <c r="M234" s="41" t="s">
        <v>345</v>
      </c>
      <c r="N234" s="43">
        <v>1</v>
      </c>
      <c r="O234" s="39">
        <f>P234</f>
        <v>82274</v>
      </c>
      <c r="P234" s="39">
        <f>535714-75000-70000-88440-220000</f>
        <v>82274</v>
      </c>
      <c r="Q234" s="36" t="s">
        <v>38</v>
      </c>
      <c r="R234" s="41" t="s">
        <v>104</v>
      </c>
      <c r="S234" s="36" t="s">
        <v>40</v>
      </c>
      <c r="T234" s="36">
        <v>0</v>
      </c>
    </row>
    <row r="235" spans="1:20" s="40" customFormat="1" ht="51">
      <c r="A235" s="29"/>
      <c r="B235" s="41">
        <v>218</v>
      </c>
      <c r="C235" s="31" t="s">
        <v>29</v>
      </c>
      <c r="D235" s="58" t="s">
        <v>339</v>
      </c>
      <c r="E235" s="36" t="s">
        <v>349</v>
      </c>
      <c r="F235" s="34" t="s">
        <v>350</v>
      </c>
      <c r="G235" s="34" t="s">
        <v>351</v>
      </c>
      <c r="H235" s="34" t="s">
        <v>352</v>
      </c>
      <c r="I235" s="34" t="s">
        <v>353</v>
      </c>
      <c r="J235" s="34"/>
      <c r="K235" s="34"/>
      <c r="L235" s="36" t="s">
        <v>62</v>
      </c>
      <c r="M235" s="41" t="s">
        <v>345</v>
      </c>
      <c r="N235" s="43">
        <v>1</v>
      </c>
      <c r="O235" s="39">
        <v>142857</v>
      </c>
      <c r="P235" s="39">
        <v>142857</v>
      </c>
      <c r="Q235" s="36" t="s">
        <v>104</v>
      </c>
      <c r="R235" s="36" t="s">
        <v>190</v>
      </c>
      <c r="S235" s="36" t="s">
        <v>40</v>
      </c>
      <c r="T235" s="36">
        <v>0</v>
      </c>
    </row>
    <row r="236" spans="1:20" s="40" customFormat="1" ht="51">
      <c r="A236" s="29"/>
      <c r="B236" s="41">
        <v>219</v>
      </c>
      <c r="C236" s="31" t="s">
        <v>29</v>
      </c>
      <c r="D236" s="58" t="s">
        <v>339</v>
      </c>
      <c r="E236" s="36" t="s">
        <v>354</v>
      </c>
      <c r="F236" s="34" t="s">
        <v>355</v>
      </c>
      <c r="G236" s="34" t="s">
        <v>356</v>
      </c>
      <c r="H236" s="34" t="s">
        <v>355</v>
      </c>
      <c r="I236" s="34" t="s">
        <v>357</v>
      </c>
      <c r="J236" s="34"/>
      <c r="K236" s="34"/>
      <c r="L236" s="36" t="s">
        <v>62</v>
      </c>
      <c r="M236" s="41" t="s">
        <v>345</v>
      </c>
      <c r="N236" s="43">
        <v>1</v>
      </c>
      <c r="O236" s="39">
        <v>107143</v>
      </c>
      <c r="P236" s="39">
        <v>107143</v>
      </c>
      <c r="Q236" s="36" t="s">
        <v>96</v>
      </c>
      <c r="R236" s="36" t="s">
        <v>96</v>
      </c>
      <c r="S236" s="36" t="s">
        <v>40</v>
      </c>
      <c r="T236" s="36">
        <v>0</v>
      </c>
    </row>
    <row r="237" spans="1:20" s="40" customFormat="1" ht="76.5">
      <c r="A237" s="29"/>
      <c r="B237" s="30">
        <v>220</v>
      </c>
      <c r="C237" s="31" t="s">
        <v>29</v>
      </c>
      <c r="D237" s="58" t="s">
        <v>339</v>
      </c>
      <c r="E237" s="36" t="s">
        <v>358</v>
      </c>
      <c r="F237" s="34" t="s">
        <v>359</v>
      </c>
      <c r="G237" s="34" t="s">
        <v>360</v>
      </c>
      <c r="H237" s="34" t="s">
        <v>361</v>
      </c>
      <c r="I237" s="34" t="s">
        <v>362</v>
      </c>
      <c r="J237" s="34"/>
      <c r="K237" s="34"/>
      <c r="L237" s="36" t="s">
        <v>363</v>
      </c>
      <c r="M237" s="41" t="s">
        <v>345</v>
      </c>
      <c r="N237" s="43">
        <v>1</v>
      </c>
      <c r="O237" s="39">
        <v>5267857</v>
      </c>
      <c r="P237" s="39">
        <v>5267857</v>
      </c>
      <c r="Q237" s="36" t="s">
        <v>38</v>
      </c>
      <c r="R237" s="36" t="s">
        <v>364</v>
      </c>
      <c r="S237" s="36" t="s">
        <v>40</v>
      </c>
      <c r="T237" s="36">
        <v>50</v>
      </c>
    </row>
    <row r="238" spans="1:20" s="40" customFormat="1" ht="81.75" customHeight="1">
      <c r="A238" s="29"/>
      <c r="B238" s="41">
        <v>221</v>
      </c>
      <c r="C238" s="31" t="s">
        <v>365</v>
      </c>
      <c r="D238" s="58" t="s">
        <v>339</v>
      </c>
      <c r="E238" s="36" t="s">
        <v>366</v>
      </c>
      <c r="F238" s="34" t="s">
        <v>367</v>
      </c>
      <c r="G238" s="34" t="s">
        <v>368</v>
      </c>
      <c r="H238" s="34" t="s">
        <v>367</v>
      </c>
      <c r="I238" s="34" t="s">
        <v>368</v>
      </c>
      <c r="J238" s="34"/>
      <c r="K238" s="34"/>
      <c r="L238" s="36" t="s">
        <v>62</v>
      </c>
      <c r="M238" s="41" t="s">
        <v>345</v>
      </c>
      <c r="N238" s="43">
        <v>1</v>
      </c>
      <c r="O238" s="39">
        <v>1178571</v>
      </c>
      <c r="P238" s="39">
        <v>1178571</v>
      </c>
      <c r="Q238" s="36" t="s">
        <v>38</v>
      </c>
      <c r="R238" s="36" t="s">
        <v>369</v>
      </c>
      <c r="S238" s="36" t="s">
        <v>40</v>
      </c>
      <c r="T238" s="36">
        <v>100</v>
      </c>
    </row>
    <row r="239" spans="1:20" s="40" customFormat="1" ht="51">
      <c r="A239" s="29"/>
      <c r="B239" s="41">
        <v>222</v>
      </c>
      <c r="C239" s="31" t="s">
        <v>365</v>
      </c>
      <c r="D239" s="58" t="s">
        <v>339</v>
      </c>
      <c r="E239" s="36" t="s">
        <v>370</v>
      </c>
      <c r="F239" s="34" t="s">
        <v>371</v>
      </c>
      <c r="G239" s="34" t="s">
        <v>372</v>
      </c>
      <c r="H239" s="34" t="s">
        <v>373</v>
      </c>
      <c r="I239" s="34" t="s">
        <v>374</v>
      </c>
      <c r="J239" s="34"/>
      <c r="K239" s="34"/>
      <c r="L239" s="36" t="s">
        <v>62</v>
      </c>
      <c r="M239" s="41" t="s">
        <v>345</v>
      </c>
      <c r="N239" s="43">
        <v>1</v>
      </c>
      <c r="O239" s="39">
        <v>110714</v>
      </c>
      <c r="P239" s="39">
        <v>110714</v>
      </c>
      <c r="Q239" s="36" t="s">
        <v>104</v>
      </c>
      <c r="R239" s="36" t="s">
        <v>369</v>
      </c>
      <c r="S239" s="36" t="s">
        <v>40</v>
      </c>
      <c r="T239" s="36">
        <v>100</v>
      </c>
    </row>
    <row r="240" spans="1:20" s="40" customFormat="1" ht="38.25">
      <c r="A240" s="29"/>
      <c r="B240" s="30">
        <v>223</v>
      </c>
      <c r="C240" s="31" t="s">
        <v>29</v>
      </c>
      <c r="D240" s="58" t="s">
        <v>339</v>
      </c>
      <c r="E240" s="36" t="s">
        <v>375</v>
      </c>
      <c r="F240" s="34" t="s">
        <v>376</v>
      </c>
      <c r="G240" s="34" t="s">
        <v>377</v>
      </c>
      <c r="H240" s="34" t="s">
        <v>376</v>
      </c>
      <c r="I240" s="34" t="s">
        <v>377</v>
      </c>
      <c r="J240" s="34"/>
      <c r="K240" s="34"/>
      <c r="L240" s="36" t="s">
        <v>62</v>
      </c>
      <c r="M240" s="41" t="s">
        <v>345</v>
      </c>
      <c r="N240" s="43">
        <v>1</v>
      </c>
      <c r="O240" s="39">
        <f>P240</f>
        <v>28300</v>
      </c>
      <c r="P240" s="39">
        <f>50000-6700-15000</f>
        <v>28300</v>
      </c>
      <c r="Q240" s="37" t="s">
        <v>104</v>
      </c>
      <c r="R240" s="36" t="s">
        <v>104</v>
      </c>
      <c r="S240" s="36" t="s">
        <v>40</v>
      </c>
      <c r="T240" s="36">
        <v>100</v>
      </c>
    </row>
    <row r="241" spans="1:20" s="40" customFormat="1" ht="51" customHeight="1">
      <c r="A241" s="29"/>
      <c r="B241" s="41">
        <v>224</v>
      </c>
      <c r="C241" s="31" t="s">
        <v>29</v>
      </c>
      <c r="D241" s="58" t="s">
        <v>339</v>
      </c>
      <c r="E241" s="36" t="s">
        <v>375</v>
      </c>
      <c r="F241" s="34" t="s">
        <v>376</v>
      </c>
      <c r="G241" s="34" t="s">
        <v>377</v>
      </c>
      <c r="H241" s="34" t="s">
        <v>376</v>
      </c>
      <c r="I241" s="34" t="s">
        <v>377</v>
      </c>
      <c r="J241" s="34"/>
      <c r="K241" s="34"/>
      <c r="L241" s="36" t="s">
        <v>62</v>
      </c>
      <c r="M241" s="41" t="s">
        <v>345</v>
      </c>
      <c r="N241" s="43">
        <v>1</v>
      </c>
      <c r="O241" s="39">
        <v>16071</v>
      </c>
      <c r="P241" s="39">
        <v>16071</v>
      </c>
      <c r="Q241" s="36" t="s">
        <v>104</v>
      </c>
      <c r="R241" s="36" t="s">
        <v>96</v>
      </c>
      <c r="S241" s="36" t="s">
        <v>111</v>
      </c>
      <c r="T241" s="36">
        <v>100</v>
      </c>
    </row>
    <row r="242" spans="1:20" s="40" customFormat="1" ht="51">
      <c r="A242" s="29"/>
      <c r="B242" s="41">
        <v>225</v>
      </c>
      <c r="C242" s="31" t="s">
        <v>29</v>
      </c>
      <c r="D242" s="58" t="s">
        <v>339</v>
      </c>
      <c r="E242" s="36" t="s">
        <v>378</v>
      </c>
      <c r="F242" s="34" t="s">
        <v>379</v>
      </c>
      <c r="G242" s="34" t="s">
        <v>380</v>
      </c>
      <c r="H242" s="34" t="s">
        <v>379</v>
      </c>
      <c r="I242" s="36" t="s">
        <v>380</v>
      </c>
      <c r="J242" s="36"/>
      <c r="K242" s="36"/>
      <c r="L242" s="36" t="s">
        <v>62</v>
      </c>
      <c r="M242" s="41" t="s">
        <v>345</v>
      </c>
      <c r="N242" s="43">
        <v>1</v>
      </c>
      <c r="O242" s="39">
        <v>97768</v>
      </c>
      <c r="P242" s="39">
        <v>97768</v>
      </c>
      <c r="Q242" s="36" t="s">
        <v>104</v>
      </c>
      <c r="R242" s="36" t="s">
        <v>381</v>
      </c>
      <c r="S242" s="34" t="s">
        <v>173</v>
      </c>
      <c r="T242" s="36">
        <v>0</v>
      </c>
    </row>
    <row r="243" spans="1:20" s="40" customFormat="1" ht="51" customHeight="1">
      <c r="A243" s="29"/>
      <c r="B243" s="30">
        <v>226</v>
      </c>
      <c r="C243" s="31" t="s">
        <v>29</v>
      </c>
      <c r="D243" s="58" t="s">
        <v>339</v>
      </c>
      <c r="E243" s="36" t="s">
        <v>375</v>
      </c>
      <c r="F243" s="34" t="s">
        <v>376</v>
      </c>
      <c r="G243" s="34" t="s">
        <v>377</v>
      </c>
      <c r="H243" s="34" t="s">
        <v>376</v>
      </c>
      <c r="I243" s="34" t="s">
        <v>377</v>
      </c>
      <c r="J243" s="34"/>
      <c r="K243" s="34"/>
      <c r="L243" s="36" t="s">
        <v>62</v>
      </c>
      <c r="M243" s="41" t="s">
        <v>345</v>
      </c>
      <c r="N243" s="43">
        <v>1</v>
      </c>
      <c r="O243" s="39">
        <v>16071</v>
      </c>
      <c r="P243" s="39">
        <v>16071</v>
      </c>
      <c r="Q243" s="36" t="s">
        <v>96</v>
      </c>
      <c r="R243" s="36" t="s">
        <v>96</v>
      </c>
      <c r="S243" s="34" t="s">
        <v>173</v>
      </c>
      <c r="T243" s="36">
        <v>100</v>
      </c>
    </row>
    <row r="244" spans="1:20" s="40" customFormat="1" ht="51">
      <c r="A244" s="29"/>
      <c r="B244" s="41">
        <v>227</v>
      </c>
      <c r="C244" s="31" t="s">
        <v>29</v>
      </c>
      <c r="D244" s="58" t="s">
        <v>339</v>
      </c>
      <c r="E244" s="36" t="s">
        <v>378</v>
      </c>
      <c r="F244" s="34" t="s">
        <v>379</v>
      </c>
      <c r="G244" s="34" t="s">
        <v>380</v>
      </c>
      <c r="H244" s="34" t="s">
        <v>379</v>
      </c>
      <c r="I244" s="36" t="s">
        <v>380</v>
      </c>
      <c r="J244" s="36"/>
      <c r="K244" s="36"/>
      <c r="L244" s="36" t="s">
        <v>62</v>
      </c>
      <c r="M244" s="41" t="s">
        <v>345</v>
      </c>
      <c r="N244" s="43">
        <v>1</v>
      </c>
      <c r="O244" s="39">
        <f>P244/N244</f>
        <v>120000</v>
      </c>
      <c r="P244" s="39">
        <f>192857-72857</f>
        <v>120000</v>
      </c>
      <c r="Q244" s="41" t="s">
        <v>38</v>
      </c>
      <c r="R244" s="36" t="s">
        <v>190</v>
      </c>
      <c r="S244" s="34" t="s">
        <v>99</v>
      </c>
      <c r="T244" s="36">
        <v>0</v>
      </c>
    </row>
    <row r="245" spans="1:20" s="40" customFormat="1" ht="51" customHeight="1">
      <c r="A245" s="29"/>
      <c r="B245" s="41">
        <v>228</v>
      </c>
      <c r="C245" s="31" t="s">
        <v>29</v>
      </c>
      <c r="D245" s="58" t="s">
        <v>339</v>
      </c>
      <c r="E245" s="36" t="s">
        <v>375</v>
      </c>
      <c r="F245" s="34" t="s">
        <v>376</v>
      </c>
      <c r="G245" s="34" t="s">
        <v>377</v>
      </c>
      <c r="H245" s="34" t="s">
        <v>376</v>
      </c>
      <c r="I245" s="34" t="s">
        <v>377</v>
      </c>
      <c r="J245" s="34"/>
      <c r="K245" s="34"/>
      <c r="L245" s="36" t="s">
        <v>62</v>
      </c>
      <c r="M245" s="41" t="s">
        <v>345</v>
      </c>
      <c r="N245" s="43">
        <v>1</v>
      </c>
      <c r="O245" s="39">
        <v>16071</v>
      </c>
      <c r="P245" s="39">
        <v>16071</v>
      </c>
      <c r="Q245" s="36" t="s">
        <v>38</v>
      </c>
      <c r="R245" s="36" t="s">
        <v>190</v>
      </c>
      <c r="S245" s="34" t="s">
        <v>99</v>
      </c>
      <c r="T245" s="36">
        <v>100</v>
      </c>
    </row>
    <row r="246" spans="1:20" s="40" customFormat="1" ht="51">
      <c r="A246" s="29"/>
      <c r="B246" s="30">
        <v>229</v>
      </c>
      <c r="C246" s="31" t="s">
        <v>29</v>
      </c>
      <c r="D246" s="58" t="s">
        <v>339</v>
      </c>
      <c r="E246" s="36" t="s">
        <v>378</v>
      </c>
      <c r="F246" s="34" t="s">
        <v>379</v>
      </c>
      <c r="G246" s="34" t="s">
        <v>380</v>
      </c>
      <c r="H246" s="34" t="s">
        <v>379</v>
      </c>
      <c r="I246" s="36" t="s">
        <v>380</v>
      </c>
      <c r="J246" s="36"/>
      <c r="K246" s="36"/>
      <c r="L246" s="36" t="s">
        <v>62</v>
      </c>
      <c r="M246" s="41" t="s">
        <v>345</v>
      </c>
      <c r="N246" s="43">
        <v>1</v>
      </c>
      <c r="O246" s="39">
        <v>128571</v>
      </c>
      <c r="P246" s="39">
        <v>128571</v>
      </c>
      <c r="Q246" s="41" t="s">
        <v>96</v>
      </c>
      <c r="R246" s="36" t="s">
        <v>190</v>
      </c>
      <c r="S246" s="34" t="s">
        <v>189</v>
      </c>
      <c r="T246" s="36">
        <v>0</v>
      </c>
    </row>
    <row r="247" spans="1:20" s="40" customFormat="1" ht="51">
      <c r="A247" s="29"/>
      <c r="B247" s="41">
        <v>230</v>
      </c>
      <c r="C247" s="31" t="s">
        <v>29</v>
      </c>
      <c r="D247" s="58" t="s">
        <v>339</v>
      </c>
      <c r="E247" s="36" t="s">
        <v>378</v>
      </c>
      <c r="F247" s="34" t="s">
        <v>379</v>
      </c>
      <c r="G247" s="34" t="s">
        <v>380</v>
      </c>
      <c r="H247" s="34" t="s">
        <v>379</v>
      </c>
      <c r="I247" s="36" t="s">
        <v>380</v>
      </c>
      <c r="J247" s="36"/>
      <c r="K247" s="36"/>
      <c r="L247" s="36" t="s">
        <v>62</v>
      </c>
      <c r="M247" s="41" t="s">
        <v>345</v>
      </c>
      <c r="N247" s="43">
        <v>1</v>
      </c>
      <c r="O247" s="39">
        <v>81473</v>
      </c>
      <c r="P247" s="39">
        <v>81473</v>
      </c>
      <c r="Q247" s="41" t="s">
        <v>38</v>
      </c>
      <c r="R247" s="36" t="s">
        <v>190</v>
      </c>
      <c r="S247" s="34" t="s">
        <v>191</v>
      </c>
      <c r="T247" s="36">
        <v>0</v>
      </c>
    </row>
    <row r="248" spans="1:20" s="40" customFormat="1" ht="51" customHeight="1">
      <c r="A248" s="29"/>
      <c r="B248" s="41">
        <v>231</v>
      </c>
      <c r="C248" s="31" t="s">
        <v>29</v>
      </c>
      <c r="D248" s="58" t="s">
        <v>339</v>
      </c>
      <c r="E248" s="36" t="s">
        <v>375</v>
      </c>
      <c r="F248" s="34" t="s">
        <v>376</v>
      </c>
      <c r="G248" s="34" t="s">
        <v>377</v>
      </c>
      <c r="H248" s="34" t="s">
        <v>376</v>
      </c>
      <c r="I248" s="34" t="s">
        <v>377</v>
      </c>
      <c r="J248" s="34"/>
      <c r="K248" s="34"/>
      <c r="L248" s="36" t="s">
        <v>62</v>
      </c>
      <c r="M248" s="41" t="s">
        <v>345</v>
      </c>
      <c r="N248" s="43">
        <v>1</v>
      </c>
      <c r="O248" s="39">
        <v>10714</v>
      </c>
      <c r="P248" s="39">
        <v>10714</v>
      </c>
      <c r="Q248" s="41" t="s">
        <v>38</v>
      </c>
      <c r="R248" s="41" t="s">
        <v>38</v>
      </c>
      <c r="S248" s="34" t="s">
        <v>191</v>
      </c>
      <c r="T248" s="36">
        <v>100</v>
      </c>
    </row>
    <row r="249" spans="1:20" s="40" customFormat="1" ht="51" customHeight="1">
      <c r="A249" s="29"/>
      <c r="B249" s="30">
        <v>232</v>
      </c>
      <c r="C249" s="31" t="s">
        <v>29</v>
      </c>
      <c r="D249" s="58" t="s">
        <v>339</v>
      </c>
      <c r="E249" s="36" t="s">
        <v>375</v>
      </c>
      <c r="F249" s="34" t="s">
        <v>376</v>
      </c>
      <c r="G249" s="34" t="s">
        <v>377</v>
      </c>
      <c r="H249" s="34" t="s">
        <v>376</v>
      </c>
      <c r="I249" s="34" t="s">
        <v>377</v>
      </c>
      <c r="J249" s="34"/>
      <c r="K249" s="34"/>
      <c r="L249" s="36" t="s">
        <v>62</v>
      </c>
      <c r="M249" s="41" t="s">
        <v>345</v>
      </c>
      <c r="N249" s="43">
        <v>1</v>
      </c>
      <c r="O249" s="39">
        <v>16071</v>
      </c>
      <c r="P249" s="39">
        <v>16071</v>
      </c>
      <c r="Q249" s="41" t="s">
        <v>38</v>
      </c>
      <c r="R249" s="36" t="s">
        <v>76</v>
      </c>
      <c r="S249" s="34" t="s">
        <v>98</v>
      </c>
      <c r="T249" s="36">
        <v>100</v>
      </c>
    </row>
    <row r="250" spans="1:20" s="40" customFormat="1" ht="51">
      <c r="A250" s="29"/>
      <c r="B250" s="41">
        <v>233</v>
      </c>
      <c r="C250" s="31" t="s">
        <v>29</v>
      </c>
      <c r="D250" s="58" t="s">
        <v>339</v>
      </c>
      <c r="E250" s="44" t="s">
        <v>382</v>
      </c>
      <c r="F250" s="34" t="s">
        <v>383</v>
      </c>
      <c r="G250" s="34" t="s">
        <v>384</v>
      </c>
      <c r="H250" s="34" t="s">
        <v>385</v>
      </c>
      <c r="I250" s="34" t="s">
        <v>386</v>
      </c>
      <c r="J250" s="34"/>
      <c r="K250" s="34"/>
      <c r="L250" s="36" t="s">
        <v>62</v>
      </c>
      <c r="M250" s="41" t="s">
        <v>345</v>
      </c>
      <c r="N250" s="43">
        <v>1</v>
      </c>
      <c r="O250" s="39">
        <v>223214</v>
      </c>
      <c r="P250" s="39">
        <v>223214</v>
      </c>
      <c r="Q250" s="37" t="s">
        <v>38</v>
      </c>
      <c r="R250" s="36" t="s">
        <v>190</v>
      </c>
      <c r="S250" s="36" t="s">
        <v>40</v>
      </c>
      <c r="T250" s="36">
        <v>0</v>
      </c>
    </row>
    <row r="251" spans="1:20" s="40" customFormat="1" ht="51">
      <c r="A251" s="29"/>
      <c r="B251" s="41">
        <v>234</v>
      </c>
      <c r="C251" s="31" t="s">
        <v>29</v>
      </c>
      <c r="D251" s="58" t="s">
        <v>339</v>
      </c>
      <c r="E251" s="44" t="s">
        <v>387</v>
      </c>
      <c r="F251" s="34" t="s">
        <v>388</v>
      </c>
      <c r="G251" s="34" t="s">
        <v>389</v>
      </c>
      <c r="H251" s="34" t="s">
        <v>390</v>
      </c>
      <c r="I251" s="34" t="s">
        <v>391</v>
      </c>
      <c r="J251" s="34"/>
      <c r="K251" s="34"/>
      <c r="L251" s="36" t="s">
        <v>62</v>
      </c>
      <c r="M251" s="41" t="s">
        <v>345</v>
      </c>
      <c r="N251" s="43">
        <v>1</v>
      </c>
      <c r="O251" s="39">
        <v>89286</v>
      </c>
      <c r="P251" s="39">
        <v>89286</v>
      </c>
      <c r="Q251" s="37" t="s">
        <v>104</v>
      </c>
      <c r="R251" s="36" t="s">
        <v>190</v>
      </c>
      <c r="S251" s="36" t="s">
        <v>40</v>
      </c>
      <c r="T251" s="36">
        <v>0</v>
      </c>
    </row>
    <row r="252" spans="1:20" s="40" customFormat="1" ht="38.25" outlineLevel="1">
      <c r="A252" s="29"/>
      <c r="B252" s="30">
        <v>235</v>
      </c>
      <c r="C252" s="31" t="s">
        <v>29</v>
      </c>
      <c r="D252" s="58" t="s">
        <v>339</v>
      </c>
      <c r="E252" s="44" t="s">
        <v>392</v>
      </c>
      <c r="F252" s="34" t="s">
        <v>393</v>
      </c>
      <c r="G252" s="34" t="s">
        <v>394</v>
      </c>
      <c r="H252" s="34" t="s">
        <v>395</v>
      </c>
      <c r="I252" s="34" t="s">
        <v>396</v>
      </c>
      <c r="J252" s="34"/>
      <c r="K252" s="36"/>
      <c r="L252" s="36" t="s">
        <v>62</v>
      </c>
      <c r="M252" s="41" t="s">
        <v>345</v>
      </c>
      <c r="N252" s="43">
        <v>1</v>
      </c>
      <c r="O252" s="39">
        <v>85714</v>
      </c>
      <c r="P252" s="39">
        <v>85714</v>
      </c>
      <c r="Q252" s="36" t="s">
        <v>96</v>
      </c>
      <c r="R252" s="36" t="s">
        <v>96</v>
      </c>
      <c r="S252" s="36" t="s">
        <v>97</v>
      </c>
      <c r="T252" s="36">
        <v>100</v>
      </c>
    </row>
    <row r="253" spans="1:20" s="40" customFormat="1" ht="38.25" outlineLevel="1">
      <c r="A253" s="29"/>
      <c r="B253" s="41">
        <v>236</v>
      </c>
      <c r="C253" s="31" t="s">
        <v>29</v>
      </c>
      <c r="D253" s="58" t="s">
        <v>339</v>
      </c>
      <c r="E253" s="44" t="s">
        <v>392</v>
      </c>
      <c r="F253" s="34" t="s">
        <v>393</v>
      </c>
      <c r="G253" s="34" t="s">
        <v>394</v>
      </c>
      <c r="H253" s="34" t="s">
        <v>395</v>
      </c>
      <c r="I253" s="34" t="s">
        <v>396</v>
      </c>
      <c r="J253" s="34"/>
      <c r="K253" s="36"/>
      <c r="L253" s="36" t="s">
        <v>62</v>
      </c>
      <c r="M253" s="41" t="s">
        <v>345</v>
      </c>
      <c r="N253" s="43">
        <v>1</v>
      </c>
      <c r="O253" s="39">
        <v>85714</v>
      </c>
      <c r="P253" s="39">
        <v>85714</v>
      </c>
      <c r="Q253" s="36" t="s">
        <v>104</v>
      </c>
      <c r="R253" s="36" t="s">
        <v>104</v>
      </c>
      <c r="S253" s="34" t="s">
        <v>187</v>
      </c>
      <c r="T253" s="36">
        <v>100</v>
      </c>
    </row>
    <row r="254" spans="1:20" s="40" customFormat="1" ht="51" outlineLevel="1">
      <c r="A254" s="29"/>
      <c r="B254" s="41">
        <v>237</v>
      </c>
      <c r="C254" s="31" t="s">
        <v>29</v>
      </c>
      <c r="D254" s="58" t="s">
        <v>339</v>
      </c>
      <c r="E254" s="44" t="s">
        <v>397</v>
      </c>
      <c r="F254" s="34" t="s">
        <v>393</v>
      </c>
      <c r="G254" s="34" t="s">
        <v>394</v>
      </c>
      <c r="H254" s="34" t="s">
        <v>395</v>
      </c>
      <c r="I254" s="34" t="s">
        <v>398</v>
      </c>
      <c r="J254" s="34"/>
      <c r="K254" s="36"/>
      <c r="L254" s="36" t="s">
        <v>62</v>
      </c>
      <c r="M254" s="41" t="s">
        <v>345</v>
      </c>
      <c r="N254" s="43">
        <v>1</v>
      </c>
      <c r="O254" s="39">
        <v>85714</v>
      </c>
      <c r="P254" s="39">
        <v>85714</v>
      </c>
      <c r="Q254" s="36" t="s">
        <v>38</v>
      </c>
      <c r="R254" s="36" t="s">
        <v>190</v>
      </c>
      <c r="S254" s="34" t="s">
        <v>99</v>
      </c>
      <c r="T254" s="36">
        <v>100</v>
      </c>
    </row>
    <row r="255" spans="1:20" s="40" customFormat="1" ht="63.75" outlineLevel="1">
      <c r="A255" s="29"/>
      <c r="B255" s="30">
        <v>238</v>
      </c>
      <c r="C255" s="31" t="s">
        <v>29</v>
      </c>
      <c r="D255" s="58" t="s">
        <v>339</v>
      </c>
      <c r="E255" s="44" t="s">
        <v>392</v>
      </c>
      <c r="F255" s="34" t="s">
        <v>393</v>
      </c>
      <c r="G255" s="34" t="s">
        <v>394</v>
      </c>
      <c r="H255" s="34" t="s">
        <v>1271</v>
      </c>
      <c r="I255" s="34" t="s">
        <v>396</v>
      </c>
      <c r="J255" s="34" t="s">
        <v>1272</v>
      </c>
      <c r="K255" s="36" t="s">
        <v>1270</v>
      </c>
      <c r="L255" s="36" t="s">
        <v>62</v>
      </c>
      <c r="M255" s="41" t="s">
        <v>345</v>
      </c>
      <c r="N255" s="43">
        <v>1</v>
      </c>
      <c r="O255" s="39">
        <v>85714</v>
      </c>
      <c r="P255" s="39">
        <v>85714</v>
      </c>
      <c r="Q255" s="41" t="s">
        <v>104</v>
      </c>
      <c r="R255" s="36" t="s">
        <v>190</v>
      </c>
      <c r="S255" s="34" t="s">
        <v>191</v>
      </c>
      <c r="T255" s="36">
        <v>100</v>
      </c>
    </row>
    <row r="256" spans="1:20" s="40" customFormat="1" ht="38.25" outlineLevel="1">
      <c r="A256" s="29"/>
      <c r="B256" s="41">
        <v>239</v>
      </c>
      <c r="C256" s="31" t="s">
        <v>29</v>
      </c>
      <c r="D256" s="58" t="s">
        <v>339</v>
      </c>
      <c r="E256" s="44" t="s">
        <v>392</v>
      </c>
      <c r="F256" s="34" t="s">
        <v>393</v>
      </c>
      <c r="G256" s="34" t="s">
        <v>394</v>
      </c>
      <c r="H256" s="34" t="s">
        <v>395</v>
      </c>
      <c r="I256" s="34" t="s">
        <v>396</v>
      </c>
      <c r="J256" s="34"/>
      <c r="K256" s="36"/>
      <c r="L256" s="36" t="s">
        <v>62</v>
      </c>
      <c r="M256" s="41" t="s">
        <v>345</v>
      </c>
      <c r="N256" s="43">
        <v>1</v>
      </c>
      <c r="O256" s="39">
        <v>85714</v>
      </c>
      <c r="P256" s="39">
        <v>85714</v>
      </c>
      <c r="Q256" s="36" t="s">
        <v>104</v>
      </c>
      <c r="R256" s="36" t="s">
        <v>129</v>
      </c>
      <c r="S256" s="34" t="s">
        <v>193</v>
      </c>
      <c r="T256" s="36">
        <v>100</v>
      </c>
    </row>
    <row r="257" spans="1:20" s="40" customFormat="1" ht="127.5" outlineLevel="1">
      <c r="A257" s="29"/>
      <c r="B257" s="41">
        <v>240</v>
      </c>
      <c r="C257" s="31" t="s">
        <v>29</v>
      </c>
      <c r="D257" s="58" t="s">
        <v>339</v>
      </c>
      <c r="E257" s="44" t="s">
        <v>399</v>
      </c>
      <c r="F257" s="45" t="s">
        <v>400</v>
      </c>
      <c r="G257" s="34" t="s">
        <v>401</v>
      </c>
      <c r="H257" s="34" t="s">
        <v>402</v>
      </c>
      <c r="I257" s="36" t="s">
        <v>403</v>
      </c>
      <c r="J257" s="36"/>
      <c r="K257" s="36"/>
      <c r="L257" s="36" t="s">
        <v>62</v>
      </c>
      <c r="M257" s="41" t="s">
        <v>345</v>
      </c>
      <c r="N257" s="43">
        <v>1</v>
      </c>
      <c r="O257" s="39">
        <v>53571</v>
      </c>
      <c r="P257" s="39">
        <v>53571</v>
      </c>
      <c r="Q257" s="36" t="s">
        <v>104</v>
      </c>
      <c r="R257" s="36" t="s">
        <v>190</v>
      </c>
      <c r="S257" s="34" t="s">
        <v>106</v>
      </c>
      <c r="T257" s="36">
        <v>0</v>
      </c>
    </row>
    <row r="258" spans="1:20" s="40" customFormat="1" ht="127.5" outlineLevel="1">
      <c r="A258" s="29"/>
      <c r="B258" s="30">
        <v>241</v>
      </c>
      <c r="C258" s="31" t="s">
        <v>29</v>
      </c>
      <c r="D258" s="58" t="s">
        <v>339</v>
      </c>
      <c r="E258" s="44" t="s">
        <v>399</v>
      </c>
      <c r="F258" s="45" t="s">
        <v>400</v>
      </c>
      <c r="G258" s="34" t="s">
        <v>401</v>
      </c>
      <c r="H258" s="34" t="s">
        <v>402</v>
      </c>
      <c r="I258" s="36" t="s">
        <v>403</v>
      </c>
      <c r="J258" s="36"/>
      <c r="K258" s="36"/>
      <c r="L258" s="36" t="s">
        <v>62</v>
      </c>
      <c r="M258" s="41" t="s">
        <v>345</v>
      </c>
      <c r="N258" s="43">
        <v>1</v>
      </c>
      <c r="O258" s="39">
        <v>53571</v>
      </c>
      <c r="P258" s="39">
        <v>53571</v>
      </c>
      <c r="Q258" s="36" t="s">
        <v>104</v>
      </c>
      <c r="R258" s="36" t="s">
        <v>190</v>
      </c>
      <c r="S258" s="36" t="s">
        <v>111</v>
      </c>
      <c r="T258" s="36">
        <v>0</v>
      </c>
    </row>
    <row r="259" spans="1:20" s="40" customFormat="1" ht="127.5" outlineLevel="1">
      <c r="A259" s="29"/>
      <c r="B259" s="41">
        <v>242</v>
      </c>
      <c r="C259" s="31" t="s">
        <v>29</v>
      </c>
      <c r="D259" s="58" t="s">
        <v>339</v>
      </c>
      <c r="E259" s="44" t="s">
        <v>399</v>
      </c>
      <c r="F259" s="45" t="s">
        <v>400</v>
      </c>
      <c r="G259" s="34" t="s">
        <v>401</v>
      </c>
      <c r="H259" s="34" t="s">
        <v>402</v>
      </c>
      <c r="I259" s="36" t="s">
        <v>403</v>
      </c>
      <c r="J259" s="36"/>
      <c r="K259" s="36"/>
      <c r="L259" s="36" t="s">
        <v>62</v>
      </c>
      <c r="M259" s="41" t="s">
        <v>345</v>
      </c>
      <c r="N259" s="43">
        <v>1</v>
      </c>
      <c r="O259" s="39">
        <v>53571</v>
      </c>
      <c r="P259" s="39">
        <v>53571</v>
      </c>
      <c r="Q259" s="36" t="s">
        <v>104</v>
      </c>
      <c r="R259" s="36" t="s">
        <v>163</v>
      </c>
      <c r="S259" s="34" t="s">
        <v>164</v>
      </c>
      <c r="T259" s="36">
        <v>0</v>
      </c>
    </row>
    <row r="260" spans="1:20" s="40" customFormat="1" ht="127.5" outlineLevel="1">
      <c r="A260" s="29"/>
      <c r="B260" s="41">
        <v>243</v>
      </c>
      <c r="C260" s="31" t="s">
        <v>29</v>
      </c>
      <c r="D260" s="58" t="s">
        <v>339</v>
      </c>
      <c r="E260" s="44" t="s">
        <v>399</v>
      </c>
      <c r="F260" s="45" t="s">
        <v>400</v>
      </c>
      <c r="G260" s="34" t="s">
        <v>401</v>
      </c>
      <c r="H260" s="34" t="s">
        <v>402</v>
      </c>
      <c r="I260" s="36" t="s">
        <v>403</v>
      </c>
      <c r="J260" s="36"/>
      <c r="K260" s="36"/>
      <c r="L260" s="36" t="s">
        <v>62</v>
      </c>
      <c r="M260" s="41" t="s">
        <v>345</v>
      </c>
      <c r="N260" s="43">
        <v>1</v>
      </c>
      <c r="O260" s="39">
        <v>53571</v>
      </c>
      <c r="P260" s="39">
        <v>53571</v>
      </c>
      <c r="Q260" s="36" t="s">
        <v>38</v>
      </c>
      <c r="R260" s="36" t="s">
        <v>190</v>
      </c>
      <c r="S260" s="34" t="s">
        <v>77</v>
      </c>
      <c r="T260" s="36">
        <v>0</v>
      </c>
    </row>
    <row r="261" spans="1:20" s="40" customFormat="1" ht="127.5" outlineLevel="1">
      <c r="A261" s="29"/>
      <c r="B261" s="30">
        <v>244</v>
      </c>
      <c r="C261" s="31" t="s">
        <v>29</v>
      </c>
      <c r="D261" s="58" t="s">
        <v>339</v>
      </c>
      <c r="E261" s="44" t="s">
        <v>399</v>
      </c>
      <c r="F261" s="45" t="s">
        <v>400</v>
      </c>
      <c r="G261" s="34" t="s">
        <v>401</v>
      </c>
      <c r="H261" s="34" t="s">
        <v>402</v>
      </c>
      <c r="I261" s="36" t="s">
        <v>403</v>
      </c>
      <c r="J261" s="36"/>
      <c r="K261" s="36"/>
      <c r="L261" s="36" t="s">
        <v>62</v>
      </c>
      <c r="M261" s="41" t="s">
        <v>345</v>
      </c>
      <c r="N261" s="43">
        <v>1</v>
      </c>
      <c r="O261" s="39">
        <v>53571</v>
      </c>
      <c r="P261" s="39">
        <v>53571</v>
      </c>
      <c r="Q261" s="36" t="s">
        <v>104</v>
      </c>
      <c r="R261" s="36" t="s">
        <v>190</v>
      </c>
      <c r="S261" s="34" t="s">
        <v>94</v>
      </c>
      <c r="T261" s="36">
        <v>0</v>
      </c>
    </row>
    <row r="262" spans="1:20" s="40" customFormat="1" ht="127.5" outlineLevel="1">
      <c r="A262" s="29"/>
      <c r="B262" s="41">
        <v>245</v>
      </c>
      <c r="C262" s="31" t="s">
        <v>29</v>
      </c>
      <c r="D262" s="58" t="s">
        <v>339</v>
      </c>
      <c r="E262" s="44" t="s">
        <v>399</v>
      </c>
      <c r="F262" s="45" t="s">
        <v>400</v>
      </c>
      <c r="G262" s="34" t="s">
        <v>401</v>
      </c>
      <c r="H262" s="34" t="s">
        <v>402</v>
      </c>
      <c r="I262" s="36" t="s">
        <v>404</v>
      </c>
      <c r="J262" s="36"/>
      <c r="K262" s="36"/>
      <c r="L262" s="36" t="s">
        <v>62</v>
      </c>
      <c r="M262" s="41" t="s">
        <v>345</v>
      </c>
      <c r="N262" s="43">
        <v>1</v>
      </c>
      <c r="O262" s="39">
        <f>P262/N262</f>
        <v>15463.5</v>
      </c>
      <c r="P262" s="39">
        <f>53571-38107.5</f>
        <v>15463.5</v>
      </c>
      <c r="Q262" s="36" t="s">
        <v>38</v>
      </c>
      <c r="R262" s="36" t="s">
        <v>190</v>
      </c>
      <c r="S262" s="34" t="s">
        <v>173</v>
      </c>
      <c r="T262" s="36">
        <v>0</v>
      </c>
    </row>
    <row r="263" spans="1:20" s="40" customFormat="1" ht="127.5" outlineLevel="1">
      <c r="A263" s="29"/>
      <c r="B263" s="41">
        <v>246</v>
      </c>
      <c r="C263" s="31" t="s">
        <v>29</v>
      </c>
      <c r="D263" s="58" t="s">
        <v>339</v>
      </c>
      <c r="E263" s="44" t="s">
        <v>399</v>
      </c>
      <c r="F263" s="45" t="s">
        <v>400</v>
      </c>
      <c r="G263" s="34" t="s">
        <v>401</v>
      </c>
      <c r="H263" s="34" t="s">
        <v>402</v>
      </c>
      <c r="I263" s="36" t="s">
        <v>403</v>
      </c>
      <c r="J263" s="36"/>
      <c r="K263" s="36"/>
      <c r="L263" s="36" t="s">
        <v>62</v>
      </c>
      <c r="M263" s="41" t="s">
        <v>345</v>
      </c>
      <c r="N263" s="43">
        <v>1</v>
      </c>
      <c r="O263" s="39">
        <v>53571</v>
      </c>
      <c r="P263" s="39">
        <v>53571</v>
      </c>
      <c r="Q263" s="36" t="s">
        <v>96</v>
      </c>
      <c r="R263" s="36" t="s">
        <v>190</v>
      </c>
      <c r="S263" s="34" t="s">
        <v>177</v>
      </c>
      <c r="T263" s="36">
        <v>0</v>
      </c>
    </row>
    <row r="264" spans="1:20" s="40" customFormat="1" ht="127.5" outlineLevel="1">
      <c r="A264" s="29"/>
      <c r="B264" s="30">
        <v>247</v>
      </c>
      <c r="C264" s="31" t="s">
        <v>29</v>
      </c>
      <c r="D264" s="58" t="s">
        <v>339</v>
      </c>
      <c r="E264" s="44" t="s">
        <v>399</v>
      </c>
      <c r="F264" s="45" t="s">
        <v>400</v>
      </c>
      <c r="G264" s="34" t="s">
        <v>401</v>
      </c>
      <c r="H264" s="34" t="s">
        <v>402</v>
      </c>
      <c r="I264" s="36" t="s">
        <v>403</v>
      </c>
      <c r="J264" s="36"/>
      <c r="K264" s="36"/>
      <c r="L264" s="36" t="s">
        <v>62</v>
      </c>
      <c r="M264" s="41" t="s">
        <v>345</v>
      </c>
      <c r="N264" s="43">
        <v>1</v>
      </c>
      <c r="O264" s="39">
        <v>53571</v>
      </c>
      <c r="P264" s="39">
        <v>53571</v>
      </c>
      <c r="Q264" s="36" t="s">
        <v>38</v>
      </c>
      <c r="R264" s="36" t="s">
        <v>190</v>
      </c>
      <c r="S264" s="34" t="s">
        <v>99</v>
      </c>
      <c r="T264" s="36">
        <v>100</v>
      </c>
    </row>
    <row r="265" spans="1:20" s="40" customFormat="1" ht="127.5" outlineLevel="1">
      <c r="A265" s="29"/>
      <c r="B265" s="41">
        <v>248</v>
      </c>
      <c r="C265" s="31" t="s">
        <v>29</v>
      </c>
      <c r="D265" s="58" t="s">
        <v>339</v>
      </c>
      <c r="E265" s="44" t="s">
        <v>399</v>
      </c>
      <c r="F265" s="45" t="s">
        <v>400</v>
      </c>
      <c r="G265" s="34" t="s">
        <v>401</v>
      </c>
      <c r="H265" s="34" t="s">
        <v>402</v>
      </c>
      <c r="I265" s="36" t="s">
        <v>403</v>
      </c>
      <c r="J265" s="36"/>
      <c r="K265" s="36"/>
      <c r="L265" s="36" t="s">
        <v>62</v>
      </c>
      <c r="M265" s="41" t="s">
        <v>345</v>
      </c>
      <c r="N265" s="43">
        <v>1</v>
      </c>
      <c r="O265" s="39">
        <v>53571</v>
      </c>
      <c r="P265" s="39">
        <v>53571</v>
      </c>
      <c r="Q265" s="36" t="s">
        <v>104</v>
      </c>
      <c r="R265" s="36" t="s">
        <v>190</v>
      </c>
      <c r="S265" s="34" t="s">
        <v>189</v>
      </c>
      <c r="T265" s="36">
        <v>0</v>
      </c>
    </row>
    <row r="266" spans="1:20" s="40" customFormat="1" ht="69.75" customHeight="1" outlineLevel="1">
      <c r="A266" s="29"/>
      <c r="B266" s="41">
        <v>249</v>
      </c>
      <c r="C266" s="31" t="s">
        <v>29</v>
      </c>
      <c r="D266" s="58" t="s">
        <v>339</v>
      </c>
      <c r="E266" s="44" t="s">
        <v>399</v>
      </c>
      <c r="F266" s="45" t="s">
        <v>400</v>
      </c>
      <c r="G266" s="34" t="s">
        <v>401</v>
      </c>
      <c r="H266" s="34" t="s">
        <v>402</v>
      </c>
      <c r="I266" s="36" t="s">
        <v>403</v>
      </c>
      <c r="J266" s="36"/>
      <c r="K266" s="36"/>
      <c r="L266" s="36" t="s">
        <v>62</v>
      </c>
      <c r="M266" s="41" t="s">
        <v>345</v>
      </c>
      <c r="N266" s="43">
        <v>1</v>
      </c>
      <c r="O266" s="39">
        <v>53571</v>
      </c>
      <c r="P266" s="39">
        <v>53571</v>
      </c>
      <c r="Q266" s="36" t="s">
        <v>38</v>
      </c>
      <c r="R266" s="36" t="s">
        <v>190</v>
      </c>
      <c r="S266" s="34" t="s">
        <v>191</v>
      </c>
      <c r="T266" s="36">
        <v>0</v>
      </c>
    </row>
    <row r="267" spans="1:20" s="40" customFormat="1" ht="65.25" customHeight="1" outlineLevel="1">
      <c r="A267" s="29"/>
      <c r="B267" s="30">
        <v>250</v>
      </c>
      <c r="C267" s="31" t="s">
        <v>29</v>
      </c>
      <c r="D267" s="58" t="s">
        <v>339</v>
      </c>
      <c r="E267" s="44" t="s">
        <v>399</v>
      </c>
      <c r="F267" s="45" t="s">
        <v>400</v>
      </c>
      <c r="G267" s="34" t="s">
        <v>401</v>
      </c>
      <c r="H267" s="34" t="s">
        <v>402</v>
      </c>
      <c r="I267" s="36" t="s">
        <v>403</v>
      </c>
      <c r="J267" s="36"/>
      <c r="K267" s="36"/>
      <c r="L267" s="36" t="s">
        <v>62</v>
      </c>
      <c r="M267" s="41" t="s">
        <v>345</v>
      </c>
      <c r="N267" s="43">
        <v>1</v>
      </c>
      <c r="O267" s="39">
        <v>53571</v>
      </c>
      <c r="P267" s="39">
        <v>53571</v>
      </c>
      <c r="Q267" s="36" t="s">
        <v>104</v>
      </c>
      <c r="R267" s="36" t="s">
        <v>190</v>
      </c>
      <c r="S267" s="34" t="s">
        <v>98</v>
      </c>
      <c r="T267" s="36">
        <v>0</v>
      </c>
    </row>
    <row r="268" spans="1:20" s="40" customFormat="1" ht="75.75" customHeight="1" outlineLevel="1">
      <c r="A268" s="29"/>
      <c r="B268" s="41">
        <v>251</v>
      </c>
      <c r="C268" s="31" t="s">
        <v>29</v>
      </c>
      <c r="D268" s="58" t="s">
        <v>339</v>
      </c>
      <c r="E268" s="44" t="s">
        <v>399</v>
      </c>
      <c r="F268" s="45" t="s">
        <v>400</v>
      </c>
      <c r="G268" s="34" t="s">
        <v>401</v>
      </c>
      <c r="H268" s="34" t="s">
        <v>402</v>
      </c>
      <c r="I268" s="36" t="s">
        <v>403</v>
      </c>
      <c r="J268" s="36"/>
      <c r="K268" s="36"/>
      <c r="L268" s="36" t="s">
        <v>62</v>
      </c>
      <c r="M268" s="41" t="s">
        <v>345</v>
      </c>
      <c r="N268" s="43">
        <v>1</v>
      </c>
      <c r="O268" s="39">
        <v>53571</v>
      </c>
      <c r="P268" s="39">
        <v>53571</v>
      </c>
      <c r="Q268" s="36" t="s">
        <v>96</v>
      </c>
      <c r="R268" s="36" t="s">
        <v>190</v>
      </c>
      <c r="S268" s="34" t="s">
        <v>192</v>
      </c>
      <c r="T268" s="36">
        <v>0</v>
      </c>
    </row>
    <row r="269" spans="1:20" s="40" customFormat="1" ht="80.25" customHeight="1" outlineLevel="1">
      <c r="A269" s="29"/>
      <c r="B269" s="41">
        <v>252</v>
      </c>
      <c r="C269" s="31" t="s">
        <v>29</v>
      </c>
      <c r="D269" s="58" t="s">
        <v>339</v>
      </c>
      <c r="E269" s="44" t="s">
        <v>399</v>
      </c>
      <c r="F269" s="45" t="s">
        <v>400</v>
      </c>
      <c r="G269" s="34" t="s">
        <v>401</v>
      </c>
      <c r="H269" s="34" t="s">
        <v>402</v>
      </c>
      <c r="I269" s="36" t="s">
        <v>403</v>
      </c>
      <c r="J269" s="36"/>
      <c r="K269" s="36"/>
      <c r="L269" s="36" t="s">
        <v>62</v>
      </c>
      <c r="M269" s="41" t="s">
        <v>345</v>
      </c>
      <c r="N269" s="43">
        <v>1</v>
      </c>
      <c r="O269" s="39">
        <v>53571</v>
      </c>
      <c r="P269" s="39">
        <v>53571</v>
      </c>
      <c r="Q269" s="36" t="s">
        <v>104</v>
      </c>
      <c r="R269" s="36" t="s">
        <v>190</v>
      </c>
      <c r="S269" s="34" t="s">
        <v>193</v>
      </c>
      <c r="T269" s="36">
        <v>0</v>
      </c>
    </row>
    <row r="270" spans="1:20" s="40" customFormat="1" ht="102" outlineLevel="1">
      <c r="A270" s="29"/>
      <c r="B270" s="30">
        <v>253</v>
      </c>
      <c r="C270" s="31" t="s">
        <v>29</v>
      </c>
      <c r="D270" s="58" t="s">
        <v>339</v>
      </c>
      <c r="E270" s="36" t="s">
        <v>405</v>
      </c>
      <c r="F270" s="34" t="s">
        <v>406</v>
      </c>
      <c r="G270" s="34" t="s">
        <v>407</v>
      </c>
      <c r="H270" s="34" t="s">
        <v>408</v>
      </c>
      <c r="I270" s="34" t="s">
        <v>409</v>
      </c>
      <c r="J270" s="34"/>
      <c r="K270" s="34"/>
      <c r="L270" s="36" t="s">
        <v>62</v>
      </c>
      <c r="M270" s="41" t="s">
        <v>345</v>
      </c>
      <c r="N270" s="43">
        <v>1</v>
      </c>
      <c r="O270" s="39">
        <v>1433036</v>
      </c>
      <c r="P270" s="39">
        <v>1433036</v>
      </c>
      <c r="Q270" s="36" t="s">
        <v>104</v>
      </c>
      <c r="R270" s="36" t="s">
        <v>190</v>
      </c>
      <c r="S270" s="36" t="s">
        <v>40</v>
      </c>
      <c r="T270" s="36">
        <v>50</v>
      </c>
    </row>
    <row r="271" spans="1:20" s="40" customFormat="1" ht="102" outlineLevel="1">
      <c r="A271" s="29"/>
      <c r="B271" s="41">
        <v>254</v>
      </c>
      <c r="C271" s="31" t="s">
        <v>29</v>
      </c>
      <c r="D271" s="58" t="s">
        <v>339</v>
      </c>
      <c r="E271" s="36" t="s">
        <v>405</v>
      </c>
      <c r="F271" s="34" t="s">
        <v>410</v>
      </c>
      <c r="G271" s="34" t="s">
        <v>411</v>
      </c>
      <c r="H271" s="34" t="s">
        <v>408</v>
      </c>
      <c r="I271" s="34" t="s">
        <v>409</v>
      </c>
      <c r="J271" s="34"/>
      <c r="K271" s="34"/>
      <c r="L271" s="36" t="s">
        <v>62</v>
      </c>
      <c r="M271" s="41" t="s">
        <v>345</v>
      </c>
      <c r="N271" s="43">
        <v>1</v>
      </c>
      <c r="O271" s="39">
        <v>829082</v>
      </c>
      <c r="P271" s="39">
        <v>829082</v>
      </c>
      <c r="Q271" s="36" t="s">
        <v>104</v>
      </c>
      <c r="R271" s="36" t="s">
        <v>190</v>
      </c>
      <c r="S271" s="34" t="s">
        <v>106</v>
      </c>
      <c r="T271" s="36">
        <v>0</v>
      </c>
    </row>
    <row r="272" spans="1:20" s="40" customFormat="1" ht="96" customHeight="1" outlineLevel="1">
      <c r="A272" s="29"/>
      <c r="B272" s="41">
        <v>255</v>
      </c>
      <c r="C272" s="31" t="s">
        <v>29</v>
      </c>
      <c r="D272" s="58" t="s">
        <v>339</v>
      </c>
      <c r="E272" s="36" t="s">
        <v>405</v>
      </c>
      <c r="F272" s="34" t="s">
        <v>410</v>
      </c>
      <c r="G272" s="34" t="s">
        <v>411</v>
      </c>
      <c r="H272" s="34" t="s">
        <v>408</v>
      </c>
      <c r="I272" s="36" t="s">
        <v>409</v>
      </c>
      <c r="J272" s="34"/>
      <c r="K272" s="34"/>
      <c r="L272" s="36" t="s">
        <v>62</v>
      </c>
      <c r="M272" s="41" t="s">
        <v>345</v>
      </c>
      <c r="N272" s="43">
        <v>1</v>
      </c>
      <c r="O272" s="39">
        <v>829082</v>
      </c>
      <c r="P272" s="39">
        <v>829082</v>
      </c>
      <c r="Q272" s="36" t="s">
        <v>38</v>
      </c>
      <c r="R272" s="36" t="s">
        <v>190</v>
      </c>
      <c r="S272" s="36" t="s">
        <v>97</v>
      </c>
      <c r="T272" s="36">
        <v>30</v>
      </c>
    </row>
    <row r="273" spans="1:20" s="40" customFormat="1" ht="102" outlineLevel="1">
      <c r="A273" s="29"/>
      <c r="B273" s="30">
        <v>256</v>
      </c>
      <c r="C273" s="31" t="s">
        <v>29</v>
      </c>
      <c r="D273" s="58" t="s">
        <v>339</v>
      </c>
      <c r="E273" s="36" t="s">
        <v>405</v>
      </c>
      <c r="F273" s="34" t="s">
        <v>410</v>
      </c>
      <c r="G273" s="34" t="s">
        <v>411</v>
      </c>
      <c r="H273" s="34" t="s">
        <v>408</v>
      </c>
      <c r="I273" s="36" t="s">
        <v>409</v>
      </c>
      <c r="J273" s="34"/>
      <c r="K273" s="34"/>
      <c r="L273" s="36" t="s">
        <v>62</v>
      </c>
      <c r="M273" s="41" t="s">
        <v>345</v>
      </c>
      <c r="N273" s="43">
        <v>1</v>
      </c>
      <c r="O273" s="39">
        <v>829082</v>
      </c>
      <c r="P273" s="39">
        <v>829082</v>
      </c>
      <c r="Q273" s="36" t="s">
        <v>38</v>
      </c>
      <c r="R273" s="36" t="s">
        <v>190</v>
      </c>
      <c r="S273" s="36" t="s">
        <v>111</v>
      </c>
      <c r="T273" s="36">
        <v>0</v>
      </c>
    </row>
    <row r="274" spans="1:20" s="40" customFormat="1" ht="102" outlineLevel="1">
      <c r="A274" s="29"/>
      <c r="B274" s="41">
        <v>257</v>
      </c>
      <c r="C274" s="31" t="s">
        <v>29</v>
      </c>
      <c r="D274" s="58" t="s">
        <v>339</v>
      </c>
      <c r="E274" s="36" t="s">
        <v>405</v>
      </c>
      <c r="F274" s="34" t="s">
        <v>410</v>
      </c>
      <c r="G274" s="34" t="s">
        <v>411</v>
      </c>
      <c r="H274" s="34" t="s">
        <v>408</v>
      </c>
      <c r="I274" s="36" t="s">
        <v>409</v>
      </c>
      <c r="J274" s="34"/>
      <c r="K274" s="34"/>
      <c r="L274" s="36" t="s">
        <v>62</v>
      </c>
      <c r="M274" s="41" t="s">
        <v>345</v>
      </c>
      <c r="N274" s="43">
        <v>1</v>
      </c>
      <c r="O274" s="39">
        <v>1339286</v>
      </c>
      <c r="P274" s="39">
        <v>1339286</v>
      </c>
      <c r="Q274" s="36" t="s">
        <v>38</v>
      </c>
      <c r="R274" s="36" t="s">
        <v>38</v>
      </c>
      <c r="S274" s="59" t="s">
        <v>412</v>
      </c>
      <c r="T274" s="36">
        <v>0</v>
      </c>
    </row>
    <row r="275" spans="1:20" s="40" customFormat="1" ht="102" outlineLevel="1">
      <c r="A275" s="29"/>
      <c r="B275" s="41">
        <v>258</v>
      </c>
      <c r="C275" s="31" t="s">
        <v>29</v>
      </c>
      <c r="D275" s="58" t="s">
        <v>339</v>
      </c>
      <c r="E275" s="36" t="s">
        <v>405</v>
      </c>
      <c r="F275" s="34" t="s">
        <v>410</v>
      </c>
      <c r="G275" s="34" t="s">
        <v>411</v>
      </c>
      <c r="H275" s="34" t="s">
        <v>408</v>
      </c>
      <c r="I275" s="34" t="s">
        <v>409</v>
      </c>
      <c r="J275" s="34"/>
      <c r="K275" s="34"/>
      <c r="L275" s="36" t="s">
        <v>62</v>
      </c>
      <c r="M275" s="41" t="s">
        <v>345</v>
      </c>
      <c r="N275" s="43">
        <v>1</v>
      </c>
      <c r="O275" s="39">
        <v>829082</v>
      </c>
      <c r="P275" s="39">
        <v>829082</v>
      </c>
      <c r="Q275" s="36" t="s">
        <v>38</v>
      </c>
      <c r="R275" s="36" t="s">
        <v>129</v>
      </c>
      <c r="S275" s="34" t="s">
        <v>77</v>
      </c>
      <c r="T275" s="36">
        <v>0</v>
      </c>
    </row>
    <row r="276" spans="1:20" s="40" customFormat="1" ht="102" outlineLevel="1">
      <c r="A276" s="29"/>
      <c r="B276" s="30">
        <v>259</v>
      </c>
      <c r="C276" s="31" t="s">
        <v>29</v>
      </c>
      <c r="D276" s="58" t="s">
        <v>339</v>
      </c>
      <c r="E276" s="36" t="s">
        <v>405</v>
      </c>
      <c r="F276" s="34" t="s">
        <v>410</v>
      </c>
      <c r="G276" s="34" t="s">
        <v>411</v>
      </c>
      <c r="H276" s="34" t="s">
        <v>408</v>
      </c>
      <c r="I276" s="34" t="s">
        <v>409</v>
      </c>
      <c r="J276" s="34"/>
      <c r="K276" s="34"/>
      <c r="L276" s="36" t="s">
        <v>62</v>
      </c>
      <c r="M276" s="41" t="s">
        <v>345</v>
      </c>
      <c r="N276" s="43">
        <v>1</v>
      </c>
      <c r="O276" s="39">
        <v>829082</v>
      </c>
      <c r="P276" s="39">
        <v>829082</v>
      </c>
      <c r="Q276" s="36" t="s">
        <v>104</v>
      </c>
      <c r="R276" s="36" t="s">
        <v>104</v>
      </c>
      <c r="S276" s="34" t="s">
        <v>173</v>
      </c>
      <c r="T276" s="36">
        <v>30</v>
      </c>
    </row>
    <row r="277" spans="1:20" s="40" customFormat="1" ht="102" outlineLevel="1">
      <c r="A277" s="29"/>
      <c r="B277" s="41">
        <v>260</v>
      </c>
      <c r="C277" s="31" t="s">
        <v>29</v>
      </c>
      <c r="D277" s="58" t="s">
        <v>339</v>
      </c>
      <c r="E277" s="36" t="s">
        <v>405</v>
      </c>
      <c r="F277" s="34" t="s">
        <v>410</v>
      </c>
      <c r="G277" s="34" t="s">
        <v>411</v>
      </c>
      <c r="H277" s="34" t="s">
        <v>408</v>
      </c>
      <c r="I277" s="34" t="s">
        <v>409</v>
      </c>
      <c r="J277" s="34"/>
      <c r="K277" s="34"/>
      <c r="L277" s="36" t="s">
        <v>62</v>
      </c>
      <c r="M277" s="41" t="s">
        <v>345</v>
      </c>
      <c r="N277" s="43">
        <v>1</v>
      </c>
      <c r="O277" s="39">
        <v>829082</v>
      </c>
      <c r="P277" s="39">
        <v>829082</v>
      </c>
      <c r="Q277" s="34" t="s">
        <v>104</v>
      </c>
      <c r="R277" s="34" t="s">
        <v>96</v>
      </c>
      <c r="S277" s="34" t="s">
        <v>177</v>
      </c>
      <c r="T277" s="36">
        <v>0</v>
      </c>
    </row>
    <row r="278" spans="1:20" s="40" customFormat="1" ht="102" outlineLevel="1">
      <c r="A278" s="29"/>
      <c r="B278" s="41">
        <v>261</v>
      </c>
      <c r="C278" s="31" t="s">
        <v>29</v>
      </c>
      <c r="D278" s="58" t="s">
        <v>339</v>
      </c>
      <c r="E278" s="36" t="s">
        <v>405</v>
      </c>
      <c r="F278" s="34" t="s">
        <v>410</v>
      </c>
      <c r="G278" s="34" t="s">
        <v>411</v>
      </c>
      <c r="H278" s="34" t="s">
        <v>408</v>
      </c>
      <c r="I278" s="34" t="s">
        <v>409</v>
      </c>
      <c r="J278" s="34"/>
      <c r="K278" s="34"/>
      <c r="L278" s="36" t="s">
        <v>62</v>
      </c>
      <c r="M278" s="41" t="s">
        <v>345</v>
      </c>
      <c r="N278" s="43">
        <v>1</v>
      </c>
      <c r="O278" s="39">
        <v>829082</v>
      </c>
      <c r="P278" s="39">
        <v>829082</v>
      </c>
      <c r="Q278" s="36" t="s">
        <v>38</v>
      </c>
      <c r="R278" s="36" t="s">
        <v>104</v>
      </c>
      <c r="S278" s="34" t="s">
        <v>187</v>
      </c>
      <c r="T278" s="36">
        <v>30</v>
      </c>
    </row>
    <row r="279" spans="1:20" s="40" customFormat="1" ht="102" outlineLevel="1">
      <c r="A279" s="29"/>
      <c r="B279" s="30">
        <v>262</v>
      </c>
      <c r="C279" s="31" t="s">
        <v>29</v>
      </c>
      <c r="D279" s="58" t="s">
        <v>339</v>
      </c>
      <c r="E279" s="36" t="s">
        <v>405</v>
      </c>
      <c r="F279" s="34" t="s">
        <v>410</v>
      </c>
      <c r="G279" s="34" t="s">
        <v>411</v>
      </c>
      <c r="H279" s="34" t="s">
        <v>408</v>
      </c>
      <c r="I279" s="34" t="s">
        <v>409</v>
      </c>
      <c r="J279" s="34"/>
      <c r="K279" s="34"/>
      <c r="L279" s="36" t="s">
        <v>62</v>
      </c>
      <c r="M279" s="41" t="s">
        <v>345</v>
      </c>
      <c r="N279" s="43">
        <v>1</v>
      </c>
      <c r="O279" s="39">
        <v>829082</v>
      </c>
      <c r="P279" s="39">
        <v>829082</v>
      </c>
      <c r="Q279" s="36" t="s">
        <v>38</v>
      </c>
      <c r="R279" s="36" t="s">
        <v>190</v>
      </c>
      <c r="S279" s="34" t="s">
        <v>99</v>
      </c>
      <c r="T279" s="36">
        <v>50</v>
      </c>
    </row>
    <row r="280" spans="1:20" s="40" customFormat="1" ht="102" outlineLevel="1">
      <c r="A280" s="29"/>
      <c r="B280" s="41">
        <v>263</v>
      </c>
      <c r="C280" s="31" t="s">
        <v>29</v>
      </c>
      <c r="D280" s="58" t="s">
        <v>339</v>
      </c>
      <c r="E280" s="36" t="s">
        <v>405</v>
      </c>
      <c r="F280" s="34" t="s">
        <v>410</v>
      </c>
      <c r="G280" s="34" t="s">
        <v>411</v>
      </c>
      <c r="H280" s="34" t="s">
        <v>408</v>
      </c>
      <c r="I280" s="36" t="s">
        <v>409</v>
      </c>
      <c r="J280" s="34"/>
      <c r="K280" s="34"/>
      <c r="L280" s="36" t="s">
        <v>62</v>
      </c>
      <c r="M280" s="41" t="s">
        <v>345</v>
      </c>
      <c r="N280" s="43">
        <v>1</v>
      </c>
      <c r="O280" s="39">
        <v>829082</v>
      </c>
      <c r="P280" s="39">
        <v>829082</v>
      </c>
      <c r="Q280" s="36" t="s">
        <v>38</v>
      </c>
      <c r="R280" s="36" t="s">
        <v>190</v>
      </c>
      <c r="S280" s="34" t="s">
        <v>189</v>
      </c>
      <c r="T280" s="36">
        <v>0</v>
      </c>
    </row>
    <row r="281" spans="1:20" s="40" customFormat="1" ht="102" outlineLevel="1">
      <c r="A281" s="29"/>
      <c r="B281" s="41">
        <v>264</v>
      </c>
      <c r="C281" s="31" t="s">
        <v>29</v>
      </c>
      <c r="D281" s="58" t="s">
        <v>339</v>
      </c>
      <c r="E281" s="36" t="s">
        <v>405</v>
      </c>
      <c r="F281" s="34" t="s">
        <v>410</v>
      </c>
      <c r="G281" s="34" t="s">
        <v>411</v>
      </c>
      <c r="H281" s="34" t="s">
        <v>408</v>
      </c>
      <c r="I281" s="36" t="s">
        <v>409</v>
      </c>
      <c r="J281" s="34"/>
      <c r="K281" s="34"/>
      <c r="L281" s="36" t="s">
        <v>62</v>
      </c>
      <c r="M281" s="41" t="s">
        <v>345</v>
      </c>
      <c r="N281" s="43">
        <v>1</v>
      </c>
      <c r="O281" s="39">
        <v>829082</v>
      </c>
      <c r="P281" s="39">
        <v>829082</v>
      </c>
      <c r="Q281" s="36" t="s">
        <v>104</v>
      </c>
      <c r="R281" s="36" t="s">
        <v>190</v>
      </c>
      <c r="S281" s="34" t="s">
        <v>191</v>
      </c>
      <c r="T281" s="36">
        <v>0</v>
      </c>
    </row>
    <row r="282" spans="1:20" s="40" customFormat="1" ht="102" outlineLevel="1">
      <c r="A282" s="29"/>
      <c r="B282" s="30">
        <v>265</v>
      </c>
      <c r="C282" s="31" t="s">
        <v>29</v>
      </c>
      <c r="D282" s="58" t="s">
        <v>339</v>
      </c>
      <c r="E282" s="36" t="s">
        <v>405</v>
      </c>
      <c r="F282" s="34" t="s">
        <v>410</v>
      </c>
      <c r="G282" s="34" t="s">
        <v>411</v>
      </c>
      <c r="H282" s="34" t="s">
        <v>408</v>
      </c>
      <c r="I282" s="34" t="s">
        <v>409</v>
      </c>
      <c r="J282" s="34"/>
      <c r="K282" s="34"/>
      <c r="L282" s="36" t="s">
        <v>62</v>
      </c>
      <c r="M282" s="41" t="s">
        <v>345</v>
      </c>
      <c r="N282" s="43">
        <v>1</v>
      </c>
      <c r="O282" s="39">
        <v>829082</v>
      </c>
      <c r="P282" s="39">
        <v>829082</v>
      </c>
      <c r="Q282" s="36" t="s">
        <v>96</v>
      </c>
      <c r="R282" s="36" t="s">
        <v>190</v>
      </c>
      <c r="S282" s="34" t="s">
        <v>192</v>
      </c>
      <c r="T282" s="36">
        <v>30</v>
      </c>
    </row>
    <row r="283" spans="1:20" s="40" customFormat="1" ht="38.25" outlineLevel="1">
      <c r="A283" s="29"/>
      <c r="B283" s="41">
        <v>266</v>
      </c>
      <c r="C283" s="31" t="s">
        <v>29</v>
      </c>
      <c r="D283" s="58" t="s">
        <v>339</v>
      </c>
      <c r="E283" s="36" t="s">
        <v>413</v>
      </c>
      <c r="F283" s="41" t="s">
        <v>414</v>
      </c>
      <c r="G283" s="34" t="s">
        <v>415</v>
      </c>
      <c r="H283" s="34" t="s">
        <v>414</v>
      </c>
      <c r="I283" s="34" t="s">
        <v>415</v>
      </c>
      <c r="J283" s="34"/>
      <c r="K283" s="34"/>
      <c r="L283" s="36" t="s">
        <v>62</v>
      </c>
      <c r="M283" s="41" t="s">
        <v>345</v>
      </c>
      <c r="N283" s="43">
        <v>1</v>
      </c>
      <c r="O283" s="39">
        <v>642857</v>
      </c>
      <c r="P283" s="39">
        <v>642857</v>
      </c>
      <c r="Q283" s="36" t="s">
        <v>104</v>
      </c>
      <c r="R283" s="36" t="s">
        <v>129</v>
      </c>
      <c r="S283" s="34" t="s">
        <v>192</v>
      </c>
      <c r="T283" s="36">
        <v>100</v>
      </c>
    </row>
    <row r="284" spans="1:20" s="40" customFormat="1" ht="25.5" outlineLevel="1">
      <c r="A284" s="29"/>
      <c r="B284" s="41">
        <v>267</v>
      </c>
      <c r="C284" s="31" t="s">
        <v>29</v>
      </c>
      <c r="D284" s="58" t="s">
        <v>339</v>
      </c>
      <c r="E284" s="36" t="s">
        <v>416</v>
      </c>
      <c r="F284" s="34" t="s">
        <v>417</v>
      </c>
      <c r="G284" s="36" t="s">
        <v>418</v>
      </c>
      <c r="H284" s="34" t="s">
        <v>417</v>
      </c>
      <c r="I284" s="36" t="s">
        <v>418</v>
      </c>
      <c r="J284" s="36"/>
      <c r="K284" s="36"/>
      <c r="L284" s="36" t="s">
        <v>62</v>
      </c>
      <c r="M284" s="41" t="s">
        <v>345</v>
      </c>
      <c r="N284" s="43">
        <v>1</v>
      </c>
      <c r="O284" s="39">
        <v>361607</v>
      </c>
      <c r="P284" s="39">
        <v>361607</v>
      </c>
      <c r="Q284" s="36" t="s">
        <v>104</v>
      </c>
      <c r="R284" s="36" t="s">
        <v>104</v>
      </c>
      <c r="S284" s="36" t="s">
        <v>97</v>
      </c>
      <c r="T284" s="36">
        <v>100</v>
      </c>
    </row>
    <row r="285" spans="1:20" s="40" customFormat="1" ht="25.5" outlineLevel="1">
      <c r="A285" s="29"/>
      <c r="B285" s="30">
        <v>268</v>
      </c>
      <c r="C285" s="31" t="s">
        <v>29</v>
      </c>
      <c r="D285" s="58" t="s">
        <v>339</v>
      </c>
      <c r="E285" s="36" t="s">
        <v>416</v>
      </c>
      <c r="F285" s="34" t="s">
        <v>417</v>
      </c>
      <c r="G285" s="36" t="s">
        <v>418</v>
      </c>
      <c r="H285" s="34" t="s">
        <v>417</v>
      </c>
      <c r="I285" s="36" t="s">
        <v>418</v>
      </c>
      <c r="J285" s="36"/>
      <c r="K285" s="36"/>
      <c r="L285" s="36" t="s">
        <v>62</v>
      </c>
      <c r="M285" s="41" t="s">
        <v>345</v>
      </c>
      <c r="N285" s="43">
        <v>1</v>
      </c>
      <c r="O285" s="39">
        <v>361607</v>
      </c>
      <c r="P285" s="39">
        <v>361607</v>
      </c>
      <c r="Q285" s="36" t="s">
        <v>104</v>
      </c>
      <c r="R285" s="36" t="s">
        <v>96</v>
      </c>
      <c r="S285" s="36" t="s">
        <v>111</v>
      </c>
      <c r="T285" s="36">
        <v>100</v>
      </c>
    </row>
    <row r="286" spans="1:20" s="40" customFormat="1" ht="25.5" outlineLevel="1">
      <c r="A286" s="29"/>
      <c r="B286" s="41">
        <v>269</v>
      </c>
      <c r="C286" s="31" t="s">
        <v>29</v>
      </c>
      <c r="D286" s="58" t="s">
        <v>339</v>
      </c>
      <c r="E286" s="36" t="s">
        <v>416</v>
      </c>
      <c r="F286" s="34" t="s">
        <v>417</v>
      </c>
      <c r="G286" s="36" t="s">
        <v>418</v>
      </c>
      <c r="H286" s="34" t="s">
        <v>417</v>
      </c>
      <c r="I286" s="36" t="s">
        <v>418</v>
      </c>
      <c r="J286" s="36"/>
      <c r="K286" s="36"/>
      <c r="L286" s="36" t="s">
        <v>62</v>
      </c>
      <c r="M286" s="41" t="s">
        <v>345</v>
      </c>
      <c r="N286" s="43">
        <v>1</v>
      </c>
      <c r="O286" s="39">
        <v>361607</v>
      </c>
      <c r="P286" s="39">
        <v>361607</v>
      </c>
      <c r="Q286" s="36" t="s">
        <v>38</v>
      </c>
      <c r="R286" s="36" t="s">
        <v>129</v>
      </c>
      <c r="S286" s="34" t="s">
        <v>77</v>
      </c>
      <c r="T286" s="36">
        <v>100</v>
      </c>
    </row>
    <row r="287" spans="1:20" s="40" customFormat="1" ht="51" outlineLevel="1">
      <c r="A287" s="29"/>
      <c r="B287" s="41">
        <v>270</v>
      </c>
      <c r="C287" s="31" t="s">
        <v>29</v>
      </c>
      <c r="D287" s="58" t="s">
        <v>339</v>
      </c>
      <c r="E287" s="36" t="s">
        <v>416</v>
      </c>
      <c r="F287" s="34" t="s">
        <v>417</v>
      </c>
      <c r="G287" s="36" t="s">
        <v>418</v>
      </c>
      <c r="H287" s="34" t="s">
        <v>417</v>
      </c>
      <c r="I287" s="36" t="s">
        <v>418</v>
      </c>
      <c r="J287" s="36"/>
      <c r="K287" s="36"/>
      <c r="L287" s="36" t="s">
        <v>62</v>
      </c>
      <c r="M287" s="41" t="s">
        <v>345</v>
      </c>
      <c r="N287" s="43">
        <v>1</v>
      </c>
      <c r="O287" s="39">
        <v>361607</v>
      </c>
      <c r="P287" s="39">
        <v>361607</v>
      </c>
      <c r="Q287" s="36" t="s">
        <v>38</v>
      </c>
      <c r="R287" s="36" t="s">
        <v>190</v>
      </c>
      <c r="S287" s="34" t="s">
        <v>189</v>
      </c>
      <c r="T287" s="36">
        <v>100</v>
      </c>
    </row>
    <row r="288" spans="1:20" s="40" customFormat="1" ht="38.25" outlineLevel="1">
      <c r="A288" s="29"/>
      <c r="B288" s="30">
        <v>271</v>
      </c>
      <c r="C288" s="31" t="s">
        <v>29</v>
      </c>
      <c r="D288" s="58" t="s">
        <v>339</v>
      </c>
      <c r="E288" s="36" t="s">
        <v>419</v>
      </c>
      <c r="F288" s="34" t="s">
        <v>420</v>
      </c>
      <c r="G288" s="34" t="s">
        <v>421</v>
      </c>
      <c r="H288" s="34" t="s">
        <v>420</v>
      </c>
      <c r="I288" s="34" t="s">
        <v>421</v>
      </c>
      <c r="J288" s="34"/>
      <c r="K288" s="34"/>
      <c r="L288" s="36" t="s">
        <v>62</v>
      </c>
      <c r="M288" s="41" t="s">
        <v>345</v>
      </c>
      <c r="N288" s="43">
        <v>1</v>
      </c>
      <c r="O288" s="39">
        <v>361607</v>
      </c>
      <c r="P288" s="39">
        <v>361607</v>
      </c>
      <c r="Q288" s="36" t="s">
        <v>128</v>
      </c>
      <c r="R288" s="36" t="s">
        <v>129</v>
      </c>
      <c r="S288" s="34" t="s">
        <v>192</v>
      </c>
      <c r="T288" s="36">
        <v>100</v>
      </c>
    </row>
    <row r="289" spans="1:20" s="40" customFormat="1" ht="25.5" outlineLevel="1">
      <c r="A289" s="29"/>
      <c r="B289" s="41">
        <v>272</v>
      </c>
      <c r="C289" s="31" t="s">
        <v>29</v>
      </c>
      <c r="D289" s="58" t="s">
        <v>339</v>
      </c>
      <c r="E289" s="36" t="s">
        <v>416</v>
      </c>
      <c r="F289" s="34" t="s">
        <v>417</v>
      </c>
      <c r="G289" s="36" t="s">
        <v>418</v>
      </c>
      <c r="H289" s="34" t="s">
        <v>417</v>
      </c>
      <c r="I289" s="36" t="s">
        <v>418</v>
      </c>
      <c r="J289" s="36"/>
      <c r="K289" s="36"/>
      <c r="L289" s="36" t="s">
        <v>62</v>
      </c>
      <c r="M289" s="41" t="s">
        <v>345</v>
      </c>
      <c r="N289" s="43">
        <v>1</v>
      </c>
      <c r="O289" s="39">
        <v>361607</v>
      </c>
      <c r="P289" s="39">
        <v>361607</v>
      </c>
      <c r="Q289" s="36" t="s">
        <v>128</v>
      </c>
      <c r="R289" s="36" t="s">
        <v>129</v>
      </c>
      <c r="S289" s="34" t="s">
        <v>193</v>
      </c>
      <c r="T289" s="36">
        <v>100</v>
      </c>
    </row>
    <row r="290" spans="1:20" s="40" customFormat="1" ht="51" outlineLevel="1">
      <c r="A290" s="29"/>
      <c r="B290" s="41">
        <v>273</v>
      </c>
      <c r="C290" s="31" t="s">
        <v>29</v>
      </c>
      <c r="D290" s="58" t="s">
        <v>339</v>
      </c>
      <c r="E290" s="36" t="s">
        <v>422</v>
      </c>
      <c r="F290" s="34" t="s">
        <v>423</v>
      </c>
      <c r="G290" s="34" t="s">
        <v>424</v>
      </c>
      <c r="H290" s="34" t="s">
        <v>425</v>
      </c>
      <c r="I290" s="36" t="s">
        <v>426</v>
      </c>
      <c r="J290" s="36"/>
      <c r="K290" s="36"/>
      <c r="L290" s="36" t="s">
        <v>62</v>
      </c>
      <c r="M290" s="41" t="s">
        <v>345</v>
      </c>
      <c r="N290" s="43">
        <v>1</v>
      </c>
      <c r="O290" s="39">
        <f>P290</f>
        <v>36228519</v>
      </c>
      <c r="P290" s="39">
        <f>35021590+342500+864429</f>
        <v>36228519</v>
      </c>
      <c r="Q290" s="36" t="s">
        <v>128</v>
      </c>
      <c r="R290" s="36" t="s">
        <v>129</v>
      </c>
      <c r="S290" s="36" t="s">
        <v>40</v>
      </c>
      <c r="T290" s="36">
        <v>100</v>
      </c>
    </row>
    <row r="291" spans="1:20" s="40" customFormat="1" ht="51" outlineLevel="1">
      <c r="A291" s="29"/>
      <c r="B291" s="30">
        <v>274</v>
      </c>
      <c r="C291" s="31" t="s">
        <v>29</v>
      </c>
      <c r="D291" s="58" t="s">
        <v>339</v>
      </c>
      <c r="E291" s="36" t="s">
        <v>422</v>
      </c>
      <c r="F291" s="34" t="s">
        <v>423</v>
      </c>
      <c r="G291" s="34" t="s">
        <v>424</v>
      </c>
      <c r="H291" s="34" t="s">
        <v>425</v>
      </c>
      <c r="I291" s="36" t="s">
        <v>426</v>
      </c>
      <c r="J291" s="36"/>
      <c r="K291" s="36"/>
      <c r="L291" s="36" t="s">
        <v>62</v>
      </c>
      <c r="M291" s="41" t="s">
        <v>345</v>
      </c>
      <c r="N291" s="43">
        <v>1</v>
      </c>
      <c r="O291" s="39">
        <v>446429</v>
      </c>
      <c r="P291" s="39">
        <v>446429</v>
      </c>
      <c r="Q291" s="36" t="s">
        <v>128</v>
      </c>
      <c r="R291" s="36" t="s">
        <v>129</v>
      </c>
      <c r="S291" s="34" t="s">
        <v>106</v>
      </c>
      <c r="T291" s="36">
        <v>100</v>
      </c>
    </row>
    <row r="292" spans="1:20" s="40" customFormat="1" ht="51" outlineLevel="1">
      <c r="A292" s="29"/>
      <c r="B292" s="41">
        <v>275</v>
      </c>
      <c r="C292" s="31" t="s">
        <v>29</v>
      </c>
      <c r="D292" s="58" t="s">
        <v>339</v>
      </c>
      <c r="E292" s="36" t="s">
        <v>422</v>
      </c>
      <c r="F292" s="34" t="s">
        <v>423</v>
      </c>
      <c r="G292" s="34" t="s">
        <v>424</v>
      </c>
      <c r="H292" s="34" t="s">
        <v>425</v>
      </c>
      <c r="I292" s="36" t="s">
        <v>426</v>
      </c>
      <c r="J292" s="36"/>
      <c r="K292" s="36"/>
      <c r="L292" s="36" t="s">
        <v>62</v>
      </c>
      <c r="M292" s="41" t="s">
        <v>345</v>
      </c>
      <c r="N292" s="43">
        <v>1</v>
      </c>
      <c r="O292" s="39">
        <v>446429</v>
      </c>
      <c r="P292" s="39">
        <v>446429</v>
      </c>
      <c r="Q292" s="36" t="s">
        <v>128</v>
      </c>
      <c r="R292" s="36" t="s">
        <v>129</v>
      </c>
      <c r="S292" s="36" t="s">
        <v>97</v>
      </c>
      <c r="T292" s="36">
        <v>100</v>
      </c>
    </row>
    <row r="293" spans="1:20" s="40" customFormat="1" ht="51" outlineLevel="1">
      <c r="A293" s="29"/>
      <c r="B293" s="41">
        <v>276</v>
      </c>
      <c r="C293" s="31" t="s">
        <v>29</v>
      </c>
      <c r="D293" s="58" t="s">
        <v>339</v>
      </c>
      <c r="E293" s="36" t="s">
        <v>422</v>
      </c>
      <c r="F293" s="34" t="s">
        <v>423</v>
      </c>
      <c r="G293" s="34" t="s">
        <v>424</v>
      </c>
      <c r="H293" s="34" t="s">
        <v>425</v>
      </c>
      <c r="I293" s="36" t="s">
        <v>426</v>
      </c>
      <c r="J293" s="36"/>
      <c r="K293" s="36"/>
      <c r="L293" s="36" t="s">
        <v>62</v>
      </c>
      <c r="M293" s="41" t="s">
        <v>345</v>
      </c>
      <c r="N293" s="43">
        <v>1</v>
      </c>
      <c r="O293" s="39">
        <v>446429</v>
      </c>
      <c r="P293" s="39">
        <v>446429</v>
      </c>
      <c r="Q293" s="36" t="s">
        <v>128</v>
      </c>
      <c r="R293" s="36" t="s">
        <v>129</v>
      </c>
      <c r="S293" s="36" t="s">
        <v>111</v>
      </c>
      <c r="T293" s="36">
        <v>100</v>
      </c>
    </row>
    <row r="294" spans="1:20" s="40" customFormat="1" ht="51" outlineLevel="1">
      <c r="A294" s="29"/>
      <c r="B294" s="30">
        <v>277</v>
      </c>
      <c r="C294" s="31" t="s">
        <v>29</v>
      </c>
      <c r="D294" s="58" t="s">
        <v>339</v>
      </c>
      <c r="E294" s="36" t="s">
        <v>422</v>
      </c>
      <c r="F294" s="34" t="s">
        <v>423</v>
      </c>
      <c r="G294" s="34" t="s">
        <v>424</v>
      </c>
      <c r="H294" s="34" t="s">
        <v>425</v>
      </c>
      <c r="I294" s="36" t="s">
        <v>426</v>
      </c>
      <c r="J294" s="36"/>
      <c r="K294" s="36"/>
      <c r="L294" s="36" t="s">
        <v>62</v>
      </c>
      <c r="M294" s="41" t="s">
        <v>345</v>
      </c>
      <c r="N294" s="43">
        <v>1</v>
      </c>
      <c r="O294" s="39">
        <v>446429</v>
      </c>
      <c r="P294" s="39">
        <v>446429</v>
      </c>
      <c r="Q294" s="36" t="s">
        <v>128</v>
      </c>
      <c r="R294" s="36" t="s">
        <v>129</v>
      </c>
      <c r="S294" s="34" t="s">
        <v>164</v>
      </c>
      <c r="T294" s="36">
        <v>100</v>
      </c>
    </row>
    <row r="295" spans="1:20" s="40" customFormat="1" ht="51" outlineLevel="1">
      <c r="A295" s="29"/>
      <c r="B295" s="41">
        <v>278</v>
      </c>
      <c r="C295" s="31" t="s">
        <v>29</v>
      </c>
      <c r="D295" s="58" t="s">
        <v>339</v>
      </c>
      <c r="E295" s="36" t="s">
        <v>422</v>
      </c>
      <c r="F295" s="34" t="s">
        <v>423</v>
      </c>
      <c r="G295" s="34" t="s">
        <v>424</v>
      </c>
      <c r="H295" s="34" t="s">
        <v>425</v>
      </c>
      <c r="I295" s="36" t="s">
        <v>426</v>
      </c>
      <c r="J295" s="36"/>
      <c r="K295" s="36"/>
      <c r="L295" s="36" t="s">
        <v>62</v>
      </c>
      <c r="M295" s="41" t="s">
        <v>345</v>
      </c>
      <c r="N295" s="43">
        <v>1</v>
      </c>
      <c r="O295" s="39">
        <v>446429</v>
      </c>
      <c r="P295" s="39">
        <v>446429</v>
      </c>
      <c r="Q295" s="36" t="s">
        <v>128</v>
      </c>
      <c r="R295" s="36" t="s">
        <v>129</v>
      </c>
      <c r="S295" s="34" t="s">
        <v>77</v>
      </c>
      <c r="T295" s="36">
        <v>100</v>
      </c>
    </row>
    <row r="296" spans="1:20" s="40" customFormat="1" ht="51" outlineLevel="1">
      <c r="A296" s="29"/>
      <c r="B296" s="41">
        <v>279</v>
      </c>
      <c r="C296" s="31" t="s">
        <v>29</v>
      </c>
      <c r="D296" s="58" t="s">
        <v>339</v>
      </c>
      <c r="E296" s="36" t="s">
        <v>422</v>
      </c>
      <c r="F296" s="34" t="s">
        <v>423</v>
      </c>
      <c r="G296" s="34" t="s">
        <v>424</v>
      </c>
      <c r="H296" s="34" t="s">
        <v>425</v>
      </c>
      <c r="I296" s="36" t="s">
        <v>426</v>
      </c>
      <c r="J296" s="36"/>
      <c r="K296" s="36"/>
      <c r="L296" s="36" t="s">
        <v>62</v>
      </c>
      <c r="M296" s="41" t="s">
        <v>345</v>
      </c>
      <c r="N296" s="43">
        <v>1</v>
      </c>
      <c r="O296" s="39">
        <v>446429</v>
      </c>
      <c r="P296" s="39">
        <v>446429</v>
      </c>
      <c r="Q296" s="36" t="s">
        <v>128</v>
      </c>
      <c r="R296" s="36" t="s">
        <v>129</v>
      </c>
      <c r="S296" s="34" t="s">
        <v>94</v>
      </c>
      <c r="T296" s="36">
        <v>100</v>
      </c>
    </row>
    <row r="297" spans="1:20" s="40" customFormat="1" ht="63.75" outlineLevel="1">
      <c r="A297" s="29"/>
      <c r="B297" s="30">
        <v>280</v>
      </c>
      <c r="C297" s="31" t="s">
        <v>29</v>
      </c>
      <c r="D297" s="58" t="s">
        <v>339</v>
      </c>
      <c r="E297" s="36" t="s">
        <v>422</v>
      </c>
      <c r="F297" s="34" t="s">
        <v>423</v>
      </c>
      <c r="G297" s="34" t="s">
        <v>424</v>
      </c>
      <c r="H297" s="34" t="s">
        <v>425</v>
      </c>
      <c r="I297" s="36" t="s">
        <v>427</v>
      </c>
      <c r="J297" s="36"/>
      <c r="K297" s="36"/>
      <c r="L297" s="36" t="s">
        <v>62</v>
      </c>
      <c r="M297" s="41" t="s">
        <v>345</v>
      </c>
      <c r="N297" s="43">
        <v>1</v>
      </c>
      <c r="O297" s="39">
        <f>P297/N297</f>
        <v>348429</v>
      </c>
      <c r="P297" s="39">
        <f>446429-98000</f>
        <v>348429</v>
      </c>
      <c r="Q297" s="36" t="s">
        <v>128</v>
      </c>
      <c r="R297" s="36" t="s">
        <v>129</v>
      </c>
      <c r="S297" s="34" t="s">
        <v>173</v>
      </c>
      <c r="T297" s="36">
        <v>100</v>
      </c>
    </row>
    <row r="298" spans="1:20" s="40" customFormat="1" ht="51" outlineLevel="1">
      <c r="A298" s="29"/>
      <c r="B298" s="41">
        <v>281</v>
      </c>
      <c r="C298" s="31" t="s">
        <v>29</v>
      </c>
      <c r="D298" s="58" t="s">
        <v>339</v>
      </c>
      <c r="E298" s="36" t="s">
        <v>422</v>
      </c>
      <c r="F298" s="34" t="s">
        <v>423</v>
      </c>
      <c r="G298" s="34" t="s">
        <v>424</v>
      </c>
      <c r="H298" s="34" t="s">
        <v>425</v>
      </c>
      <c r="I298" s="36" t="s">
        <v>426</v>
      </c>
      <c r="J298" s="36"/>
      <c r="K298" s="36"/>
      <c r="L298" s="36" t="s">
        <v>62</v>
      </c>
      <c r="M298" s="41" t="s">
        <v>345</v>
      </c>
      <c r="N298" s="43">
        <v>1</v>
      </c>
      <c r="O298" s="39">
        <f>P298/N298</f>
        <v>296429</v>
      </c>
      <c r="P298" s="39">
        <f>446429-150000</f>
        <v>296429</v>
      </c>
      <c r="Q298" s="36" t="s">
        <v>128</v>
      </c>
      <c r="R298" s="34" t="s">
        <v>129</v>
      </c>
      <c r="S298" s="34" t="s">
        <v>177</v>
      </c>
      <c r="T298" s="36">
        <v>100</v>
      </c>
    </row>
    <row r="299" spans="1:20" s="40" customFormat="1" ht="51" outlineLevel="1">
      <c r="A299" s="29"/>
      <c r="B299" s="41">
        <v>282</v>
      </c>
      <c r="C299" s="31" t="s">
        <v>29</v>
      </c>
      <c r="D299" s="58" t="s">
        <v>339</v>
      </c>
      <c r="E299" s="36" t="s">
        <v>422</v>
      </c>
      <c r="F299" s="34" t="s">
        <v>423</v>
      </c>
      <c r="G299" s="34" t="s">
        <v>424</v>
      </c>
      <c r="H299" s="34" t="s">
        <v>425</v>
      </c>
      <c r="I299" s="36" t="s">
        <v>426</v>
      </c>
      <c r="J299" s="36"/>
      <c r="K299" s="36"/>
      <c r="L299" s="36" t="s">
        <v>62</v>
      </c>
      <c r="M299" s="41" t="s">
        <v>345</v>
      </c>
      <c r="N299" s="43">
        <v>1</v>
      </c>
      <c r="O299" s="39">
        <f>P299/N299</f>
        <v>0</v>
      </c>
      <c r="P299" s="39">
        <f>446429-446429</f>
        <v>0</v>
      </c>
      <c r="Q299" s="36" t="s">
        <v>128</v>
      </c>
      <c r="R299" s="36" t="s">
        <v>129</v>
      </c>
      <c r="S299" s="34" t="s">
        <v>187</v>
      </c>
      <c r="T299" s="36">
        <v>100</v>
      </c>
    </row>
    <row r="300" spans="1:20" s="40" customFormat="1" ht="51" outlineLevel="1">
      <c r="A300" s="29"/>
      <c r="B300" s="30">
        <v>283</v>
      </c>
      <c r="C300" s="31" t="s">
        <v>29</v>
      </c>
      <c r="D300" s="58" t="s">
        <v>339</v>
      </c>
      <c r="E300" s="36" t="s">
        <v>422</v>
      </c>
      <c r="F300" s="34" t="s">
        <v>423</v>
      </c>
      <c r="G300" s="34" t="s">
        <v>424</v>
      </c>
      <c r="H300" s="34" t="s">
        <v>425</v>
      </c>
      <c r="I300" s="36" t="s">
        <v>426</v>
      </c>
      <c r="J300" s="36"/>
      <c r="K300" s="36"/>
      <c r="L300" s="36" t="s">
        <v>62</v>
      </c>
      <c r="M300" s="41" t="s">
        <v>345</v>
      </c>
      <c r="N300" s="43">
        <v>1</v>
      </c>
      <c r="O300" s="39">
        <v>446429</v>
      </c>
      <c r="P300" s="39">
        <v>446429</v>
      </c>
      <c r="Q300" s="36" t="s">
        <v>128</v>
      </c>
      <c r="R300" s="36" t="s">
        <v>129</v>
      </c>
      <c r="S300" s="34" t="s">
        <v>99</v>
      </c>
      <c r="T300" s="36">
        <v>100</v>
      </c>
    </row>
    <row r="301" spans="1:20" s="40" customFormat="1" ht="51" outlineLevel="1">
      <c r="A301" s="29"/>
      <c r="B301" s="41">
        <v>284</v>
      </c>
      <c r="C301" s="31" t="s">
        <v>29</v>
      </c>
      <c r="D301" s="58" t="s">
        <v>339</v>
      </c>
      <c r="E301" s="36" t="s">
        <v>422</v>
      </c>
      <c r="F301" s="34" t="s">
        <v>423</v>
      </c>
      <c r="G301" s="34" t="s">
        <v>424</v>
      </c>
      <c r="H301" s="34" t="s">
        <v>425</v>
      </c>
      <c r="I301" s="36" t="s">
        <v>426</v>
      </c>
      <c r="J301" s="36"/>
      <c r="K301" s="36"/>
      <c r="L301" s="36" t="s">
        <v>62</v>
      </c>
      <c r="M301" s="41" t="s">
        <v>345</v>
      </c>
      <c r="N301" s="43">
        <v>1</v>
      </c>
      <c r="O301" s="39">
        <v>446429</v>
      </c>
      <c r="P301" s="39">
        <v>446429</v>
      </c>
      <c r="Q301" s="36" t="s">
        <v>38</v>
      </c>
      <c r="R301" s="36" t="s">
        <v>190</v>
      </c>
      <c r="S301" s="34" t="s">
        <v>189</v>
      </c>
      <c r="T301" s="36">
        <v>100</v>
      </c>
    </row>
    <row r="302" spans="1:20" s="40" customFormat="1" ht="51" outlineLevel="1">
      <c r="A302" s="29"/>
      <c r="B302" s="41">
        <v>285</v>
      </c>
      <c r="C302" s="31" t="s">
        <v>29</v>
      </c>
      <c r="D302" s="58" t="s">
        <v>339</v>
      </c>
      <c r="E302" s="36" t="s">
        <v>422</v>
      </c>
      <c r="F302" s="34" t="s">
        <v>423</v>
      </c>
      <c r="G302" s="34" t="s">
        <v>424</v>
      </c>
      <c r="H302" s="34" t="s">
        <v>425</v>
      </c>
      <c r="I302" s="36" t="s">
        <v>426</v>
      </c>
      <c r="J302" s="36"/>
      <c r="K302" s="36"/>
      <c r="L302" s="36" t="s">
        <v>62</v>
      </c>
      <c r="M302" s="41" t="s">
        <v>345</v>
      </c>
      <c r="N302" s="43">
        <v>1</v>
      </c>
      <c r="O302" s="39">
        <v>446429</v>
      </c>
      <c r="P302" s="39">
        <v>446429</v>
      </c>
      <c r="Q302" s="36" t="s">
        <v>128</v>
      </c>
      <c r="R302" s="36" t="s">
        <v>129</v>
      </c>
      <c r="S302" s="34" t="s">
        <v>98</v>
      </c>
      <c r="T302" s="36">
        <v>100</v>
      </c>
    </row>
    <row r="303" spans="1:20" s="40" customFormat="1" ht="51" outlineLevel="1">
      <c r="A303" s="29"/>
      <c r="B303" s="30">
        <v>286</v>
      </c>
      <c r="C303" s="31" t="s">
        <v>29</v>
      </c>
      <c r="D303" s="58" t="s">
        <v>339</v>
      </c>
      <c r="E303" s="36" t="s">
        <v>422</v>
      </c>
      <c r="F303" s="34" t="s">
        <v>423</v>
      </c>
      <c r="G303" s="34" t="s">
        <v>424</v>
      </c>
      <c r="H303" s="34" t="s">
        <v>425</v>
      </c>
      <c r="I303" s="36" t="s">
        <v>426</v>
      </c>
      <c r="J303" s="36"/>
      <c r="K303" s="36"/>
      <c r="L303" s="36" t="s">
        <v>62</v>
      </c>
      <c r="M303" s="41" t="s">
        <v>345</v>
      </c>
      <c r="N303" s="43">
        <v>1</v>
      </c>
      <c r="O303" s="39">
        <v>446429</v>
      </c>
      <c r="P303" s="39">
        <v>446429</v>
      </c>
      <c r="Q303" s="36" t="s">
        <v>128</v>
      </c>
      <c r="R303" s="36" t="s">
        <v>129</v>
      </c>
      <c r="S303" s="34" t="s">
        <v>192</v>
      </c>
      <c r="T303" s="36">
        <v>100</v>
      </c>
    </row>
    <row r="304" spans="1:20" s="40" customFormat="1" ht="51" outlineLevel="1">
      <c r="A304" s="29"/>
      <c r="B304" s="41">
        <v>287</v>
      </c>
      <c r="C304" s="31" t="s">
        <v>29</v>
      </c>
      <c r="D304" s="58" t="s">
        <v>339</v>
      </c>
      <c r="E304" s="36" t="s">
        <v>422</v>
      </c>
      <c r="F304" s="34" t="s">
        <v>423</v>
      </c>
      <c r="G304" s="34" t="s">
        <v>424</v>
      </c>
      <c r="H304" s="34" t="s">
        <v>425</v>
      </c>
      <c r="I304" s="36" t="s">
        <v>426</v>
      </c>
      <c r="J304" s="36"/>
      <c r="K304" s="36"/>
      <c r="L304" s="36" t="s">
        <v>62</v>
      </c>
      <c r="M304" s="41" t="s">
        <v>345</v>
      </c>
      <c r="N304" s="43">
        <v>1</v>
      </c>
      <c r="O304" s="39">
        <f>P304/N304</f>
        <v>276429</v>
      </c>
      <c r="P304" s="39">
        <f>446429-170000</f>
        <v>276429</v>
      </c>
      <c r="Q304" s="36" t="s">
        <v>128</v>
      </c>
      <c r="R304" s="36" t="s">
        <v>129</v>
      </c>
      <c r="S304" s="34" t="s">
        <v>193</v>
      </c>
      <c r="T304" s="36">
        <v>100</v>
      </c>
    </row>
    <row r="305" spans="1:20" s="40" customFormat="1" ht="76.5" customHeight="1">
      <c r="A305" s="29"/>
      <c r="B305" s="41">
        <v>288</v>
      </c>
      <c r="C305" s="31" t="s">
        <v>29</v>
      </c>
      <c r="D305" s="58" t="s">
        <v>339</v>
      </c>
      <c r="E305" s="36" t="s">
        <v>428</v>
      </c>
      <c r="F305" s="34" t="s">
        <v>429</v>
      </c>
      <c r="G305" s="34" t="s">
        <v>430</v>
      </c>
      <c r="H305" s="36" t="s">
        <v>431</v>
      </c>
      <c r="I305" s="36" t="s">
        <v>432</v>
      </c>
      <c r="J305" s="36"/>
      <c r="K305" s="36"/>
      <c r="L305" s="36" t="s">
        <v>62</v>
      </c>
      <c r="M305" s="41" t="s">
        <v>345</v>
      </c>
      <c r="N305" s="43">
        <v>1</v>
      </c>
      <c r="O305" s="39">
        <v>401786</v>
      </c>
      <c r="P305" s="39">
        <v>401786</v>
      </c>
      <c r="Q305" s="36" t="s">
        <v>104</v>
      </c>
      <c r="R305" s="36" t="s">
        <v>190</v>
      </c>
      <c r="S305" s="36" t="s">
        <v>97</v>
      </c>
      <c r="T305" s="36">
        <v>30</v>
      </c>
    </row>
    <row r="306" spans="1:20" s="40" customFormat="1" ht="76.5" customHeight="1">
      <c r="A306" s="29"/>
      <c r="B306" s="30">
        <v>289</v>
      </c>
      <c r="C306" s="31" t="s">
        <v>29</v>
      </c>
      <c r="D306" s="58" t="s">
        <v>339</v>
      </c>
      <c r="E306" s="36" t="s">
        <v>428</v>
      </c>
      <c r="F306" s="34" t="s">
        <v>429</v>
      </c>
      <c r="G306" s="34" t="s">
        <v>430</v>
      </c>
      <c r="H306" s="36" t="s">
        <v>431</v>
      </c>
      <c r="I306" s="36" t="s">
        <v>432</v>
      </c>
      <c r="J306" s="36"/>
      <c r="K306" s="36"/>
      <c r="L306" s="36" t="s">
        <v>62</v>
      </c>
      <c r="M306" s="41" t="s">
        <v>345</v>
      </c>
      <c r="N306" s="43">
        <v>1</v>
      </c>
      <c r="O306" s="39">
        <v>401786</v>
      </c>
      <c r="P306" s="39">
        <v>401786</v>
      </c>
      <c r="Q306" s="36" t="s">
        <v>96</v>
      </c>
      <c r="R306" s="36" t="s">
        <v>190</v>
      </c>
      <c r="S306" s="59" t="s">
        <v>412</v>
      </c>
      <c r="T306" s="36">
        <v>30</v>
      </c>
    </row>
    <row r="307" spans="1:20" s="40" customFormat="1" ht="114.75">
      <c r="A307" s="29"/>
      <c r="B307" s="41">
        <v>290</v>
      </c>
      <c r="C307" s="31" t="s">
        <v>29</v>
      </c>
      <c r="D307" s="58" t="s">
        <v>339</v>
      </c>
      <c r="E307" s="36" t="s">
        <v>428</v>
      </c>
      <c r="F307" s="34" t="s">
        <v>429</v>
      </c>
      <c r="G307" s="34" t="s">
        <v>430</v>
      </c>
      <c r="H307" s="36" t="s">
        <v>431</v>
      </c>
      <c r="I307" s="36" t="s">
        <v>432</v>
      </c>
      <c r="J307" s="36"/>
      <c r="K307" s="36"/>
      <c r="L307" s="36" t="s">
        <v>62</v>
      </c>
      <c r="M307" s="41" t="s">
        <v>345</v>
      </c>
      <c r="N307" s="43">
        <v>1</v>
      </c>
      <c r="O307" s="39">
        <v>401786</v>
      </c>
      <c r="P307" s="39">
        <v>401786</v>
      </c>
      <c r="Q307" s="36" t="s">
        <v>104</v>
      </c>
      <c r="R307" s="36" t="s">
        <v>190</v>
      </c>
      <c r="S307" s="34" t="s">
        <v>164</v>
      </c>
      <c r="T307" s="36">
        <v>30</v>
      </c>
    </row>
    <row r="308" spans="1:20" s="40" customFormat="1" ht="76.5" customHeight="1">
      <c r="A308" s="29"/>
      <c r="B308" s="41">
        <v>291</v>
      </c>
      <c r="C308" s="31" t="s">
        <v>29</v>
      </c>
      <c r="D308" s="58" t="s">
        <v>339</v>
      </c>
      <c r="E308" s="36" t="s">
        <v>428</v>
      </c>
      <c r="F308" s="34" t="s">
        <v>429</v>
      </c>
      <c r="G308" s="34" t="s">
        <v>430</v>
      </c>
      <c r="H308" s="36" t="s">
        <v>431</v>
      </c>
      <c r="I308" s="36" t="s">
        <v>432</v>
      </c>
      <c r="J308" s="36"/>
      <c r="K308" s="36"/>
      <c r="L308" s="36" t="s">
        <v>62</v>
      </c>
      <c r="M308" s="41" t="s">
        <v>345</v>
      </c>
      <c r="N308" s="43">
        <v>1</v>
      </c>
      <c r="O308" s="39">
        <v>401786</v>
      </c>
      <c r="P308" s="39">
        <v>401786</v>
      </c>
      <c r="Q308" s="36" t="s">
        <v>104</v>
      </c>
      <c r="R308" s="36" t="s">
        <v>190</v>
      </c>
      <c r="S308" s="34" t="s">
        <v>173</v>
      </c>
      <c r="T308" s="36">
        <v>30</v>
      </c>
    </row>
    <row r="309" spans="1:20" s="40" customFormat="1" ht="114.75">
      <c r="A309" s="29"/>
      <c r="B309" s="30">
        <v>292</v>
      </c>
      <c r="C309" s="31" t="s">
        <v>29</v>
      </c>
      <c r="D309" s="58" t="s">
        <v>339</v>
      </c>
      <c r="E309" s="36" t="s">
        <v>428</v>
      </c>
      <c r="F309" s="34" t="s">
        <v>429</v>
      </c>
      <c r="G309" s="34" t="s">
        <v>430</v>
      </c>
      <c r="H309" s="36" t="s">
        <v>431</v>
      </c>
      <c r="I309" s="36" t="s">
        <v>432</v>
      </c>
      <c r="J309" s="36"/>
      <c r="K309" s="36"/>
      <c r="L309" s="36" t="s">
        <v>62</v>
      </c>
      <c r="M309" s="41" t="s">
        <v>345</v>
      </c>
      <c r="N309" s="43">
        <v>1</v>
      </c>
      <c r="O309" s="39">
        <v>401786</v>
      </c>
      <c r="P309" s="39">
        <v>401786</v>
      </c>
      <c r="Q309" s="34" t="s">
        <v>104</v>
      </c>
      <c r="R309" s="36" t="s">
        <v>190</v>
      </c>
      <c r="S309" s="34" t="s">
        <v>177</v>
      </c>
      <c r="T309" s="36">
        <v>30</v>
      </c>
    </row>
    <row r="310" spans="1:20" s="40" customFormat="1" ht="76.5" customHeight="1">
      <c r="A310" s="29"/>
      <c r="B310" s="41">
        <v>293</v>
      </c>
      <c r="C310" s="31" t="s">
        <v>29</v>
      </c>
      <c r="D310" s="58" t="s">
        <v>339</v>
      </c>
      <c r="E310" s="36" t="s">
        <v>428</v>
      </c>
      <c r="F310" s="34" t="s">
        <v>429</v>
      </c>
      <c r="G310" s="34" t="s">
        <v>430</v>
      </c>
      <c r="H310" s="36" t="s">
        <v>431</v>
      </c>
      <c r="I310" s="36" t="s">
        <v>432</v>
      </c>
      <c r="J310" s="36"/>
      <c r="K310" s="36"/>
      <c r="L310" s="36" t="s">
        <v>62</v>
      </c>
      <c r="M310" s="41" t="s">
        <v>345</v>
      </c>
      <c r="N310" s="43">
        <v>1</v>
      </c>
      <c r="O310" s="39">
        <v>401786</v>
      </c>
      <c r="P310" s="39">
        <v>401786</v>
      </c>
      <c r="Q310" s="36" t="s">
        <v>38</v>
      </c>
      <c r="R310" s="36" t="s">
        <v>190</v>
      </c>
      <c r="S310" s="34" t="s">
        <v>187</v>
      </c>
      <c r="T310" s="36">
        <v>30</v>
      </c>
    </row>
    <row r="311" spans="1:20" s="40" customFormat="1" ht="51">
      <c r="A311" s="29"/>
      <c r="B311" s="41">
        <v>294</v>
      </c>
      <c r="C311" s="31" t="s">
        <v>29</v>
      </c>
      <c r="D311" s="58" t="s">
        <v>339</v>
      </c>
      <c r="E311" s="36" t="s">
        <v>422</v>
      </c>
      <c r="F311" s="34" t="s">
        <v>423</v>
      </c>
      <c r="G311" s="34" t="s">
        <v>424</v>
      </c>
      <c r="H311" s="34" t="s">
        <v>425</v>
      </c>
      <c r="I311" s="36" t="s">
        <v>426</v>
      </c>
      <c r="J311" s="36"/>
      <c r="K311" s="36"/>
      <c r="L311" s="36" t="s">
        <v>62</v>
      </c>
      <c r="M311" s="41" t="s">
        <v>345</v>
      </c>
      <c r="N311" s="43">
        <v>1</v>
      </c>
      <c r="O311" s="39">
        <v>401786</v>
      </c>
      <c r="P311" s="39">
        <v>401786</v>
      </c>
      <c r="Q311" s="36" t="s">
        <v>38</v>
      </c>
      <c r="R311" s="36" t="s">
        <v>190</v>
      </c>
      <c r="S311" s="34" t="s">
        <v>99</v>
      </c>
      <c r="T311" s="36">
        <v>0</v>
      </c>
    </row>
    <row r="312" spans="1:20" s="40" customFormat="1" ht="51">
      <c r="A312" s="29"/>
      <c r="B312" s="30">
        <v>295</v>
      </c>
      <c r="C312" s="31" t="s">
        <v>29</v>
      </c>
      <c r="D312" s="58" t="s">
        <v>339</v>
      </c>
      <c r="E312" s="36" t="s">
        <v>422</v>
      </c>
      <c r="F312" s="34" t="s">
        <v>423</v>
      </c>
      <c r="G312" s="34" t="s">
        <v>424</v>
      </c>
      <c r="H312" s="34" t="s">
        <v>425</v>
      </c>
      <c r="I312" s="36" t="s">
        <v>426</v>
      </c>
      <c r="J312" s="36"/>
      <c r="K312" s="36"/>
      <c r="L312" s="36" t="s">
        <v>62</v>
      </c>
      <c r="M312" s="41" t="s">
        <v>345</v>
      </c>
      <c r="N312" s="43">
        <v>1</v>
      </c>
      <c r="O312" s="39">
        <v>401786</v>
      </c>
      <c r="P312" s="39">
        <v>401786</v>
      </c>
      <c r="Q312" s="36" t="s">
        <v>38</v>
      </c>
      <c r="R312" s="36" t="s">
        <v>190</v>
      </c>
      <c r="S312" s="34" t="s">
        <v>189</v>
      </c>
      <c r="T312" s="36">
        <v>0</v>
      </c>
    </row>
    <row r="313" spans="1:20" s="40" customFormat="1" ht="51">
      <c r="A313" s="29"/>
      <c r="B313" s="41">
        <v>296</v>
      </c>
      <c r="C313" s="31" t="s">
        <v>29</v>
      </c>
      <c r="D313" s="58" t="s">
        <v>339</v>
      </c>
      <c r="E313" s="36" t="s">
        <v>422</v>
      </c>
      <c r="F313" s="34" t="s">
        <v>423</v>
      </c>
      <c r="G313" s="34" t="s">
        <v>424</v>
      </c>
      <c r="H313" s="34" t="s">
        <v>425</v>
      </c>
      <c r="I313" s="36" t="s">
        <v>426</v>
      </c>
      <c r="J313" s="36"/>
      <c r="K313" s="36"/>
      <c r="L313" s="36" t="s">
        <v>62</v>
      </c>
      <c r="M313" s="41" t="s">
        <v>345</v>
      </c>
      <c r="N313" s="43">
        <v>1</v>
      </c>
      <c r="O313" s="39">
        <v>401786</v>
      </c>
      <c r="P313" s="39">
        <v>401786</v>
      </c>
      <c r="Q313" s="36" t="s">
        <v>128</v>
      </c>
      <c r="R313" s="36" t="s">
        <v>129</v>
      </c>
      <c r="S313" s="34" t="s">
        <v>191</v>
      </c>
      <c r="T313" s="36">
        <v>0</v>
      </c>
    </row>
    <row r="314" spans="1:20" s="40" customFormat="1" ht="81.75" customHeight="1">
      <c r="A314" s="29"/>
      <c r="B314" s="41">
        <v>297</v>
      </c>
      <c r="C314" s="31" t="s">
        <v>29</v>
      </c>
      <c r="D314" s="58" t="s">
        <v>339</v>
      </c>
      <c r="E314" s="36" t="s">
        <v>428</v>
      </c>
      <c r="F314" s="34" t="s">
        <v>429</v>
      </c>
      <c r="G314" s="34" t="s">
        <v>430</v>
      </c>
      <c r="H314" s="36" t="s">
        <v>431</v>
      </c>
      <c r="I314" s="36" t="s">
        <v>432</v>
      </c>
      <c r="J314" s="36"/>
      <c r="K314" s="36"/>
      <c r="L314" s="36" t="s">
        <v>62</v>
      </c>
      <c r="M314" s="41" t="s">
        <v>345</v>
      </c>
      <c r="N314" s="43">
        <v>1</v>
      </c>
      <c r="O314" s="39">
        <v>401786</v>
      </c>
      <c r="P314" s="39">
        <v>401786</v>
      </c>
      <c r="Q314" s="36" t="s">
        <v>96</v>
      </c>
      <c r="R314" s="36" t="s">
        <v>190</v>
      </c>
      <c r="S314" s="34" t="s">
        <v>192</v>
      </c>
      <c r="T314" s="36">
        <v>30</v>
      </c>
    </row>
    <row r="315" spans="1:20" s="40" customFormat="1" ht="76.5" customHeight="1">
      <c r="A315" s="29"/>
      <c r="B315" s="30">
        <v>298</v>
      </c>
      <c r="C315" s="31" t="s">
        <v>29</v>
      </c>
      <c r="D315" s="58" t="s">
        <v>339</v>
      </c>
      <c r="E315" s="36" t="s">
        <v>428</v>
      </c>
      <c r="F315" s="34" t="s">
        <v>429</v>
      </c>
      <c r="G315" s="34" t="s">
        <v>430</v>
      </c>
      <c r="H315" s="36" t="s">
        <v>431</v>
      </c>
      <c r="I315" s="36" t="s">
        <v>432</v>
      </c>
      <c r="J315" s="36"/>
      <c r="K315" s="36"/>
      <c r="L315" s="36" t="s">
        <v>62</v>
      </c>
      <c r="M315" s="41" t="s">
        <v>345</v>
      </c>
      <c r="N315" s="43">
        <v>1</v>
      </c>
      <c r="O315" s="39">
        <v>401786</v>
      </c>
      <c r="P315" s="39">
        <v>401786</v>
      </c>
      <c r="Q315" s="36" t="s">
        <v>104</v>
      </c>
      <c r="R315" s="36" t="s">
        <v>190</v>
      </c>
      <c r="S315" s="34" t="s">
        <v>193</v>
      </c>
      <c r="T315" s="36">
        <v>30</v>
      </c>
    </row>
    <row r="316" spans="1:20" s="40" customFormat="1" ht="51" outlineLevel="1">
      <c r="A316" s="29"/>
      <c r="B316" s="41">
        <v>299</v>
      </c>
      <c r="C316" s="31" t="s">
        <v>29</v>
      </c>
      <c r="D316" s="58" t="s">
        <v>339</v>
      </c>
      <c r="E316" s="36" t="s">
        <v>433</v>
      </c>
      <c r="F316" s="34" t="s">
        <v>434</v>
      </c>
      <c r="G316" s="34" t="s">
        <v>435</v>
      </c>
      <c r="H316" s="34" t="s">
        <v>434</v>
      </c>
      <c r="I316" s="34" t="s">
        <v>435</v>
      </c>
      <c r="J316" s="34"/>
      <c r="K316" s="34"/>
      <c r="L316" s="36" t="s">
        <v>62</v>
      </c>
      <c r="M316" s="41" t="s">
        <v>345</v>
      </c>
      <c r="N316" s="43">
        <v>1</v>
      </c>
      <c r="O316" s="39">
        <v>2089286</v>
      </c>
      <c r="P316" s="39">
        <v>2089286</v>
      </c>
      <c r="Q316" s="34" t="s">
        <v>104</v>
      </c>
      <c r="R316" s="34" t="s">
        <v>190</v>
      </c>
      <c r="S316" s="34" t="s">
        <v>164</v>
      </c>
      <c r="T316" s="36">
        <v>30</v>
      </c>
    </row>
    <row r="317" spans="1:20" s="40" customFormat="1" ht="51">
      <c r="A317" s="29"/>
      <c r="B317" s="41">
        <v>300</v>
      </c>
      <c r="C317" s="31" t="s">
        <v>29</v>
      </c>
      <c r="D317" s="58" t="s">
        <v>339</v>
      </c>
      <c r="E317" s="36" t="s">
        <v>433</v>
      </c>
      <c r="F317" s="34" t="s">
        <v>434</v>
      </c>
      <c r="G317" s="34" t="s">
        <v>435</v>
      </c>
      <c r="H317" s="34" t="s">
        <v>434</v>
      </c>
      <c r="I317" s="34" t="s">
        <v>435</v>
      </c>
      <c r="J317" s="34"/>
      <c r="K317" s="34"/>
      <c r="L317" s="36" t="s">
        <v>62</v>
      </c>
      <c r="M317" s="41" t="s">
        <v>345</v>
      </c>
      <c r="N317" s="43">
        <v>1</v>
      </c>
      <c r="O317" s="39">
        <v>579679</v>
      </c>
      <c r="P317" s="39">
        <v>579679</v>
      </c>
      <c r="Q317" s="34" t="s">
        <v>38</v>
      </c>
      <c r="R317" s="34" t="s">
        <v>190</v>
      </c>
      <c r="S317" s="34" t="s">
        <v>99</v>
      </c>
      <c r="T317" s="36">
        <v>0</v>
      </c>
    </row>
    <row r="318" spans="1:20" s="40" customFormat="1" ht="51">
      <c r="A318" s="29"/>
      <c r="B318" s="30">
        <v>301</v>
      </c>
      <c r="C318" s="31" t="s">
        <v>29</v>
      </c>
      <c r="D318" s="58" t="s">
        <v>339</v>
      </c>
      <c r="E318" s="36" t="s">
        <v>433</v>
      </c>
      <c r="F318" s="34" t="s">
        <v>434</v>
      </c>
      <c r="G318" s="34" t="s">
        <v>435</v>
      </c>
      <c r="H318" s="34" t="s">
        <v>434</v>
      </c>
      <c r="I318" s="34" t="s">
        <v>435</v>
      </c>
      <c r="J318" s="34"/>
      <c r="K318" s="34"/>
      <c r="L318" s="36" t="s">
        <v>62</v>
      </c>
      <c r="M318" s="41" t="s">
        <v>345</v>
      </c>
      <c r="N318" s="43">
        <v>1</v>
      </c>
      <c r="O318" s="39">
        <v>214286</v>
      </c>
      <c r="P318" s="39">
        <v>214286</v>
      </c>
      <c r="Q318" s="41" t="s">
        <v>104</v>
      </c>
      <c r="R318" s="36" t="s">
        <v>190</v>
      </c>
      <c r="S318" s="34" t="s">
        <v>106</v>
      </c>
      <c r="T318" s="36">
        <v>0</v>
      </c>
    </row>
    <row r="319" spans="1:20" s="40" customFormat="1" ht="51" outlineLevel="1">
      <c r="A319" s="29"/>
      <c r="B319" s="41">
        <v>302</v>
      </c>
      <c r="C319" s="31" t="s">
        <v>29</v>
      </c>
      <c r="D319" s="58" t="s">
        <v>339</v>
      </c>
      <c r="E319" s="36" t="s">
        <v>436</v>
      </c>
      <c r="F319" s="34" t="s">
        <v>437</v>
      </c>
      <c r="G319" s="34" t="s">
        <v>438</v>
      </c>
      <c r="H319" s="34" t="s">
        <v>439</v>
      </c>
      <c r="I319" s="36" t="s">
        <v>440</v>
      </c>
      <c r="J319" s="36"/>
      <c r="K319" s="36"/>
      <c r="L319" s="36" t="s">
        <v>62</v>
      </c>
      <c r="M319" s="41" t="s">
        <v>345</v>
      </c>
      <c r="N319" s="43">
        <v>1</v>
      </c>
      <c r="O319" s="39">
        <v>892857</v>
      </c>
      <c r="P319" s="39">
        <v>892857</v>
      </c>
      <c r="Q319" s="36" t="s">
        <v>104</v>
      </c>
      <c r="R319" s="36" t="s">
        <v>190</v>
      </c>
      <c r="S319" s="36" t="s">
        <v>40</v>
      </c>
      <c r="T319" s="36">
        <v>50</v>
      </c>
    </row>
    <row r="320" spans="1:20" s="40" customFormat="1" ht="51" outlineLevel="1">
      <c r="A320" s="29"/>
      <c r="B320" s="41">
        <v>303</v>
      </c>
      <c r="C320" s="31" t="s">
        <v>29</v>
      </c>
      <c r="D320" s="58" t="s">
        <v>339</v>
      </c>
      <c r="E320" s="36" t="s">
        <v>441</v>
      </c>
      <c r="F320" s="41" t="s">
        <v>442</v>
      </c>
      <c r="G320" s="34" t="s">
        <v>443</v>
      </c>
      <c r="H320" s="34" t="s">
        <v>444</v>
      </c>
      <c r="I320" s="36" t="s">
        <v>445</v>
      </c>
      <c r="J320" s="36"/>
      <c r="K320" s="36"/>
      <c r="L320" s="36" t="s">
        <v>62</v>
      </c>
      <c r="M320" s="41" t="s">
        <v>345</v>
      </c>
      <c r="N320" s="43">
        <v>1</v>
      </c>
      <c r="O320" s="39">
        <v>446429</v>
      </c>
      <c r="P320" s="39">
        <v>446429</v>
      </c>
      <c r="Q320" s="36" t="s">
        <v>104</v>
      </c>
      <c r="R320" s="36" t="s">
        <v>190</v>
      </c>
      <c r="S320" s="36" t="s">
        <v>40</v>
      </c>
      <c r="T320" s="36">
        <v>50</v>
      </c>
    </row>
    <row r="321" spans="1:20" s="40" customFormat="1" ht="76.5" customHeight="1" outlineLevel="1">
      <c r="A321" s="29"/>
      <c r="B321" s="30">
        <v>304</v>
      </c>
      <c r="C321" s="31" t="s">
        <v>29</v>
      </c>
      <c r="D321" s="58" t="s">
        <v>339</v>
      </c>
      <c r="E321" s="36" t="s">
        <v>446</v>
      </c>
      <c r="F321" s="34" t="s">
        <v>447</v>
      </c>
      <c r="G321" s="34" t="s">
        <v>448</v>
      </c>
      <c r="H321" s="34" t="s">
        <v>447</v>
      </c>
      <c r="I321" s="34" t="s">
        <v>448</v>
      </c>
      <c r="J321" s="34"/>
      <c r="K321" s="34"/>
      <c r="L321" s="36" t="s">
        <v>62</v>
      </c>
      <c r="M321" s="41" t="s">
        <v>345</v>
      </c>
      <c r="N321" s="43">
        <v>1</v>
      </c>
      <c r="O321" s="39">
        <v>245607</v>
      </c>
      <c r="P321" s="39">
        <v>245607</v>
      </c>
      <c r="Q321" s="36" t="s">
        <v>96</v>
      </c>
      <c r="R321" s="36" t="s">
        <v>190</v>
      </c>
      <c r="S321" s="36" t="s">
        <v>40</v>
      </c>
      <c r="T321" s="36">
        <v>100</v>
      </c>
    </row>
    <row r="322" spans="1:20" s="40" customFormat="1" ht="76.5" customHeight="1" outlineLevel="1">
      <c r="A322" s="29"/>
      <c r="B322" s="41">
        <v>305</v>
      </c>
      <c r="C322" s="31" t="s">
        <v>29</v>
      </c>
      <c r="D322" s="58" t="s">
        <v>339</v>
      </c>
      <c r="E322" s="36" t="s">
        <v>449</v>
      </c>
      <c r="F322" s="34" t="s">
        <v>450</v>
      </c>
      <c r="G322" s="34" t="s">
        <v>451</v>
      </c>
      <c r="H322" s="34" t="s">
        <v>452</v>
      </c>
      <c r="I322" s="34" t="s">
        <v>453</v>
      </c>
      <c r="J322" s="34"/>
      <c r="K322" s="34"/>
      <c r="L322" s="36" t="s">
        <v>62</v>
      </c>
      <c r="M322" s="41" t="s">
        <v>345</v>
      </c>
      <c r="N322" s="43">
        <v>1</v>
      </c>
      <c r="O322" s="39">
        <v>446429</v>
      </c>
      <c r="P322" s="39">
        <v>446429</v>
      </c>
      <c r="Q322" s="36" t="s">
        <v>96</v>
      </c>
      <c r="R322" s="36" t="s">
        <v>190</v>
      </c>
      <c r="S322" s="36" t="s">
        <v>40</v>
      </c>
      <c r="T322" s="36">
        <v>100</v>
      </c>
    </row>
    <row r="323" spans="1:20" s="40" customFormat="1" ht="51" customHeight="1" outlineLevel="1">
      <c r="A323" s="29"/>
      <c r="B323" s="41">
        <v>306</v>
      </c>
      <c r="C323" s="31" t="s">
        <v>29</v>
      </c>
      <c r="D323" s="58" t="s">
        <v>339</v>
      </c>
      <c r="E323" s="36" t="s">
        <v>454</v>
      </c>
      <c r="F323" s="34" t="s">
        <v>455</v>
      </c>
      <c r="G323" s="34" t="s">
        <v>456</v>
      </c>
      <c r="H323" s="34" t="s">
        <v>457</v>
      </c>
      <c r="I323" s="34" t="s">
        <v>458</v>
      </c>
      <c r="J323" s="34"/>
      <c r="K323" s="34"/>
      <c r="L323" s="36" t="s">
        <v>62</v>
      </c>
      <c r="M323" s="41" t="s">
        <v>345</v>
      </c>
      <c r="N323" s="43">
        <v>1</v>
      </c>
      <c r="O323" s="39">
        <f>P323/N323</f>
        <v>6267857</v>
      </c>
      <c r="P323" s="39">
        <f>5892857+375000</f>
        <v>6267857</v>
      </c>
      <c r="Q323" s="36" t="s">
        <v>38</v>
      </c>
      <c r="R323" s="36" t="s">
        <v>190</v>
      </c>
      <c r="S323" s="36" t="s">
        <v>40</v>
      </c>
      <c r="T323" s="36">
        <v>100</v>
      </c>
    </row>
    <row r="324" spans="1:20" s="40" customFormat="1" ht="51" outlineLevel="1">
      <c r="A324" s="29"/>
      <c r="B324" s="30">
        <v>307</v>
      </c>
      <c r="C324" s="31" t="s">
        <v>29</v>
      </c>
      <c r="D324" s="58" t="s">
        <v>339</v>
      </c>
      <c r="E324" s="52" t="s">
        <v>459</v>
      </c>
      <c r="F324" s="34" t="s">
        <v>393</v>
      </c>
      <c r="G324" s="34" t="s">
        <v>394</v>
      </c>
      <c r="H324" s="34" t="s">
        <v>395</v>
      </c>
      <c r="I324" s="34" t="s">
        <v>460</v>
      </c>
      <c r="J324" s="34"/>
      <c r="K324" s="34"/>
      <c r="L324" s="36" t="s">
        <v>62</v>
      </c>
      <c r="M324" s="41" t="s">
        <v>345</v>
      </c>
      <c r="N324" s="43">
        <v>1</v>
      </c>
      <c r="O324" s="39">
        <v>89286</v>
      </c>
      <c r="P324" s="39">
        <v>89286</v>
      </c>
      <c r="Q324" s="34" t="s">
        <v>172</v>
      </c>
      <c r="R324" s="36" t="s">
        <v>190</v>
      </c>
      <c r="S324" s="34" t="s">
        <v>106</v>
      </c>
      <c r="T324" s="36">
        <v>0</v>
      </c>
    </row>
    <row r="325" spans="1:20" s="40" customFormat="1" ht="25.5" outlineLevel="1">
      <c r="A325" s="29"/>
      <c r="B325" s="41">
        <v>308</v>
      </c>
      <c r="C325" s="31" t="s">
        <v>29</v>
      </c>
      <c r="D325" s="58" t="s">
        <v>339</v>
      </c>
      <c r="E325" s="52" t="s">
        <v>459</v>
      </c>
      <c r="F325" s="34" t="s">
        <v>393</v>
      </c>
      <c r="G325" s="34" t="s">
        <v>394</v>
      </c>
      <c r="H325" s="34" t="s">
        <v>395</v>
      </c>
      <c r="I325" s="34" t="s">
        <v>460</v>
      </c>
      <c r="J325" s="34"/>
      <c r="K325" s="34"/>
      <c r="L325" s="36" t="s">
        <v>62</v>
      </c>
      <c r="M325" s="41" t="s">
        <v>345</v>
      </c>
      <c r="N325" s="43">
        <v>1</v>
      </c>
      <c r="O325" s="39">
        <v>89286</v>
      </c>
      <c r="P325" s="39">
        <v>89286</v>
      </c>
      <c r="Q325" s="34" t="s">
        <v>96</v>
      </c>
      <c r="R325" s="36" t="s">
        <v>96</v>
      </c>
      <c r="S325" s="36" t="s">
        <v>97</v>
      </c>
      <c r="T325" s="36">
        <v>0</v>
      </c>
    </row>
    <row r="326" spans="1:20" s="40" customFormat="1" ht="51" outlineLevel="1">
      <c r="A326" s="29"/>
      <c r="B326" s="41">
        <v>309</v>
      </c>
      <c r="C326" s="31" t="s">
        <v>29</v>
      </c>
      <c r="D326" s="58" t="s">
        <v>339</v>
      </c>
      <c r="E326" s="52" t="s">
        <v>459</v>
      </c>
      <c r="F326" s="34" t="s">
        <v>393</v>
      </c>
      <c r="G326" s="34" t="s">
        <v>394</v>
      </c>
      <c r="H326" s="34" t="s">
        <v>395</v>
      </c>
      <c r="I326" s="34" t="s">
        <v>460</v>
      </c>
      <c r="J326" s="34"/>
      <c r="K326" s="34"/>
      <c r="L326" s="36" t="s">
        <v>62</v>
      </c>
      <c r="M326" s="41" t="s">
        <v>345</v>
      </c>
      <c r="N326" s="43">
        <v>1</v>
      </c>
      <c r="O326" s="39">
        <v>89286</v>
      </c>
      <c r="P326" s="39">
        <v>89286</v>
      </c>
      <c r="Q326" s="34" t="s">
        <v>104</v>
      </c>
      <c r="R326" s="36" t="s">
        <v>190</v>
      </c>
      <c r="S326" s="36" t="s">
        <v>111</v>
      </c>
      <c r="T326" s="36">
        <v>30</v>
      </c>
    </row>
    <row r="327" spans="1:20" s="40" customFormat="1" ht="25.5" outlineLevel="1">
      <c r="A327" s="29"/>
      <c r="B327" s="30">
        <v>310</v>
      </c>
      <c r="C327" s="31" t="s">
        <v>29</v>
      </c>
      <c r="D327" s="58" t="s">
        <v>339</v>
      </c>
      <c r="E327" s="52" t="s">
        <v>459</v>
      </c>
      <c r="F327" s="34" t="s">
        <v>393</v>
      </c>
      <c r="G327" s="34" t="s">
        <v>394</v>
      </c>
      <c r="H327" s="34" t="s">
        <v>395</v>
      </c>
      <c r="I327" s="34" t="s">
        <v>460</v>
      </c>
      <c r="J327" s="34"/>
      <c r="K327" s="34"/>
      <c r="L327" s="36" t="s">
        <v>62</v>
      </c>
      <c r="M327" s="41" t="s">
        <v>345</v>
      </c>
      <c r="N327" s="43">
        <v>1</v>
      </c>
      <c r="O327" s="39">
        <v>89286</v>
      </c>
      <c r="P327" s="39">
        <v>89286</v>
      </c>
      <c r="Q327" s="34" t="s">
        <v>104</v>
      </c>
      <c r="R327" s="36" t="s">
        <v>104</v>
      </c>
      <c r="S327" s="34" t="s">
        <v>164</v>
      </c>
      <c r="T327" s="36">
        <v>30</v>
      </c>
    </row>
    <row r="328" spans="1:20" s="40" customFormat="1" ht="51" outlineLevel="1">
      <c r="A328" s="29"/>
      <c r="B328" s="41">
        <v>311</v>
      </c>
      <c r="C328" s="31" t="s">
        <v>29</v>
      </c>
      <c r="D328" s="58" t="s">
        <v>339</v>
      </c>
      <c r="E328" s="36" t="s">
        <v>459</v>
      </c>
      <c r="F328" s="34" t="s">
        <v>393</v>
      </c>
      <c r="G328" s="34" t="s">
        <v>394</v>
      </c>
      <c r="H328" s="34" t="s">
        <v>395</v>
      </c>
      <c r="I328" s="36" t="s">
        <v>460</v>
      </c>
      <c r="J328" s="34"/>
      <c r="K328" s="34"/>
      <c r="L328" s="36" t="s">
        <v>62</v>
      </c>
      <c r="M328" s="41" t="s">
        <v>345</v>
      </c>
      <c r="N328" s="43">
        <v>1</v>
      </c>
      <c r="O328" s="39">
        <v>89286</v>
      </c>
      <c r="P328" s="39">
        <v>89286</v>
      </c>
      <c r="Q328" s="34" t="s">
        <v>104</v>
      </c>
      <c r="R328" s="36" t="s">
        <v>190</v>
      </c>
      <c r="S328" s="34" t="s">
        <v>77</v>
      </c>
      <c r="T328" s="36">
        <v>30</v>
      </c>
    </row>
    <row r="329" spans="1:20" s="40" customFormat="1" ht="51" outlineLevel="1">
      <c r="A329" s="29"/>
      <c r="B329" s="41">
        <v>312</v>
      </c>
      <c r="C329" s="31" t="s">
        <v>29</v>
      </c>
      <c r="D329" s="58" t="s">
        <v>339</v>
      </c>
      <c r="E329" s="36" t="s">
        <v>459</v>
      </c>
      <c r="F329" s="34" t="s">
        <v>393</v>
      </c>
      <c r="G329" s="34" t="s">
        <v>394</v>
      </c>
      <c r="H329" s="34" t="s">
        <v>395</v>
      </c>
      <c r="I329" s="36" t="s">
        <v>460</v>
      </c>
      <c r="J329" s="34"/>
      <c r="K329" s="34"/>
      <c r="L329" s="36" t="s">
        <v>62</v>
      </c>
      <c r="M329" s="41" t="s">
        <v>345</v>
      </c>
      <c r="N329" s="43">
        <v>1</v>
      </c>
      <c r="O329" s="39">
        <v>89286</v>
      </c>
      <c r="P329" s="39">
        <v>89286</v>
      </c>
      <c r="Q329" s="34" t="s">
        <v>96</v>
      </c>
      <c r="R329" s="36" t="s">
        <v>190</v>
      </c>
      <c r="S329" s="34" t="s">
        <v>173</v>
      </c>
      <c r="T329" s="36">
        <v>30</v>
      </c>
    </row>
    <row r="330" spans="1:20" s="40" customFormat="1" ht="51" outlineLevel="1">
      <c r="A330" s="29"/>
      <c r="B330" s="30">
        <v>313</v>
      </c>
      <c r="C330" s="31" t="s">
        <v>29</v>
      </c>
      <c r="D330" s="58" t="s">
        <v>339</v>
      </c>
      <c r="E330" s="52" t="s">
        <v>459</v>
      </c>
      <c r="F330" s="34" t="s">
        <v>393</v>
      </c>
      <c r="G330" s="34" t="s">
        <v>394</v>
      </c>
      <c r="H330" s="34" t="s">
        <v>395</v>
      </c>
      <c r="I330" s="34" t="s">
        <v>460</v>
      </c>
      <c r="J330" s="34"/>
      <c r="K330" s="34"/>
      <c r="L330" s="36" t="s">
        <v>62</v>
      </c>
      <c r="M330" s="41" t="s">
        <v>345</v>
      </c>
      <c r="N330" s="43">
        <v>1</v>
      </c>
      <c r="O330" s="39">
        <v>89286</v>
      </c>
      <c r="P330" s="39">
        <v>89286</v>
      </c>
      <c r="Q330" s="34" t="s">
        <v>104</v>
      </c>
      <c r="R330" s="36" t="s">
        <v>190</v>
      </c>
      <c r="S330" s="34" t="s">
        <v>177</v>
      </c>
      <c r="T330" s="36">
        <v>30</v>
      </c>
    </row>
    <row r="331" spans="1:20" s="40" customFormat="1" ht="51" outlineLevel="1">
      <c r="A331" s="29"/>
      <c r="B331" s="41">
        <v>314</v>
      </c>
      <c r="C331" s="31" t="s">
        <v>29</v>
      </c>
      <c r="D331" s="58" t="s">
        <v>339</v>
      </c>
      <c r="E331" s="52" t="s">
        <v>459</v>
      </c>
      <c r="F331" s="34" t="s">
        <v>393</v>
      </c>
      <c r="G331" s="34" t="s">
        <v>394</v>
      </c>
      <c r="H331" s="34" t="s">
        <v>395</v>
      </c>
      <c r="I331" s="34" t="s">
        <v>460</v>
      </c>
      <c r="J331" s="34"/>
      <c r="K331" s="34"/>
      <c r="L331" s="36" t="s">
        <v>62</v>
      </c>
      <c r="M331" s="41" t="s">
        <v>345</v>
      </c>
      <c r="N331" s="43">
        <v>1</v>
      </c>
      <c r="O331" s="39">
        <v>89286</v>
      </c>
      <c r="P331" s="39">
        <v>89286</v>
      </c>
      <c r="Q331" s="34" t="s">
        <v>104</v>
      </c>
      <c r="R331" s="36" t="s">
        <v>190</v>
      </c>
      <c r="S331" s="34" t="s">
        <v>187</v>
      </c>
      <c r="T331" s="36">
        <v>0</v>
      </c>
    </row>
    <row r="332" spans="1:20" s="40" customFormat="1" ht="51" outlineLevel="1">
      <c r="A332" s="29"/>
      <c r="B332" s="41">
        <v>315</v>
      </c>
      <c r="C332" s="31" t="s">
        <v>29</v>
      </c>
      <c r="D332" s="58" t="s">
        <v>339</v>
      </c>
      <c r="E332" s="52" t="s">
        <v>459</v>
      </c>
      <c r="F332" s="34" t="s">
        <v>393</v>
      </c>
      <c r="G332" s="34" t="s">
        <v>394</v>
      </c>
      <c r="H332" s="34" t="s">
        <v>395</v>
      </c>
      <c r="I332" s="34" t="s">
        <v>460</v>
      </c>
      <c r="J332" s="34"/>
      <c r="K332" s="34"/>
      <c r="L332" s="36" t="s">
        <v>62</v>
      </c>
      <c r="M332" s="41" t="s">
        <v>345</v>
      </c>
      <c r="N332" s="43">
        <v>1</v>
      </c>
      <c r="O332" s="39">
        <v>89286</v>
      </c>
      <c r="P332" s="39">
        <v>89286</v>
      </c>
      <c r="Q332" s="34" t="s">
        <v>38</v>
      </c>
      <c r="R332" s="36" t="s">
        <v>63</v>
      </c>
      <c r="S332" s="34" t="s">
        <v>99</v>
      </c>
      <c r="T332" s="36">
        <v>0</v>
      </c>
    </row>
    <row r="333" spans="1:20" s="40" customFormat="1" ht="25.5" outlineLevel="1">
      <c r="A333" s="29"/>
      <c r="B333" s="30">
        <v>316</v>
      </c>
      <c r="C333" s="31" t="s">
        <v>29</v>
      </c>
      <c r="D333" s="58" t="s">
        <v>339</v>
      </c>
      <c r="E333" s="52" t="s">
        <v>459</v>
      </c>
      <c r="F333" s="34" t="s">
        <v>393</v>
      </c>
      <c r="G333" s="34" t="s">
        <v>394</v>
      </c>
      <c r="H333" s="34" t="s">
        <v>395</v>
      </c>
      <c r="I333" s="34" t="s">
        <v>460</v>
      </c>
      <c r="J333" s="34"/>
      <c r="K333" s="34"/>
      <c r="L333" s="36" t="s">
        <v>62</v>
      </c>
      <c r="M333" s="41" t="s">
        <v>345</v>
      </c>
      <c r="N333" s="43">
        <v>1</v>
      </c>
      <c r="O333" s="39">
        <v>89286</v>
      </c>
      <c r="P333" s="39">
        <v>89286</v>
      </c>
      <c r="Q333" s="36" t="s">
        <v>96</v>
      </c>
      <c r="R333" s="36" t="s">
        <v>129</v>
      </c>
      <c r="S333" s="34" t="s">
        <v>192</v>
      </c>
      <c r="T333" s="36">
        <v>30</v>
      </c>
    </row>
    <row r="334" spans="1:20" s="40" customFormat="1" ht="51" outlineLevel="1">
      <c r="A334" s="29"/>
      <c r="B334" s="41">
        <v>317</v>
      </c>
      <c r="C334" s="31" t="s">
        <v>29</v>
      </c>
      <c r="D334" s="58" t="s">
        <v>339</v>
      </c>
      <c r="E334" s="52" t="s">
        <v>459</v>
      </c>
      <c r="F334" s="34" t="s">
        <v>393</v>
      </c>
      <c r="G334" s="34" t="s">
        <v>394</v>
      </c>
      <c r="H334" s="34" t="s">
        <v>395</v>
      </c>
      <c r="I334" s="34" t="s">
        <v>460</v>
      </c>
      <c r="J334" s="34"/>
      <c r="K334" s="34"/>
      <c r="L334" s="36" t="s">
        <v>62</v>
      </c>
      <c r="M334" s="41" t="s">
        <v>345</v>
      </c>
      <c r="N334" s="43">
        <v>1</v>
      </c>
      <c r="O334" s="39">
        <v>89286</v>
      </c>
      <c r="P334" s="39">
        <v>89286</v>
      </c>
      <c r="Q334" s="36" t="s">
        <v>104</v>
      </c>
      <c r="R334" s="36" t="s">
        <v>190</v>
      </c>
      <c r="S334" s="34" t="s">
        <v>193</v>
      </c>
      <c r="T334" s="36">
        <v>30</v>
      </c>
    </row>
    <row r="335" spans="1:20" s="40" customFormat="1" ht="63.75" outlineLevel="1">
      <c r="A335" s="29"/>
      <c r="B335" s="41">
        <v>318</v>
      </c>
      <c r="C335" s="31" t="s">
        <v>29</v>
      </c>
      <c r="D335" s="58" t="s">
        <v>339</v>
      </c>
      <c r="E335" s="52" t="s">
        <v>461</v>
      </c>
      <c r="F335" s="34" t="s">
        <v>462</v>
      </c>
      <c r="G335" s="34" t="s">
        <v>463</v>
      </c>
      <c r="H335" s="34" t="s">
        <v>462</v>
      </c>
      <c r="I335" s="34" t="s">
        <v>463</v>
      </c>
      <c r="J335" s="34"/>
      <c r="K335" s="34"/>
      <c r="L335" s="36" t="s">
        <v>62</v>
      </c>
      <c r="M335" s="41" t="s">
        <v>345</v>
      </c>
      <c r="N335" s="43">
        <v>1</v>
      </c>
      <c r="O335" s="39">
        <v>178571</v>
      </c>
      <c r="P335" s="39">
        <v>178571</v>
      </c>
      <c r="Q335" s="34" t="s">
        <v>38</v>
      </c>
      <c r="R335" s="36" t="s">
        <v>190</v>
      </c>
      <c r="S335" s="34" t="s">
        <v>106</v>
      </c>
      <c r="T335" s="36">
        <v>30</v>
      </c>
    </row>
    <row r="336" spans="1:20" s="40" customFormat="1" ht="63.75" outlineLevel="1">
      <c r="A336" s="29"/>
      <c r="B336" s="30">
        <v>319</v>
      </c>
      <c r="C336" s="31" t="s">
        <v>29</v>
      </c>
      <c r="D336" s="58" t="s">
        <v>339</v>
      </c>
      <c r="E336" s="52" t="s">
        <v>461</v>
      </c>
      <c r="F336" s="34" t="s">
        <v>462</v>
      </c>
      <c r="G336" s="34" t="s">
        <v>463</v>
      </c>
      <c r="H336" s="34" t="s">
        <v>462</v>
      </c>
      <c r="I336" s="34" t="s">
        <v>463</v>
      </c>
      <c r="J336" s="34"/>
      <c r="K336" s="34"/>
      <c r="L336" s="36" t="s">
        <v>62</v>
      </c>
      <c r="M336" s="41" t="s">
        <v>345</v>
      </c>
      <c r="N336" s="43">
        <v>1</v>
      </c>
      <c r="O336" s="39">
        <v>178571</v>
      </c>
      <c r="P336" s="39">
        <v>178571</v>
      </c>
      <c r="Q336" s="34" t="s">
        <v>96</v>
      </c>
      <c r="R336" s="36" t="s">
        <v>96</v>
      </c>
      <c r="S336" s="36" t="s">
        <v>97</v>
      </c>
      <c r="T336" s="36">
        <v>30</v>
      </c>
    </row>
    <row r="337" spans="1:20" s="40" customFormat="1" ht="63.75" outlineLevel="1">
      <c r="A337" s="29"/>
      <c r="B337" s="41">
        <v>320</v>
      </c>
      <c r="C337" s="31" t="s">
        <v>29</v>
      </c>
      <c r="D337" s="58" t="s">
        <v>339</v>
      </c>
      <c r="E337" s="52" t="s">
        <v>461</v>
      </c>
      <c r="F337" s="34" t="s">
        <v>462</v>
      </c>
      <c r="G337" s="34" t="s">
        <v>463</v>
      </c>
      <c r="H337" s="34" t="s">
        <v>462</v>
      </c>
      <c r="I337" s="34" t="s">
        <v>463</v>
      </c>
      <c r="J337" s="34"/>
      <c r="K337" s="34"/>
      <c r="L337" s="36" t="s">
        <v>62</v>
      </c>
      <c r="M337" s="41" t="s">
        <v>345</v>
      </c>
      <c r="N337" s="43">
        <v>1</v>
      </c>
      <c r="O337" s="39">
        <f>P337</f>
        <v>403648</v>
      </c>
      <c r="P337" s="39">
        <f>178571+225077</f>
        <v>403648</v>
      </c>
      <c r="Q337" s="34" t="s">
        <v>104</v>
      </c>
      <c r="R337" s="36" t="s">
        <v>104</v>
      </c>
      <c r="S337" s="34" t="s">
        <v>164</v>
      </c>
      <c r="T337" s="36">
        <v>30</v>
      </c>
    </row>
    <row r="338" spans="1:20" s="40" customFormat="1" ht="63.75" outlineLevel="1">
      <c r="A338" s="29"/>
      <c r="B338" s="41">
        <v>321</v>
      </c>
      <c r="C338" s="31" t="s">
        <v>29</v>
      </c>
      <c r="D338" s="58" t="s">
        <v>339</v>
      </c>
      <c r="E338" s="52" t="s">
        <v>461</v>
      </c>
      <c r="F338" s="34" t="s">
        <v>462</v>
      </c>
      <c r="G338" s="34" t="s">
        <v>463</v>
      </c>
      <c r="H338" s="34" t="s">
        <v>462</v>
      </c>
      <c r="I338" s="34" t="s">
        <v>463</v>
      </c>
      <c r="J338" s="34"/>
      <c r="K338" s="34"/>
      <c r="L338" s="36" t="s">
        <v>62</v>
      </c>
      <c r="M338" s="41" t="s">
        <v>345</v>
      </c>
      <c r="N338" s="43">
        <v>1</v>
      </c>
      <c r="O338" s="39">
        <v>178571</v>
      </c>
      <c r="P338" s="39">
        <v>178571</v>
      </c>
      <c r="Q338" s="34" t="s">
        <v>96</v>
      </c>
      <c r="R338" s="36" t="s">
        <v>190</v>
      </c>
      <c r="S338" s="34" t="s">
        <v>77</v>
      </c>
      <c r="T338" s="36">
        <v>30</v>
      </c>
    </row>
    <row r="339" spans="1:20" s="40" customFormat="1" ht="63.75" outlineLevel="1">
      <c r="A339" s="29"/>
      <c r="B339" s="30">
        <v>322</v>
      </c>
      <c r="C339" s="31" t="s">
        <v>29</v>
      </c>
      <c r="D339" s="58" t="s">
        <v>339</v>
      </c>
      <c r="E339" s="52" t="s">
        <v>461</v>
      </c>
      <c r="F339" s="34" t="s">
        <v>462</v>
      </c>
      <c r="G339" s="34" t="s">
        <v>463</v>
      </c>
      <c r="H339" s="34" t="s">
        <v>462</v>
      </c>
      <c r="I339" s="34" t="s">
        <v>463</v>
      </c>
      <c r="J339" s="34"/>
      <c r="K339" s="34"/>
      <c r="L339" s="36" t="s">
        <v>62</v>
      </c>
      <c r="M339" s="41" t="s">
        <v>345</v>
      </c>
      <c r="N339" s="43">
        <v>1</v>
      </c>
      <c r="O339" s="39">
        <v>178571</v>
      </c>
      <c r="P339" s="39">
        <v>178571</v>
      </c>
      <c r="Q339" s="36" t="s">
        <v>38</v>
      </c>
      <c r="R339" s="36" t="s">
        <v>190</v>
      </c>
      <c r="S339" s="34" t="s">
        <v>94</v>
      </c>
      <c r="T339" s="36">
        <v>30</v>
      </c>
    </row>
    <row r="340" spans="1:20" s="40" customFormat="1" ht="63.75" outlineLevel="1">
      <c r="A340" s="29"/>
      <c r="B340" s="41">
        <v>323</v>
      </c>
      <c r="C340" s="31" t="s">
        <v>29</v>
      </c>
      <c r="D340" s="58" t="s">
        <v>339</v>
      </c>
      <c r="E340" s="52" t="s">
        <v>461</v>
      </c>
      <c r="F340" s="34" t="s">
        <v>462</v>
      </c>
      <c r="G340" s="34" t="s">
        <v>463</v>
      </c>
      <c r="H340" s="34" t="s">
        <v>462</v>
      </c>
      <c r="I340" s="34" t="s">
        <v>463</v>
      </c>
      <c r="J340" s="34"/>
      <c r="K340" s="34"/>
      <c r="L340" s="36" t="s">
        <v>62</v>
      </c>
      <c r="M340" s="41" t="s">
        <v>345</v>
      </c>
      <c r="N340" s="43">
        <v>1</v>
      </c>
      <c r="O340" s="39">
        <v>178571</v>
      </c>
      <c r="P340" s="39">
        <v>178571</v>
      </c>
      <c r="Q340" s="36" t="s">
        <v>38</v>
      </c>
      <c r="R340" s="36" t="s">
        <v>190</v>
      </c>
      <c r="S340" s="34" t="s">
        <v>177</v>
      </c>
      <c r="T340" s="36">
        <v>30</v>
      </c>
    </row>
    <row r="341" spans="1:20" s="40" customFormat="1" ht="63.75" outlineLevel="1">
      <c r="A341" s="29"/>
      <c r="B341" s="41">
        <v>324</v>
      </c>
      <c r="C341" s="31" t="s">
        <v>29</v>
      </c>
      <c r="D341" s="58" t="s">
        <v>339</v>
      </c>
      <c r="E341" s="52" t="s">
        <v>461</v>
      </c>
      <c r="F341" s="34" t="s">
        <v>462</v>
      </c>
      <c r="G341" s="34" t="s">
        <v>463</v>
      </c>
      <c r="H341" s="34" t="s">
        <v>462</v>
      </c>
      <c r="I341" s="34" t="s">
        <v>463</v>
      </c>
      <c r="J341" s="34"/>
      <c r="K341" s="34"/>
      <c r="L341" s="36" t="s">
        <v>62</v>
      </c>
      <c r="M341" s="41" t="s">
        <v>345</v>
      </c>
      <c r="N341" s="43">
        <v>1</v>
      </c>
      <c r="O341" s="39">
        <v>178571</v>
      </c>
      <c r="P341" s="39">
        <v>178571</v>
      </c>
      <c r="Q341" s="34" t="s">
        <v>104</v>
      </c>
      <c r="R341" s="36" t="s">
        <v>190</v>
      </c>
      <c r="S341" s="34" t="s">
        <v>187</v>
      </c>
      <c r="T341" s="36">
        <v>30</v>
      </c>
    </row>
    <row r="342" spans="1:20" s="40" customFormat="1" ht="63.75" outlineLevel="1">
      <c r="A342" s="29"/>
      <c r="B342" s="30">
        <v>325</v>
      </c>
      <c r="C342" s="31" t="s">
        <v>29</v>
      </c>
      <c r="D342" s="58" t="s">
        <v>339</v>
      </c>
      <c r="E342" s="52" t="s">
        <v>461</v>
      </c>
      <c r="F342" s="34" t="s">
        <v>462</v>
      </c>
      <c r="G342" s="34" t="s">
        <v>463</v>
      </c>
      <c r="H342" s="34" t="s">
        <v>462</v>
      </c>
      <c r="I342" s="34" t="s">
        <v>463</v>
      </c>
      <c r="J342" s="34"/>
      <c r="K342" s="34"/>
      <c r="L342" s="36" t="s">
        <v>62</v>
      </c>
      <c r="M342" s="41" t="s">
        <v>345</v>
      </c>
      <c r="N342" s="43">
        <v>1</v>
      </c>
      <c r="O342" s="39">
        <f>P342/N342</f>
        <v>0</v>
      </c>
      <c r="P342" s="39">
        <f>178571-178571</f>
        <v>0</v>
      </c>
      <c r="Q342" s="34" t="s">
        <v>104</v>
      </c>
      <c r="R342" s="36" t="s">
        <v>190</v>
      </c>
      <c r="S342" s="34" t="s">
        <v>99</v>
      </c>
      <c r="T342" s="36">
        <v>0</v>
      </c>
    </row>
    <row r="343" spans="1:20" s="40" customFormat="1" ht="63.75" outlineLevel="1">
      <c r="A343" s="29"/>
      <c r="B343" s="41">
        <v>326</v>
      </c>
      <c r="C343" s="31" t="s">
        <v>29</v>
      </c>
      <c r="D343" s="58" t="s">
        <v>339</v>
      </c>
      <c r="E343" s="52" t="s">
        <v>461</v>
      </c>
      <c r="F343" s="34" t="s">
        <v>462</v>
      </c>
      <c r="G343" s="34" t="s">
        <v>463</v>
      </c>
      <c r="H343" s="34" t="s">
        <v>462</v>
      </c>
      <c r="I343" s="34" t="s">
        <v>463</v>
      </c>
      <c r="J343" s="34"/>
      <c r="K343" s="34"/>
      <c r="L343" s="36" t="s">
        <v>62</v>
      </c>
      <c r="M343" s="41" t="s">
        <v>345</v>
      </c>
      <c r="N343" s="43">
        <v>1</v>
      </c>
      <c r="O343" s="39">
        <v>178571</v>
      </c>
      <c r="P343" s="39">
        <v>178571</v>
      </c>
      <c r="Q343" s="36" t="s">
        <v>172</v>
      </c>
      <c r="R343" s="36" t="s">
        <v>129</v>
      </c>
      <c r="S343" s="34" t="s">
        <v>192</v>
      </c>
      <c r="T343" s="36">
        <v>30</v>
      </c>
    </row>
    <row r="344" spans="1:20" s="60" customFormat="1" ht="25.5">
      <c r="A344" s="29"/>
      <c r="B344" s="41">
        <v>327</v>
      </c>
      <c r="C344" s="31" t="s">
        <v>29</v>
      </c>
      <c r="D344" s="58" t="s">
        <v>339</v>
      </c>
      <c r="E344" s="36" t="s">
        <v>464</v>
      </c>
      <c r="F344" s="34" t="s">
        <v>465</v>
      </c>
      <c r="G344" s="34" t="s">
        <v>466</v>
      </c>
      <c r="H344" s="34" t="s">
        <v>467</v>
      </c>
      <c r="I344" s="34" t="s">
        <v>468</v>
      </c>
      <c r="J344" s="34"/>
      <c r="K344" s="34"/>
      <c r="L344" s="36" t="s">
        <v>62</v>
      </c>
      <c r="M344" s="41" t="s">
        <v>345</v>
      </c>
      <c r="N344" s="43">
        <v>1</v>
      </c>
      <c r="O344" s="39">
        <v>241071</v>
      </c>
      <c r="P344" s="39">
        <v>241071</v>
      </c>
      <c r="Q344" s="36" t="s">
        <v>38</v>
      </c>
      <c r="R344" s="36" t="s">
        <v>104</v>
      </c>
      <c r="S344" s="34" t="s">
        <v>94</v>
      </c>
      <c r="T344" s="36">
        <v>30</v>
      </c>
    </row>
    <row r="345" spans="1:20" s="60" customFormat="1" ht="38.25">
      <c r="A345" s="29"/>
      <c r="B345" s="30">
        <v>328</v>
      </c>
      <c r="C345" s="31" t="s">
        <v>29</v>
      </c>
      <c r="D345" s="58" t="s">
        <v>339</v>
      </c>
      <c r="E345" s="36" t="s">
        <v>469</v>
      </c>
      <c r="F345" s="34" t="s">
        <v>470</v>
      </c>
      <c r="G345" s="34" t="s">
        <v>471</v>
      </c>
      <c r="H345" s="34" t="s">
        <v>472</v>
      </c>
      <c r="I345" s="34" t="s">
        <v>473</v>
      </c>
      <c r="J345" s="34"/>
      <c r="K345" s="34"/>
      <c r="L345" s="36" t="s">
        <v>62</v>
      </c>
      <c r="M345" s="41" t="s">
        <v>345</v>
      </c>
      <c r="N345" s="43">
        <v>1</v>
      </c>
      <c r="O345" s="39">
        <v>53571</v>
      </c>
      <c r="P345" s="39">
        <v>53571</v>
      </c>
      <c r="Q345" s="36" t="s">
        <v>96</v>
      </c>
      <c r="R345" s="36" t="s">
        <v>96</v>
      </c>
      <c r="S345" s="36" t="s">
        <v>97</v>
      </c>
      <c r="T345" s="36">
        <v>0</v>
      </c>
    </row>
    <row r="346" spans="1:20" s="40" customFormat="1" ht="38.25" outlineLevel="1">
      <c r="A346" s="29"/>
      <c r="B346" s="41">
        <v>329</v>
      </c>
      <c r="C346" s="31" t="s">
        <v>29</v>
      </c>
      <c r="D346" s="58" t="s">
        <v>339</v>
      </c>
      <c r="E346" s="36" t="s">
        <v>474</v>
      </c>
      <c r="F346" s="34" t="s">
        <v>475</v>
      </c>
      <c r="G346" s="34" t="s">
        <v>476</v>
      </c>
      <c r="H346" s="34" t="s">
        <v>477</v>
      </c>
      <c r="I346" s="34" t="s">
        <v>478</v>
      </c>
      <c r="J346" s="34"/>
      <c r="K346" s="34"/>
      <c r="L346" s="36" t="s">
        <v>62</v>
      </c>
      <c r="M346" s="41" t="s">
        <v>345</v>
      </c>
      <c r="N346" s="43">
        <v>1</v>
      </c>
      <c r="O346" s="39">
        <v>1339286</v>
      </c>
      <c r="P346" s="39">
        <v>1339286</v>
      </c>
      <c r="Q346" s="36" t="s">
        <v>128</v>
      </c>
      <c r="R346" s="36" t="s">
        <v>129</v>
      </c>
      <c r="S346" s="36" t="s">
        <v>40</v>
      </c>
      <c r="T346" s="36">
        <v>100</v>
      </c>
    </row>
    <row r="347" spans="1:20" s="40" customFormat="1" ht="38.25" outlineLevel="1">
      <c r="A347" s="29"/>
      <c r="B347" s="41">
        <v>330</v>
      </c>
      <c r="C347" s="31" t="s">
        <v>29</v>
      </c>
      <c r="D347" s="58" t="s">
        <v>339</v>
      </c>
      <c r="E347" s="36" t="s">
        <v>474</v>
      </c>
      <c r="F347" s="34" t="s">
        <v>475</v>
      </c>
      <c r="G347" s="34" t="s">
        <v>476</v>
      </c>
      <c r="H347" s="34" t="s">
        <v>477</v>
      </c>
      <c r="I347" s="34" t="s">
        <v>478</v>
      </c>
      <c r="J347" s="34"/>
      <c r="K347" s="34"/>
      <c r="L347" s="36" t="s">
        <v>62</v>
      </c>
      <c r="M347" s="41" t="s">
        <v>345</v>
      </c>
      <c r="N347" s="43">
        <v>1</v>
      </c>
      <c r="O347" s="39">
        <v>64286</v>
      </c>
      <c r="P347" s="39">
        <v>64286</v>
      </c>
      <c r="Q347" s="36" t="s">
        <v>104</v>
      </c>
      <c r="R347" s="36" t="s">
        <v>129</v>
      </c>
      <c r="S347" s="34" t="s">
        <v>106</v>
      </c>
      <c r="T347" s="36">
        <v>100</v>
      </c>
    </row>
    <row r="348" spans="1:20" s="40" customFormat="1" ht="38.25" outlineLevel="1">
      <c r="A348" s="29"/>
      <c r="B348" s="30">
        <v>331</v>
      </c>
      <c r="C348" s="31" t="s">
        <v>29</v>
      </c>
      <c r="D348" s="58" t="s">
        <v>339</v>
      </c>
      <c r="E348" s="36" t="s">
        <v>474</v>
      </c>
      <c r="F348" s="34" t="s">
        <v>475</v>
      </c>
      <c r="G348" s="34" t="s">
        <v>476</v>
      </c>
      <c r="H348" s="34" t="s">
        <v>477</v>
      </c>
      <c r="I348" s="34" t="s">
        <v>478</v>
      </c>
      <c r="J348" s="34"/>
      <c r="K348" s="34"/>
      <c r="L348" s="36" t="s">
        <v>62</v>
      </c>
      <c r="M348" s="41" t="s">
        <v>345</v>
      </c>
      <c r="N348" s="43">
        <v>1</v>
      </c>
      <c r="O348" s="39">
        <v>53571</v>
      </c>
      <c r="P348" s="39">
        <v>117857</v>
      </c>
      <c r="Q348" s="36" t="s">
        <v>96</v>
      </c>
      <c r="R348" s="36" t="s">
        <v>96</v>
      </c>
      <c r="S348" s="36" t="s">
        <v>97</v>
      </c>
      <c r="T348" s="36">
        <v>100</v>
      </c>
    </row>
    <row r="349" spans="1:20" s="40" customFormat="1" ht="38.25" outlineLevel="1">
      <c r="A349" s="29"/>
      <c r="B349" s="41">
        <v>332</v>
      </c>
      <c r="C349" s="31" t="s">
        <v>29</v>
      </c>
      <c r="D349" s="58" t="s">
        <v>339</v>
      </c>
      <c r="E349" s="36" t="s">
        <v>474</v>
      </c>
      <c r="F349" s="34" t="s">
        <v>475</v>
      </c>
      <c r="G349" s="34" t="s">
        <v>476</v>
      </c>
      <c r="H349" s="34" t="s">
        <v>477</v>
      </c>
      <c r="I349" s="34" t="s">
        <v>478</v>
      </c>
      <c r="J349" s="34"/>
      <c r="K349" s="34"/>
      <c r="L349" s="36" t="s">
        <v>62</v>
      </c>
      <c r="M349" s="41" t="s">
        <v>345</v>
      </c>
      <c r="N349" s="43">
        <v>1</v>
      </c>
      <c r="O349" s="39">
        <v>89286</v>
      </c>
      <c r="P349" s="39">
        <v>89286</v>
      </c>
      <c r="Q349" s="36" t="s">
        <v>38</v>
      </c>
      <c r="R349" s="36" t="s">
        <v>129</v>
      </c>
      <c r="S349" s="34" t="s">
        <v>94</v>
      </c>
      <c r="T349" s="36">
        <v>100</v>
      </c>
    </row>
    <row r="350" spans="1:20" s="40" customFormat="1" ht="38.25" outlineLevel="1">
      <c r="A350" s="29"/>
      <c r="B350" s="41">
        <v>333</v>
      </c>
      <c r="C350" s="31" t="s">
        <v>29</v>
      </c>
      <c r="D350" s="58" t="s">
        <v>339</v>
      </c>
      <c r="E350" s="36" t="s">
        <v>474</v>
      </c>
      <c r="F350" s="34" t="s">
        <v>475</v>
      </c>
      <c r="G350" s="34" t="s">
        <v>476</v>
      </c>
      <c r="H350" s="34" t="s">
        <v>477</v>
      </c>
      <c r="I350" s="34" t="s">
        <v>478</v>
      </c>
      <c r="J350" s="34"/>
      <c r="K350" s="34"/>
      <c r="L350" s="36" t="s">
        <v>62</v>
      </c>
      <c r="M350" s="41" t="s">
        <v>345</v>
      </c>
      <c r="N350" s="43">
        <v>1</v>
      </c>
      <c r="O350" s="39">
        <v>53571</v>
      </c>
      <c r="P350" s="39">
        <v>53571</v>
      </c>
      <c r="Q350" s="36" t="s">
        <v>38</v>
      </c>
      <c r="R350" s="36" t="s">
        <v>129</v>
      </c>
      <c r="S350" s="34" t="s">
        <v>177</v>
      </c>
      <c r="T350" s="36">
        <v>100</v>
      </c>
    </row>
    <row r="351" spans="1:20" s="40" customFormat="1" ht="38.25" outlineLevel="1">
      <c r="A351" s="29"/>
      <c r="B351" s="30">
        <v>334</v>
      </c>
      <c r="C351" s="31" t="s">
        <v>29</v>
      </c>
      <c r="D351" s="58" t="s">
        <v>339</v>
      </c>
      <c r="E351" s="36" t="s">
        <v>474</v>
      </c>
      <c r="F351" s="34" t="s">
        <v>475</v>
      </c>
      <c r="G351" s="34" t="s">
        <v>476</v>
      </c>
      <c r="H351" s="34" t="s">
        <v>477</v>
      </c>
      <c r="I351" s="34" t="s">
        <v>478</v>
      </c>
      <c r="J351" s="34"/>
      <c r="K351" s="34"/>
      <c r="L351" s="36" t="s">
        <v>62</v>
      </c>
      <c r="M351" s="41" t="s">
        <v>345</v>
      </c>
      <c r="N351" s="43">
        <v>1</v>
      </c>
      <c r="O351" s="39">
        <v>32143</v>
      </c>
      <c r="P351" s="39">
        <v>32143</v>
      </c>
      <c r="Q351" s="36" t="s">
        <v>128</v>
      </c>
      <c r="R351" s="36" t="s">
        <v>129</v>
      </c>
      <c r="S351" s="34" t="s">
        <v>98</v>
      </c>
      <c r="T351" s="36">
        <v>100</v>
      </c>
    </row>
    <row r="352" spans="1:20" s="40" customFormat="1" ht="38.25" outlineLevel="1">
      <c r="A352" s="29"/>
      <c r="B352" s="41">
        <v>335</v>
      </c>
      <c r="C352" s="31" t="s">
        <v>29</v>
      </c>
      <c r="D352" s="58" t="s">
        <v>339</v>
      </c>
      <c r="E352" s="36" t="s">
        <v>474</v>
      </c>
      <c r="F352" s="34" t="s">
        <v>475</v>
      </c>
      <c r="G352" s="34" t="s">
        <v>476</v>
      </c>
      <c r="H352" s="34" t="s">
        <v>477</v>
      </c>
      <c r="I352" s="34" t="s">
        <v>478</v>
      </c>
      <c r="J352" s="34"/>
      <c r="K352" s="34"/>
      <c r="L352" s="36" t="s">
        <v>62</v>
      </c>
      <c r="M352" s="41" t="s">
        <v>345</v>
      </c>
      <c r="N352" s="43">
        <v>1</v>
      </c>
      <c r="O352" s="39">
        <v>57321</v>
      </c>
      <c r="P352" s="39">
        <v>57321</v>
      </c>
      <c r="Q352" s="36" t="s">
        <v>172</v>
      </c>
      <c r="R352" s="36" t="s">
        <v>129</v>
      </c>
      <c r="S352" s="34" t="s">
        <v>192</v>
      </c>
      <c r="T352" s="36">
        <v>100</v>
      </c>
    </row>
    <row r="353" spans="1:20" s="40" customFormat="1" ht="38.25" outlineLevel="1">
      <c r="A353" s="29"/>
      <c r="B353" s="41">
        <v>336</v>
      </c>
      <c r="C353" s="31" t="s">
        <v>29</v>
      </c>
      <c r="D353" s="58" t="s">
        <v>339</v>
      </c>
      <c r="E353" s="36" t="s">
        <v>474</v>
      </c>
      <c r="F353" s="34" t="s">
        <v>475</v>
      </c>
      <c r="G353" s="34" t="s">
        <v>476</v>
      </c>
      <c r="H353" s="34" t="s">
        <v>477</v>
      </c>
      <c r="I353" s="34" t="s">
        <v>478</v>
      </c>
      <c r="J353" s="34"/>
      <c r="K353" s="34"/>
      <c r="L353" s="36" t="s">
        <v>62</v>
      </c>
      <c r="M353" s="41" t="s">
        <v>345</v>
      </c>
      <c r="N353" s="43">
        <v>1</v>
      </c>
      <c r="O353" s="39">
        <v>53571</v>
      </c>
      <c r="P353" s="39">
        <v>53571</v>
      </c>
      <c r="Q353" s="36" t="s">
        <v>128</v>
      </c>
      <c r="R353" s="36" t="s">
        <v>129</v>
      </c>
      <c r="S353" s="34" t="s">
        <v>193</v>
      </c>
      <c r="T353" s="36">
        <v>100</v>
      </c>
    </row>
    <row r="354" spans="1:20" s="40" customFormat="1" ht="51" outlineLevel="1">
      <c r="A354" s="29"/>
      <c r="B354" s="30">
        <v>337</v>
      </c>
      <c r="C354" s="31" t="s">
        <v>29</v>
      </c>
      <c r="D354" s="58" t="s">
        <v>339</v>
      </c>
      <c r="E354" s="36" t="s">
        <v>464</v>
      </c>
      <c r="F354" s="34" t="s">
        <v>465</v>
      </c>
      <c r="G354" s="34" t="s">
        <v>466</v>
      </c>
      <c r="H354" s="34" t="s">
        <v>467</v>
      </c>
      <c r="I354" s="34" t="s">
        <v>468</v>
      </c>
      <c r="J354" s="36"/>
      <c r="K354" s="36"/>
      <c r="L354" s="36" t="s">
        <v>62</v>
      </c>
      <c r="M354" s="41" t="s">
        <v>345</v>
      </c>
      <c r="N354" s="43">
        <v>1</v>
      </c>
      <c r="O354" s="39">
        <v>151786</v>
      </c>
      <c r="P354" s="39">
        <v>151786</v>
      </c>
      <c r="Q354" s="36" t="s">
        <v>38</v>
      </c>
      <c r="R354" s="36" t="s">
        <v>190</v>
      </c>
      <c r="S354" s="34" t="s">
        <v>94</v>
      </c>
      <c r="T354" s="36">
        <v>0</v>
      </c>
    </row>
    <row r="355" spans="1:20" s="40" customFormat="1" ht="114.75" outlineLevel="1">
      <c r="A355" s="29"/>
      <c r="B355" s="41">
        <v>338</v>
      </c>
      <c r="C355" s="31" t="s">
        <v>29</v>
      </c>
      <c r="D355" s="58" t="s">
        <v>339</v>
      </c>
      <c r="E355" s="34" t="s">
        <v>428</v>
      </c>
      <c r="F355" s="34" t="s">
        <v>429</v>
      </c>
      <c r="G355" s="34" t="s">
        <v>430</v>
      </c>
      <c r="H355" s="36" t="s">
        <v>431</v>
      </c>
      <c r="I355" s="36" t="s">
        <v>432</v>
      </c>
      <c r="J355" s="36"/>
      <c r="K355" s="36"/>
      <c r="L355" s="36" t="s">
        <v>62</v>
      </c>
      <c r="M355" s="41" t="s">
        <v>345</v>
      </c>
      <c r="N355" s="43">
        <v>1</v>
      </c>
      <c r="O355" s="39">
        <v>2053571</v>
      </c>
      <c r="P355" s="39">
        <v>2053571</v>
      </c>
      <c r="Q355" s="34" t="s">
        <v>96</v>
      </c>
      <c r="R355" s="34" t="s">
        <v>96</v>
      </c>
      <c r="S355" s="36" t="s">
        <v>40</v>
      </c>
      <c r="T355" s="36">
        <v>50</v>
      </c>
    </row>
    <row r="356" spans="1:20" s="40" customFormat="1" ht="76.5" outlineLevel="1">
      <c r="A356" s="29"/>
      <c r="B356" s="41">
        <v>339</v>
      </c>
      <c r="C356" s="31" t="s">
        <v>29</v>
      </c>
      <c r="D356" s="58" t="s">
        <v>339</v>
      </c>
      <c r="E356" s="34" t="s">
        <v>479</v>
      </c>
      <c r="F356" s="34" t="s">
        <v>480</v>
      </c>
      <c r="G356" s="34" t="s">
        <v>481</v>
      </c>
      <c r="H356" s="34" t="s">
        <v>482</v>
      </c>
      <c r="I356" s="34" t="s">
        <v>483</v>
      </c>
      <c r="J356" s="34"/>
      <c r="K356" s="34"/>
      <c r="L356" s="36" t="s">
        <v>62</v>
      </c>
      <c r="M356" s="41" t="s">
        <v>345</v>
      </c>
      <c r="N356" s="43">
        <v>1</v>
      </c>
      <c r="O356" s="39">
        <v>2232143</v>
      </c>
      <c r="P356" s="39">
        <v>2232143</v>
      </c>
      <c r="Q356" s="36" t="s">
        <v>104</v>
      </c>
      <c r="R356" s="36" t="s">
        <v>190</v>
      </c>
      <c r="S356" s="34" t="s">
        <v>164</v>
      </c>
      <c r="T356" s="36">
        <v>50</v>
      </c>
    </row>
    <row r="357" spans="1:20" s="40" customFormat="1" ht="63.75" outlineLevel="1">
      <c r="A357" s="29"/>
      <c r="B357" s="30">
        <v>340</v>
      </c>
      <c r="C357" s="31" t="s">
        <v>29</v>
      </c>
      <c r="D357" s="58" t="s">
        <v>339</v>
      </c>
      <c r="E357" s="36" t="s">
        <v>484</v>
      </c>
      <c r="F357" s="34" t="s">
        <v>485</v>
      </c>
      <c r="G357" s="34" t="s">
        <v>486</v>
      </c>
      <c r="H357" s="34" t="s">
        <v>487</v>
      </c>
      <c r="I357" s="34" t="s">
        <v>488</v>
      </c>
      <c r="J357" s="34"/>
      <c r="K357" s="34"/>
      <c r="L357" s="36" t="s">
        <v>62</v>
      </c>
      <c r="M357" s="41" t="s">
        <v>345</v>
      </c>
      <c r="N357" s="43">
        <v>1</v>
      </c>
      <c r="O357" s="39">
        <v>552857</v>
      </c>
      <c r="P357" s="39">
        <v>552857</v>
      </c>
      <c r="Q357" s="36" t="s">
        <v>38</v>
      </c>
      <c r="R357" s="36" t="s">
        <v>190</v>
      </c>
      <c r="S357" s="34" t="s">
        <v>106</v>
      </c>
      <c r="T357" s="36">
        <v>0</v>
      </c>
    </row>
    <row r="358" spans="1:20" s="40" customFormat="1" ht="51" outlineLevel="1">
      <c r="A358" s="29"/>
      <c r="B358" s="41">
        <v>341</v>
      </c>
      <c r="C358" s="31" t="s">
        <v>29</v>
      </c>
      <c r="D358" s="58" t="s">
        <v>339</v>
      </c>
      <c r="E358" s="36" t="s">
        <v>489</v>
      </c>
      <c r="F358" s="34" t="s">
        <v>490</v>
      </c>
      <c r="G358" s="34" t="s">
        <v>491</v>
      </c>
      <c r="H358" s="34" t="s">
        <v>490</v>
      </c>
      <c r="I358" s="34" t="s">
        <v>491</v>
      </c>
      <c r="J358" s="34"/>
      <c r="K358" s="34"/>
      <c r="L358" s="36" t="s">
        <v>62</v>
      </c>
      <c r="M358" s="41" t="s">
        <v>345</v>
      </c>
      <c r="N358" s="43">
        <v>1</v>
      </c>
      <c r="O358" s="39">
        <f>P358</f>
        <v>0</v>
      </c>
      <c r="P358" s="39">
        <f>462500-462500</f>
        <v>0</v>
      </c>
      <c r="Q358" s="36" t="s">
        <v>96</v>
      </c>
      <c r="R358" s="36" t="s">
        <v>190</v>
      </c>
      <c r="S358" s="36" t="s">
        <v>40</v>
      </c>
      <c r="T358" s="36">
        <v>100</v>
      </c>
    </row>
    <row r="359" spans="1:20" s="40" customFormat="1" ht="51" outlineLevel="1">
      <c r="A359" s="29"/>
      <c r="B359" s="41">
        <v>342</v>
      </c>
      <c r="C359" s="31" t="s">
        <v>29</v>
      </c>
      <c r="D359" s="58" t="s">
        <v>339</v>
      </c>
      <c r="E359" s="36" t="s">
        <v>492</v>
      </c>
      <c r="F359" s="34" t="s">
        <v>493</v>
      </c>
      <c r="G359" s="34" t="s">
        <v>494</v>
      </c>
      <c r="H359" s="34" t="s">
        <v>495</v>
      </c>
      <c r="I359" s="34" t="s">
        <v>496</v>
      </c>
      <c r="J359" s="34"/>
      <c r="K359" s="34"/>
      <c r="L359" s="36" t="s">
        <v>62</v>
      </c>
      <c r="M359" s="41" t="s">
        <v>345</v>
      </c>
      <c r="N359" s="43">
        <v>1</v>
      </c>
      <c r="O359" s="39">
        <v>2660714</v>
      </c>
      <c r="P359" s="39">
        <v>2660714</v>
      </c>
      <c r="Q359" s="36" t="s">
        <v>104</v>
      </c>
      <c r="R359" s="36" t="s">
        <v>190</v>
      </c>
      <c r="S359" s="36" t="s">
        <v>40</v>
      </c>
      <c r="T359" s="36">
        <v>50</v>
      </c>
    </row>
    <row r="360" spans="1:20" s="40" customFormat="1" ht="89.25" outlineLevel="1">
      <c r="A360" s="29"/>
      <c r="B360" s="30">
        <v>343</v>
      </c>
      <c r="C360" s="31" t="s">
        <v>29</v>
      </c>
      <c r="D360" s="58" t="s">
        <v>339</v>
      </c>
      <c r="E360" s="36" t="s">
        <v>497</v>
      </c>
      <c r="F360" s="34" t="s">
        <v>498</v>
      </c>
      <c r="G360" s="34" t="s">
        <v>499</v>
      </c>
      <c r="H360" s="34" t="s">
        <v>500</v>
      </c>
      <c r="I360" s="34" t="s">
        <v>501</v>
      </c>
      <c r="J360" s="34"/>
      <c r="K360" s="34"/>
      <c r="L360" s="37" t="s">
        <v>36</v>
      </c>
      <c r="M360" s="41" t="s">
        <v>345</v>
      </c>
      <c r="N360" s="43">
        <v>1</v>
      </c>
      <c r="O360" s="39">
        <f>P360</f>
        <v>0</v>
      </c>
      <c r="P360" s="39">
        <f>7589286-7589286</f>
        <v>0</v>
      </c>
      <c r="Q360" s="36" t="s">
        <v>104</v>
      </c>
      <c r="R360" s="36" t="s">
        <v>190</v>
      </c>
      <c r="S360" s="36" t="s">
        <v>40</v>
      </c>
      <c r="T360" s="36">
        <v>30</v>
      </c>
    </row>
    <row r="361" spans="1:20" s="40" customFormat="1" ht="51" outlineLevel="1">
      <c r="A361" s="29"/>
      <c r="B361" s="41">
        <v>344</v>
      </c>
      <c r="C361" s="31" t="s">
        <v>29</v>
      </c>
      <c r="D361" s="58" t="s">
        <v>339</v>
      </c>
      <c r="E361" s="36" t="s">
        <v>502</v>
      </c>
      <c r="F361" s="34" t="s">
        <v>503</v>
      </c>
      <c r="G361" s="34" t="s">
        <v>504</v>
      </c>
      <c r="H361" s="34" t="s">
        <v>503</v>
      </c>
      <c r="I361" s="34" t="s">
        <v>504</v>
      </c>
      <c r="J361" s="34"/>
      <c r="K361" s="34"/>
      <c r="L361" s="36" t="s">
        <v>62</v>
      </c>
      <c r="M361" s="41" t="s">
        <v>345</v>
      </c>
      <c r="N361" s="43">
        <v>1</v>
      </c>
      <c r="O361" s="39">
        <v>1785714</v>
      </c>
      <c r="P361" s="39">
        <v>1785714</v>
      </c>
      <c r="Q361" s="36" t="s">
        <v>104</v>
      </c>
      <c r="R361" s="36" t="s">
        <v>190</v>
      </c>
      <c r="S361" s="36" t="s">
        <v>40</v>
      </c>
      <c r="T361" s="36">
        <v>30</v>
      </c>
    </row>
    <row r="362" spans="1:20" s="40" customFormat="1" ht="310.5" customHeight="1" outlineLevel="1">
      <c r="A362" s="29"/>
      <c r="B362" s="41">
        <v>345</v>
      </c>
      <c r="C362" s="31" t="s">
        <v>29</v>
      </c>
      <c r="D362" s="58" t="s">
        <v>339</v>
      </c>
      <c r="E362" s="36" t="s">
        <v>505</v>
      </c>
      <c r="F362" s="41" t="s">
        <v>506</v>
      </c>
      <c r="G362" s="34" t="s">
        <v>507</v>
      </c>
      <c r="H362" s="34" t="s">
        <v>508</v>
      </c>
      <c r="I362" s="34" t="s">
        <v>509</v>
      </c>
      <c r="J362" s="75" t="s">
        <v>833</v>
      </c>
      <c r="K362" s="75" t="s">
        <v>832</v>
      </c>
      <c r="L362" s="36" t="s">
        <v>62</v>
      </c>
      <c r="M362" s="41" t="s">
        <v>345</v>
      </c>
      <c r="N362" s="43">
        <v>1</v>
      </c>
      <c r="O362" s="39">
        <f>P362</f>
        <v>8343000</v>
      </c>
      <c r="P362" s="39">
        <f>5892857+2450143</f>
        <v>8343000</v>
      </c>
      <c r="Q362" s="36" t="s">
        <v>104</v>
      </c>
      <c r="R362" s="36" t="s">
        <v>720</v>
      </c>
      <c r="S362" s="36" t="s">
        <v>40</v>
      </c>
      <c r="T362" s="36">
        <v>50</v>
      </c>
    </row>
    <row r="363" spans="1:20" s="40" customFormat="1" ht="63.75" outlineLevel="1">
      <c r="A363" s="29"/>
      <c r="B363" s="30">
        <v>346</v>
      </c>
      <c r="C363" s="31" t="s">
        <v>29</v>
      </c>
      <c r="D363" s="58" t="s">
        <v>339</v>
      </c>
      <c r="E363" s="36" t="s">
        <v>510</v>
      </c>
      <c r="F363" s="34" t="s">
        <v>511</v>
      </c>
      <c r="G363" s="34" t="s">
        <v>512</v>
      </c>
      <c r="H363" s="34" t="s">
        <v>513</v>
      </c>
      <c r="I363" s="34" t="s">
        <v>514</v>
      </c>
      <c r="J363" s="34"/>
      <c r="K363" s="34"/>
      <c r="L363" s="36" t="s">
        <v>62</v>
      </c>
      <c r="M363" s="41" t="s">
        <v>345</v>
      </c>
      <c r="N363" s="43">
        <v>1</v>
      </c>
      <c r="O363" s="39">
        <v>118750</v>
      </c>
      <c r="P363" s="39">
        <v>118750</v>
      </c>
      <c r="Q363" s="36" t="s">
        <v>96</v>
      </c>
      <c r="R363" s="36" t="s">
        <v>96</v>
      </c>
      <c r="S363" s="36" t="s">
        <v>40</v>
      </c>
      <c r="T363" s="36">
        <v>100</v>
      </c>
    </row>
    <row r="364" spans="1:20" s="40" customFormat="1" ht="38.25" outlineLevel="1">
      <c r="A364" s="29"/>
      <c r="B364" s="41">
        <v>347</v>
      </c>
      <c r="C364" s="31" t="s">
        <v>29</v>
      </c>
      <c r="D364" s="58" t="s">
        <v>339</v>
      </c>
      <c r="E364" s="47" t="s">
        <v>515</v>
      </c>
      <c r="F364" s="48" t="s">
        <v>516</v>
      </c>
      <c r="G364" s="48" t="s">
        <v>517</v>
      </c>
      <c r="H364" s="34" t="s">
        <v>518</v>
      </c>
      <c r="I364" s="48" t="s">
        <v>519</v>
      </c>
      <c r="J364" s="34"/>
      <c r="K364" s="34"/>
      <c r="L364" s="36" t="s">
        <v>62</v>
      </c>
      <c r="M364" s="41" t="s">
        <v>345</v>
      </c>
      <c r="N364" s="43">
        <v>1</v>
      </c>
      <c r="O364" s="39">
        <v>64286</v>
      </c>
      <c r="P364" s="39">
        <v>64286</v>
      </c>
      <c r="Q364" s="36" t="s">
        <v>96</v>
      </c>
      <c r="R364" s="36" t="s">
        <v>96</v>
      </c>
      <c r="S364" s="36" t="s">
        <v>97</v>
      </c>
      <c r="T364" s="36">
        <v>100</v>
      </c>
    </row>
    <row r="365" spans="1:20" s="40" customFormat="1" ht="38.25" outlineLevel="1">
      <c r="A365" s="29"/>
      <c r="B365" s="41">
        <v>348</v>
      </c>
      <c r="C365" s="31" t="s">
        <v>29</v>
      </c>
      <c r="D365" s="58" t="s">
        <v>339</v>
      </c>
      <c r="E365" s="36" t="s">
        <v>515</v>
      </c>
      <c r="F365" s="48" t="s">
        <v>516</v>
      </c>
      <c r="G365" s="48" t="s">
        <v>517</v>
      </c>
      <c r="H365" s="34" t="s">
        <v>518</v>
      </c>
      <c r="I365" s="34" t="s">
        <v>519</v>
      </c>
      <c r="J365" s="34"/>
      <c r="K365" s="34"/>
      <c r="L365" s="36" t="s">
        <v>62</v>
      </c>
      <c r="M365" s="41" t="s">
        <v>345</v>
      </c>
      <c r="N365" s="43">
        <v>1</v>
      </c>
      <c r="O365" s="39">
        <v>64286</v>
      </c>
      <c r="P365" s="39">
        <v>64286</v>
      </c>
      <c r="Q365" s="36" t="s">
        <v>104</v>
      </c>
      <c r="R365" s="36" t="s">
        <v>104</v>
      </c>
      <c r="S365" s="36" t="s">
        <v>111</v>
      </c>
      <c r="T365" s="36">
        <v>100</v>
      </c>
    </row>
    <row r="366" spans="1:20" s="40" customFormat="1" ht="38.25" outlineLevel="1">
      <c r="A366" s="29"/>
      <c r="B366" s="30">
        <v>349</v>
      </c>
      <c r="C366" s="31" t="s">
        <v>29</v>
      </c>
      <c r="D366" s="58" t="s">
        <v>339</v>
      </c>
      <c r="E366" s="36" t="s">
        <v>515</v>
      </c>
      <c r="F366" s="48" t="s">
        <v>516</v>
      </c>
      <c r="G366" s="48" t="s">
        <v>517</v>
      </c>
      <c r="H366" s="34" t="s">
        <v>518</v>
      </c>
      <c r="I366" s="34" t="s">
        <v>519</v>
      </c>
      <c r="J366" s="34"/>
      <c r="K366" s="34"/>
      <c r="L366" s="36" t="s">
        <v>62</v>
      </c>
      <c r="M366" s="41" t="s">
        <v>345</v>
      </c>
      <c r="N366" s="43">
        <v>1</v>
      </c>
      <c r="O366" s="39">
        <v>64286</v>
      </c>
      <c r="P366" s="39">
        <v>64286</v>
      </c>
      <c r="Q366" s="36" t="s">
        <v>38</v>
      </c>
      <c r="R366" s="36" t="s">
        <v>38</v>
      </c>
      <c r="S366" s="59" t="s">
        <v>412</v>
      </c>
      <c r="T366" s="36">
        <v>100</v>
      </c>
    </row>
    <row r="367" spans="1:20" s="40" customFormat="1" ht="38.25" outlineLevel="1">
      <c r="A367" s="29"/>
      <c r="B367" s="41">
        <v>350</v>
      </c>
      <c r="C367" s="31" t="s">
        <v>29</v>
      </c>
      <c r="D367" s="58" t="s">
        <v>339</v>
      </c>
      <c r="E367" s="36" t="s">
        <v>515</v>
      </c>
      <c r="F367" s="48" t="s">
        <v>516</v>
      </c>
      <c r="G367" s="48" t="s">
        <v>517</v>
      </c>
      <c r="H367" s="34" t="s">
        <v>518</v>
      </c>
      <c r="I367" s="34" t="s">
        <v>519</v>
      </c>
      <c r="J367" s="34"/>
      <c r="K367" s="34"/>
      <c r="L367" s="36" t="s">
        <v>62</v>
      </c>
      <c r="M367" s="41" t="s">
        <v>345</v>
      </c>
      <c r="N367" s="43">
        <v>1</v>
      </c>
      <c r="O367" s="39">
        <v>64286</v>
      </c>
      <c r="P367" s="39">
        <v>64286</v>
      </c>
      <c r="Q367" s="36" t="s">
        <v>96</v>
      </c>
      <c r="R367" s="36" t="s">
        <v>96</v>
      </c>
      <c r="S367" s="34" t="s">
        <v>164</v>
      </c>
      <c r="T367" s="36">
        <v>100</v>
      </c>
    </row>
    <row r="368" spans="1:20" s="40" customFormat="1" ht="38.25" outlineLevel="1">
      <c r="A368" s="29"/>
      <c r="B368" s="41">
        <v>351</v>
      </c>
      <c r="C368" s="31" t="s">
        <v>29</v>
      </c>
      <c r="D368" s="58" t="s">
        <v>339</v>
      </c>
      <c r="E368" s="36" t="s">
        <v>515</v>
      </c>
      <c r="F368" s="48" t="s">
        <v>516</v>
      </c>
      <c r="G368" s="48" t="s">
        <v>517</v>
      </c>
      <c r="H368" s="34" t="s">
        <v>518</v>
      </c>
      <c r="I368" s="34" t="s">
        <v>519</v>
      </c>
      <c r="J368" s="34"/>
      <c r="K368" s="34"/>
      <c r="L368" s="36" t="s">
        <v>62</v>
      </c>
      <c r="M368" s="41" t="s">
        <v>345</v>
      </c>
      <c r="N368" s="43">
        <v>1</v>
      </c>
      <c r="O368" s="39">
        <v>64286</v>
      </c>
      <c r="P368" s="39">
        <v>64286</v>
      </c>
      <c r="Q368" s="36" t="s">
        <v>104</v>
      </c>
      <c r="R368" s="36" t="s">
        <v>129</v>
      </c>
      <c r="S368" s="34" t="s">
        <v>77</v>
      </c>
      <c r="T368" s="36">
        <v>100</v>
      </c>
    </row>
    <row r="369" spans="1:20" s="40" customFormat="1" ht="38.25" outlineLevel="1">
      <c r="A369" s="29"/>
      <c r="B369" s="30">
        <v>352</v>
      </c>
      <c r="C369" s="31" t="s">
        <v>29</v>
      </c>
      <c r="D369" s="58" t="s">
        <v>339</v>
      </c>
      <c r="E369" s="36" t="s">
        <v>515</v>
      </c>
      <c r="F369" s="48" t="s">
        <v>516</v>
      </c>
      <c r="G369" s="48" t="s">
        <v>517</v>
      </c>
      <c r="H369" s="34" t="s">
        <v>518</v>
      </c>
      <c r="I369" s="34" t="s">
        <v>519</v>
      </c>
      <c r="J369" s="34"/>
      <c r="K369" s="34"/>
      <c r="L369" s="36" t="s">
        <v>62</v>
      </c>
      <c r="M369" s="41" t="s">
        <v>345</v>
      </c>
      <c r="N369" s="43">
        <v>1</v>
      </c>
      <c r="O369" s="39">
        <v>64286</v>
      </c>
      <c r="P369" s="39">
        <v>64286</v>
      </c>
      <c r="Q369" s="36" t="s">
        <v>104</v>
      </c>
      <c r="R369" s="36" t="s">
        <v>104</v>
      </c>
      <c r="S369" s="34" t="s">
        <v>94</v>
      </c>
      <c r="T369" s="36">
        <v>100</v>
      </c>
    </row>
    <row r="370" spans="1:20" s="40" customFormat="1" ht="38.25" outlineLevel="1">
      <c r="A370" s="29"/>
      <c r="B370" s="41">
        <v>353</v>
      </c>
      <c r="C370" s="31" t="s">
        <v>29</v>
      </c>
      <c r="D370" s="58" t="s">
        <v>339</v>
      </c>
      <c r="E370" s="36" t="s">
        <v>515</v>
      </c>
      <c r="F370" s="48" t="s">
        <v>516</v>
      </c>
      <c r="G370" s="48" t="s">
        <v>517</v>
      </c>
      <c r="H370" s="34" t="s">
        <v>518</v>
      </c>
      <c r="I370" s="34" t="s">
        <v>519</v>
      </c>
      <c r="J370" s="34"/>
      <c r="K370" s="34"/>
      <c r="L370" s="36" t="s">
        <v>62</v>
      </c>
      <c r="M370" s="41" t="s">
        <v>345</v>
      </c>
      <c r="N370" s="43">
        <v>1</v>
      </c>
      <c r="O370" s="39">
        <v>64286</v>
      </c>
      <c r="P370" s="39">
        <v>64286</v>
      </c>
      <c r="Q370" s="36" t="s">
        <v>38</v>
      </c>
      <c r="R370" s="36" t="s">
        <v>129</v>
      </c>
      <c r="S370" s="34" t="s">
        <v>177</v>
      </c>
      <c r="T370" s="36">
        <v>100</v>
      </c>
    </row>
    <row r="371" spans="1:20" s="40" customFormat="1" ht="38.25" outlineLevel="1">
      <c r="A371" s="29"/>
      <c r="B371" s="41">
        <v>354</v>
      </c>
      <c r="C371" s="31" t="s">
        <v>29</v>
      </c>
      <c r="D371" s="58" t="s">
        <v>339</v>
      </c>
      <c r="E371" s="36" t="s">
        <v>515</v>
      </c>
      <c r="F371" s="48" t="s">
        <v>516</v>
      </c>
      <c r="G371" s="48" t="s">
        <v>517</v>
      </c>
      <c r="H371" s="34" t="s">
        <v>518</v>
      </c>
      <c r="I371" s="36" t="s">
        <v>519</v>
      </c>
      <c r="J371" s="34"/>
      <c r="K371" s="34"/>
      <c r="L371" s="36" t="s">
        <v>62</v>
      </c>
      <c r="M371" s="41" t="s">
        <v>345</v>
      </c>
      <c r="N371" s="43">
        <v>1</v>
      </c>
      <c r="O371" s="39">
        <v>64286</v>
      </c>
      <c r="P371" s="39">
        <v>64286</v>
      </c>
      <c r="Q371" s="36" t="s">
        <v>96</v>
      </c>
      <c r="R371" s="36" t="s">
        <v>96</v>
      </c>
      <c r="S371" s="34" t="s">
        <v>187</v>
      </c>
      <c r="T371" s="36">
        <v>100</v>
      </c>
    </row>
    <row r="372" spans="1:20" s="40" customFormat="1" ht="51" outlineLevel="1">
      <c r="A372" s="29"/>
      <c r="B372" s="30">
        <v>355</v>
      </c>
      <c r="C372" s="31" t="s">
        <v>29</v>
      </c>
      <c r="D372" s="58" t="s">
        <v>339</v>
      </c>
      <c r="E372" s="36" t="s">
        <v>515</v>
      </c>
      <c r="F372" s="48" t="s">
        <v>516</v>
      </c>
      <c r="G372" s="48" t="s">
        <v>517</v>
      </c>
      <c r="H372" s="34" t="s">
        <v>518</v>
      </c>
      <c r="I372" s="34" t="s">
        <v>519</v>
      </c>
      <c r="J372" s="34"/>
      <c r="K372" s="34"/>
      <c r="L372" s="36" t="s">
        <v>62</v>
      </c>
      <c r="M372" s="41" t="s">
        <v>345</v>
      </c>
      <c r="N372" s="43">
        <v>1</v>
      </c>
      <c r="O372" s="39">
        <v>64286</v>
      </c>
      <c r="P372" s="39">
        <v>64286</v>
      </c>
      <c r="Q372" s="36" t="s">
        <v>38</v>
      </c>
      <c r="R372" s="36" t="s">
        <v>190</v>
      </c>
      <c r="S372" s="34" t="s">
        <v>99</v>
      </c>
      <c r="T372" s="36">
        <v>0</v>
      </c>
    </row>
    <row r="373" spans="1:20" s="40" customFormat="1" ht="51" customHeight="1" outlineLevel="1">
      <c r="A373" s="29"/>
      <c r="B373" s="41">
        <v>356</v>
      </c>
      <c r="C373" s="31" t="s">
        <v>29</v>
      </c>
      <c r="D373" s="58" t="s">
        <v>339</v>
      </c>
      <c r="E373" s="36" t="s">
        <v>515</v>
      </c>
      <c r="F373" s="48" t="s">
        <v>516</v>
      </c>
      <c r="G373" s="48" t="s">
        <v>517</v>
      </c>
      <c r="H373" s="34" t="s">
        <v>518</v>
      </c>
      <c r="I373" s="34" t="s">
        <v>519</v>
      </c>
      <c r="J373" s="34"/>
      <c r="K373" s="34"/>
      <c r="L373" s="36" t="s">
        <v>62</v>
      </c>
      <c r="M373" s="41" t="s">
        <v>345</v>
      </c>
      <c r="N373" s="43">
        <v>1</v>
      </c>
      <c r="O373" s="39">
        <v>64286</v>
      </c>
      <c r="P373" s="39">
        <v>64286</v>
      </c>
      <c r="Q373" s="36" t="s">
        <v>104</v>
      </c>
      <c r="R373" s="36" t="s">
        <v>190</v>
      </c>
      <c r="S373" s="34" t="s">
        <v>191</v>
      </c>
      <c r="T373" s="36">
        <v>100</v>
      </c>
    </row>
    <row r="374" spans="1:20" s="40" customFormat="1" ht="38.25" outlineLevel="1">
      <c r="A374" s="29"/>
      <c r="B374" s="41">
        <v>357</v>
      </c>
      <c r="C374" s="31" t="s">
        <v>29</v>
      </c>
      <c r="D374" s="58" t="s">
        <v>339</v>
      </c>
      <c r="E374" s="36" t="s">
        <v>515</v>
      </c>
      <c r="F374" s="48" t="s">
        <v>516</v>
      </c>
      <c r="G374" s="48" t="s">
        <v>517</v>
      </c>
      <c r="H374" s="34" t="s">
        <v>518</v>
      </c>
      <c r="I374" s="34" t="s">
        <v>519</v>
      </c>
      <c r="J374" s="34"/>
      <c r="K374" s="34"/>
      <c r="L374" s="36" t="s">
        <v>62</v>
      </c>
      <c r="M374" s="41" t="s">
        <v>345</v>
      </c>
      <c r="N374" s="43">
        <v>1</v>
      </c>
      <c r="O374" s="39">
        <v>64286</v>
      </c>
      <c r="P374" s="39">
        <v>64286</v>
      </c>
      <c r="Q374" s="36" t="s">
        <v>104</v>
      </c>
      <c r="R374" s="36" t="s">
        <v>104</v>
      </c>
      <c r="S374" s="34" t="s">
        <v>98</v>
      </c>
      <c r="T374" s="36">
        <v>100</v>
      </c>
    </row>
    <row r="375" spans="1:20" s="40" customFormat="1" ht="38.25" outlineLevel="1">
      <c r="A375" s="29"/>
      <c r="B375" s="30">
        <v>358</v>
      </c>
      <c r="C375" s="31" t="s">
        <v>29</v>
      </c>
      <c r="D375" s="58" t="s">
        <v>339</v>
      </c>
      <c r="E375" s="36" t="s">
        <v>515</v>
      </c>
      <c r="F375" s="48" t="s">
        <v>516</v>
      </c>
      <c r="G375" s="48" t="s">
        <v>517</v>
      </c>
      <c r="H375" s="34" t="s">
        <v>518</v>
      </c>
      <c r="I375" s="34" t="s">
        <v>519</v>
      </c>
      <c r="J375" s="34"/>
      <c r="K375" s="34"/>
      <c r="L375" s="36" t="s">
        <v>62</v>
      </c>
      <c r="M375" s="41" t="s">
        <v>345</v>
      </c>
      <c r="N375" s="43">
        <v>1</v>
      </c>
      <c r="O375" s="39">
        <v>64286</v>
      </c>
      <c r="P375" s="39">
        <v>64286</v>
      </c>
      <c r="Q375" s="36" t="s">
        <v>172</v>
      </c>
      <c r="R375" s="36" t="s">
        <v>129</v>
      </c>
      <c r="S375" s="34" t="s">
        <v>192</v>
      </c>
      <c r="T375" s="36">
        <v>100</v>
      </c>
    </row>
    <row r="376" spans="1:20" s="40" customFormat="1" ht="51" outlineLevel="1">
      <c r="A376" s="29"/>
      <c r="B376" s="41">
        <v>359</v>
      </c>
      <c r="C376" s="31" t="s">
        <v>29</v>
      </c>
      <c r="D376" s="58" t="s">
        <v>339</v>
      </c>
      <c r="E376" s="34" t="s">
        <v>515</v>
      </c>
      <c r="F376" s="48" t="s">
        <v>516</v>
      </c>
      <c r="G376" s="48" t="s">
        <v>517</v>
      </c>
      <c r="H376" s="34" t="s">
        <v>518</v>
      </c>
      <c r="I376" s="34" t="s">
        <v>520</v>
      </c>
      <c r="J376" s="34"/>
      <c r="K376" s="34"/>
      <c r="L376" s="36" t="s">
        <v>62</v>
      </c>
      <c r="M376" s="41" t="s">
        <v>345</v>
      </c>
      <c r="N376" s="43">
        <v>1</v>
      </c>
      <c r="O376" s="39">
        <v>64286</v>
      </c>
      <c r="P376" s="39">
        <v>64286</v>
      </c>
      <c r="Q376" s="36" t="s">
        <v>104</v>
      </c>
      <c r="R376" s="36" t="s">
        <v>190</v>
      </c>
      <c r="S376" s="34" t="s">
        <v>193</v>
      </c>
      <c r="T376" s="36">
        <v>100</v>
      </c>
    </row>
    <row r="377" spans="1:20" s="40" customFormat="1" ht="38.25" outlineLevel="1">
      <c r="A377" s="29"/>
      <c r="B377" s="41">
        <v>360</v>
      </c>
      <c r="C377" s="31" t="s">
        <v>365</v>
      </c>
      <c r="D377" s="58" t="s">
        <v>339</v>
      </c>
      <c r="E377" s="34" t="s">
        <v>521</v>
      </c>
      <c r="F377" s="34" t="s">
        <v>522</v>
      </c>
      <c r="G377" s="34" t="s">
        <v>523</v>
      </c>
      <c r="H377" s="34" t="s">
        <v>524</v>
      </c>
      <c r="I377" s="36" t="s">
        <v>525</v>
      </c>
      <c r="J377" s="36"/>
      <c r="K377" s="36"/>
      <c r="L377" s="36" t="s">
        <v>62</v>
      </c>
      <c r="M377" s="41" t="s">
        <v>345</v>
      </c>
      <c r="N377" s="43">
        <v>1</v>
      </c>
      <c r="O377" s="39">
        <v>285714</v>
      </c>
      <c r="P377" s="39">
        <v>285714</v>
      </c>
      <c r="Q377" s="36" t="s">
        <v>96</v>
      </c>
      <c r="R377" s="36" t="s">
        <v>526</v>
      </c>
      <c r="S377" s="34" t="s">
        <v>164</v>
      </c>
      <c r="T377" s="36">
        <v>100</v>
      </c>
    </row>
    <row r="378" spans="1:20" s="40" customFormat="1" ht="51" customHeight="1" outlineLevel="1">
      <c r="A378" s="29"/>
      <c r="B378" s="30">
        <v>361</v>
      </c>
      <c r="C378" s="31" t="s">
        <v>365</v>
      </c>
      <c r="D378" s="58" t="s">
        <v>339</v>
      </c>
      <c r="E378" s="34" t="s">
        <v>521</v>
      </c>
      <c r="F378" s="34" t="s">
        <v>522</v>
      </c>
      <c r="G378" s="34" t="s">
        <v>523</v>
      </c>
      <c r="H378" s="34" t="s">
        <v>524</v>
      </c>
      <c r="I378" s="36" t="s">
        <v>525</v>
      </c>
      <c r="J378" s="36"/>
      <c r="K378" s="36"/>
      <c r="L378" s="36" t="s">
        <v>62</v>
      </c>
      <c r="M378" s="41" t="s">
        <v>345</v>
      </c>
      <c r="N378" s="43">
        <v>1</v>
      </c>
      <c r="O378" s="39">
        <v>87504</v>
      </c>
      <c r="P378" s="39">
        <v>87504</v>
      </c>
      <c r="Q378" s="36" t="s">
        <v>104</v>
      </c>
      <c r="R378" s="36" t="s">
        <v>526</v>
      </c>
      <c r="S378" s="34" t="s">
        <v>98</v>
      </c>
      <c r="T378" s="36">
        <v>100</v>
      </c>
    </row>
    <row r="379" spans="1:20" s="40" customFormat="1" ht="51" customHeight="1" outlineLevel="1">
      <c r="A379" s="29"/>
      <c r="B379" s="41">
        <v>362</v>
      </c>
      <c r="C379" s="31" t="s">
        <v>365</v>
      </c>
      <c r="D379" s="58" t="s">
        <v>339</v>
      </c>
      <c r="E379" s="36" t="s">
        <v>527</v>
      </c>
      <c r="F379" s="47" t="s">
        <v>528</v>
      </c>
      <c r="G379" s="34" t="s">
        <v>529</v>
      </c>
      <c r="H379" s="47" t="s">
        <v>528</v>
      </c>
      <c r="I379" s="47" t="s">
        <v>530</v>
      </c>
      <c r="J379" s="47"/>
      <c r="K379" s="41"/>
      <c r="L379" s="36" t="s">
        <v>62</v>
      </c>
      <c r="M379" s="41" t="s">
        <v>345</v>
      </c>
      <c r="N379" s="43">
        <v>1</v>
      </c>
      <c r="O379" s="39">
        <f>95872-6000</f>
        <v>89872</v>
      </c>
      <c r="P379" s="39">
        <f>95872-6000</f>
        <v>89872</v>
      </c>
      <c r="Q379" s="36" t="s">
        <v>104</v>
      </c>
      <c r="R379" s="34" t="s">
        <v>526</v>
      </c>
      <c r="S379" s="36" t="s">
        <v>40</v>
      </c>
      <c r="T379" s="36">
        <v>100</v>
      </c>
    </row>
    <row r="380" spans="1:20" s="40" customFormat="1" ht="63.75" outlineLevel="1">
      <c r="A380" s="29"/>
      <c r="B380" s="41">
        <v>363</v>
      </c>
      <c r="C380" s="31" t="s">
        <v>365</v>
      </c>
      <c r="D380" s="58" t="s">
        <v>339</v>
      </c>
      <c r="E380" s="36" t="s">
        <v>531</v>
      </c>
      <c r="F380" s="47" t="s">
        <v>532</v>
      </c>
      <c r="G380" s="34" t="s">
        <v>533</v>
      </c>
      <c r="H380" s="47" t="s">
        <v>534</v>
      </c>
      <c r="I380" s="47" t="s">
        <v>535</v>
      </c>
      <c r="J380" s="47"/>
      <c r="K380" s="61"/>
      <c r="L380" s="36" t="s">
        <v>62</v>
      </c>
      <c r="M380" s="41" t="s">
        <v>345</v>
      </c>
      <c r="N380" s="43">
        <v>1</v>
      </c>
      <c r="O380" s="39">
        <v>425600</v>
      </c>
      <c r="P380" s="39">
        <v>425600</v>
      </c>
      <c r="Q380" s="36" t="s">
        <v>104</v>
      </c>
      <c r="R380" s="34" t="s">
        <v>526</v>
      </c>
      <c r="S380" s="36" t="s">
        <v>40</v>
      </c>
      <c r="T380" s="36">
        <v>100</v>
      </c>
    </row>
    <row r="381" spans="1:20" s="40" customFormat="1" ht="63.75">
      <c r="A381" s="29"/>
      <c r="B381" s="30">
        <v>364</v>
      </c>
      <c r="C381" s="31" t="s">
        <v>365</v>
      </c>
      <c r="D381" s="58" t="s">
        <v>339</v>
      </c>
      <c r="E381" s="36" t="s">
        <v>531</v>
      </c>
      <c r="F381" s="47" t="s">
        <v>532</v>
      </c>
      <c r="G381" s="34" t="s">
        <v>533</v>
      </c>
      <c r="H381" s="47" t="s">
        <v>534</v>
      </c>
      <c r="I381" s="47" t="s">
        <v>535</v>
      </c>
      <c r="J381" s="47"/>
      <c r="K381" s="61"/>
      <c r="L381" s="36" t="s">
        <v>62</v>
      </c>
      <c r="M381" s="41" t="s">
        <v>345</v>
      </c>
      <c r="N381" s="43">
        <v>1</v>
      </c>
      <c r="O381" s="39">
        <v>377775</v>
      </c>
      <c r="P381" s="39">
        <v>377775</v>
      </c>
      <c r="Q381" s="36" t="s">
        <v>96</v>
      </c>
      <c r="R381" s="34" t="s">
        <v>526</v>
      </c>
      <c r="S381" s="34" t="s">
        <v>164</v>
      </c>
      <c r="T381" s="36">
        <v>100</v>
      </c>
    </row>
    <row r="382" spans="1:20" s="40" customFormat="1" ht="76.5" outlineLevel="1">
      <c r="A382" s="29"/>
      <c r="B382" s="41">
        <v>365</v>
      </c>
      <c r="C382" s="31" t="s">
        <v>29</v>
      </c>
      <c r="D382" s="58" t="s">
        <v>339</v>
      </c>
      <c r="E382" s="36" t="s">
        <v>536</v>
      </c>
      <c r="F382" s="34" t="s">
        <v>537</v>
      </c>
      <c r="G382" s="34" t="s">
        <v>538</v>
      </c>
      <c r="H382" s="34" t="s">
        <v>539</v>
      </c>
      <c r="I382" s="34" t="s">
        <v>540</v>
      </c>
      <c r="J382" s="34"/>
      <c r="K382" s="34"/>
      <c r="L382" s="36" t="s">
        <v>62</v>
      </c>
      <c r="M382" s="41" t="s">
        <v>345</v>
      </c>
      <c r="N382" s="43">
        <v>1</v>
      </c>
      <c r="O382" s="39">
        <v>214286</v>
      </c>
      <c r="P382" s="39">
        <v>214286</v>
      </c>
      <c r="Q382" s="36" t="s">
        <v>104</v>
      </c>
      <c r="R382" s="36" t="s">
        <v>190</v>
      </c>
      <c r="S382" s="36" t="s">
        <v>40</v>
      </c>
      <c r="T382" s="36">
        <v>0</v>
      </c>
    </row>
    <row r="383" spans="1:20" s="40" customFormat="1" ht="76.5" outlineLevel="1">
      <c r="A383" s="29"/>
      <c r="B383" s="41">
        <v>366</v>
      </c>
      <c r="C383" s="31" t="s">
        <v>29</v>
      </c>
      <c r="D383" s="58" t="s">
        <v>339</v>
      </c>
      <c r="E383" s="36" t="s">
        <v>536</v>
      </c>
      <c r="F383" s="34" t="s">
        <v>537</v>
      </c>
      <c r="G383" s="34" t="s">
        <v>538</v>
      </c>
      <c r="H383" s="34" t="s">
        <v>539</v>
      </c>
      <c r="I383" s="34" t="s">
        <v>540</v>
      </c>
      <c r="J383" s="34"/>
      <c r="K383" s="34"/>
      <c r="L383" s="36" t="s">
        <v>62</v>
      </c>
      <c r="M383" s="41" t="s">
        <v>345</v>
      </c>
      <c r="N383" s="43">
        <v>1</v>
      </c>
      <c r="O383" s="39">
        <v>497839</v>
      </c>
      <c r="P383" s="39">
        <v>497839</v>
      </c>
      <c r="Q383" s="36" t="s">
        <v>38</v>
      </c>
      <c r="R383" s="36" t="s">
        <v>190</v>
      </c>
      <c r="S383" s="34" t="s">
        <v>99</v>
      </c>
      <c r="T383" s="36">
        <v>0</v>
      </c>
    </row>
    <row r="384" spans="1:20" s="40" customFormat="1" ht="76.5" customHeight="1" outlineLevel="1">
      <c r="A384" s="29"/>
      <c r="B384" s="30">
        <v>367</v>
      </c>
      <c r="C384" s="31" t="s">
        <v>29</v>
      </c>
      <c r="D384" s="58" t="s">
        <v>339</v>
      </c>
      <c r="E384" s="36" t="s">
        <v>536</v>
      </c>
      <c r="F384" s="34" t="s">
        <v>537</v>
      </c>
      <c r="G384" s="34" t="s">
        <v>538</v>
      </c>
      <c r="H384" s="34" t="s">
        <v>539</v>
      </c>
      <c r="I384" s="34" t="s">
        <v>540</v>
      </c>
      <c r="J384" s="34"/>
      <c r="K384" s="34"/>
      <c r="L384" s="36" t="s">
        <v>62</v>
      </c>
      <c r="M384" s="41" t="s">
        <v>345</v>
      </c>
      <c r="N384" s="43">
        <v>1</v>
      </c>
      <c r="O384" s="39">
        <v>293705</v>
      </c>
      <c r="P384" s="39">
        <v>293705</v>
      </c>
      <c r="Q384" s="36" t="s">
        <v>38</v>
      </c>
      <c r="R384" s="36" t="s">
        <v>190</v>
      </c>
      <c r="S384" s="34" t="s">
        <v>189</v>
      </c>
      <c r="T384" s="36">
        <v>0</v>
      </c>
    </row>
    <row r="385" spans="1:20" s="40" customFormat="1" ht="76.5" customHeight="1" outlineLevel="1">
      <c r="A385" s="29"/>
      <c r="B385" s="41">
        <v>368</v>
      </c>
      <c r="C385" s="31" t="s">
        <v>29</v>
      </c>
      <c r="D385" s="58" t="s">
        <v>339</v>
      </c>
      <c r="E385" s="36" t="s">
        <v>536</v>
      </c>
      <c r="F385" s="34" t="s">
        <v>537</v>
      </c>
      <c r="G385" s="34" t="s">
        <v>538</v>
      </c>
      <c r="H385" s="34" t="s">
        <v>539</v>
      </c>
      <c r="I385" s="34" t="s">
        <v>540</v>
      </c>
      <c r="J385" s="34"/>
      <c r="K385" s="34"/>
      <c r="L385" s="36" t="s">
        <v>62</v>
      </c>
      <c r="M385" s="41" t="s">
        <v>345</v>
      </c>
      <c r="N385" s="43">
        <v>1</v>
      </c>
      <c r="O385" s="39">
        <v>158036</v>
      </c>
      <c r="P385" s="39">
        <v>158036</v>
      </c>
      <c r="Q385" s="36" t="s">
        <v>104</v>
      </c>
      <c r="R385" s="36" t="s">
        <v>190</v>
      </c>
      <c r="S385" s="34" t="s">
        <v>98</v>
      </c>
      <c r="T385" s="36">
        <v>0</v>
      </c>
    </row>
    <row r="386" spans="1:20" s="40" customFormat="1" ht="114.75" customHeight="1" outlineLevel="1">
      <c r="A386" s="29"/>
      <c r="B386" s="41">
        <v>369</v>
      </c>
      <c r="C386" s="31" t="s">
        <v>29</v>
      </c>
      <c r="D386" s="58" t="s">
        <v>339</v>
      </c>
      <c r="E386" s="34" t="s">
        <v>541</v>
      </c>
      <c r="F386" s="34" t="s">
        <v>542</v>
      </c>
      <c r="G386" s="34" t="s">
        <v>543</v>
      </c>
      <c r="H386" s="34" t="s">
        <v>544</v>
      </c>
      <c r="I386" s="34" t="s">
        <v>545</v>
      </c>
      <c r="J386" s="34"/>
      <c r="K386" s="34"/>
      <c r="L386" s="36" t="s">
        <v>62</v>
      </c>
      <c r="M386" s="41" t="s">
        <v>345</v>
      </c>
      <c r="N386" s="43">
        <v>1</v>
      </c>
      <c r="O386" s="39">
        <v>267857</v>
      </c>
      <c r="P386" s="39">
        <v>267857</v>
      </c>
      <c r="Q386" s="36" t="s">
        <v>38</v>
      </c>
      <c r="R386" s="36" t="s">
        <v>546</v>
      </c>
      <c r="S386" s="36" t="s">
        <v>40</v>
      </c>
      <c r="T386" s="36">
        <v>30</v>
      </c>
    </row>
    <row r="387" spans="1:20" s="40" customFormat="1" ht="51" outlineLevel="1">
      <c r="A387" s="29"/>
      <c r="B387" s="30">
        <v>370</v>
      </c>
      <c r="C387" s="31" t="s">
        <v>29</v>
      </c>
      <c r="D387" s="58" t="s">
        <v>339</v>
      </c>
      <c r="E387" s="34" t="s">
        <v>547</v>
      </c>
      <c r="F387" s="34" t="s">
        <v>548</v>
      </c>
      <c r="G387" s="34" t="s">
        <v>549</v>
      </c>
      <c r="H387" s="34" t="s">
        <v>550</v>
      </c>
      <c r="I387" s="34" t="s">
        <v>551</v>
      </c>
      <c r="J387" s="34"/>
      <c r="K387" s="34"/>
      <c r="L387" s="37" t="s">
        <v>36</v>
      </c>
      <c r="M387" s="41" t="s">
        <v>345</v>
      </c>
      <c r="N387" s="43">
        <v>1</v>
      </c>
      <c r="O387" s="39">
        <v>9923606</v>
      </c>
      <c r="P387" s="39">
        <v>9923606</v>
      </c>
      <c r="Q387" s="36" t="s">
        <v>96</v>
      </c>
      <c r="R387" s="36" t="s">
        <v>96</v>
      </c>
      <c r="S387" s="36" t="s">
        <v>40</v>
      </c>
      <c r="T387" s="36">
        <v>100</v>
      </c>
    </row>
    <row r="388" spans="1:20" s="40" customFormat="1" ht="76.5" outlineLevel="1">
      <c r="A388" s="29"/>
      <c r="B388" s="41">
        <v>371</v>
      </c>
      <c r="C388" s="31" t="s">
        <v>29</v>
      </c>
      <c r="D388" s="58" t="s">
        <v>339</v>
      </c>
      <c r="E388" s="36" t="s">
        <v>479</v>
      </c>
      <c r="F388" s="34" t="s">
        <v>552</v>
      </c>
      <c r="G388" s="34" t="s">
        <v>553</v>
      </c>
      <c r="H388" s="34" t="s">
        <v>482</v>
      </c>
      <c r="I388" s="34" t="s">
        <v>483</v>
      </c>
      <c r="J388" s="34"/>
      <c r="K388" s="34"/>
      <c r="L388" s="36" t="s">
        <v>62</v>
      </c>
      <c r="M388" s="41" t="s">
        <v>345</v>
      </c>
      <c r="N388" s="43">
        <v>1</v>
      </c>
      <c r="O388" s="39">
        <v>0</v>
      </c>
      <c r="P388" s="39">
        <f>1240176-1240176</f>
        <v>0</v>
      </c>
      <c r="Q388" s="36" t="s">
        <v>38</v>
      </c>
      <c r="R388" s="36" t="s">
        <v>104</v>
      </c>
      <c r="S388" s="36" t="s">
        <v>40</v>
      </c>
      <c r="T388" s="36">
        <v>50</v>
      </c>
    </row>
    <row r="389" spans="1:20" s="40" customFormat="1" ht="38.25">
      <c r="A389" s="29"/>
      <c r="B389" s="41">
        <v>372</v>
      </c>
      <c r="C389" s="31" t="s">
        <v>29</v>
      </c>
      <c r="D389" s="58" t="s">
        <v>339</v>
      </c>
      <c r="E389" s="34" t="s">
        <v>554</v>
      </c>
      <c r="F389" s="34" t="s">
        <v>555</v>
      </c>
      <c r="G389" s="34" t="s">
        <v>556</v>
      </c>
      <c r="H389" s="34" t="s">
        <v>557</v>
      </c>
      <c r="I389" s="34" t="s">
        <v>558</v>
      </c>
      <c r="J389" s="34"/>
      <c r="K389" s="34"/>
      <c r="L389" s="36" t="s">
        <v>62</v>
      </c>
      <c r="M389" s="41" t="s">
        <v>345</v>
      </c>
      <c r="N389" s="43">
        <v>1</v>
      </c>
      <c r="O389" s="39">
        <f>P389/N389</f>
        <v>1410714</v>
      </c>
      <c r="P389" s="39">
        <f>1785714-375000</f>
        <v>1410714</v>
      </c>
      <c r="Q389" s="36" t="s">
        <v>96</v>
      </c>
      <c r="R389" s="36" t="s">
        <v>96</v>
      </c>
      <c r="S389" s="36" t="s">
        <v>40</v>
      </c>
      <c r="T389" s="36">
        <v>0</v>
      </c>
    </row>
    <row r="390" spans="1:20" s="40" customFormat="1" ht="63.75">
      <c r="A390" s="29"/>
      <c r="B390" s="30">
        <v>373</v>
      </c>
      <c r="C390" s="31" t="s">
        <v>29</v>
      </c>
      <c r="D390" s="58" t="s">
        <v>339</v>
      </c>
      <c r="E390" s="36" t="s">
        <v>559</v>
      </c>
      <c r="F390" s="34" t="s">
        <v>560</v>
      </c>
      <c r="G390" s="62" t="s">
        <v>561</v>
      </c>
      <c r="H390" s="34" t="s">
        <v>562</v>
      </c>
      <c r="I390" s="34" t="s">
        <v>563</v>
      </c>
      <c r="J390" s="34"/>
      <c r="K390" s="36"/>
      <c r="L390" s="36" t="s">
        <v>62</v>
      </c>
      <c r="M390" s="41" t="s">
        <v>345</v>
      </c>
      <c r="N390" s="43">
        <v>2</v>
      </c>
      <c r="O390" s="39">
        <v>1276785.5</v>
      </c>
      <c r="P390" s="39">
        <v>2553571</v>
      </c>
      <c r="Q390" s="36" t="s">
        <v>38</v>
      </c>
      <c r="R390" s="36" t="s">
        <v>546</v>
      </c>
      <c r="S390" s="36" t="s">
        <v>40</v>
      </c>
      <c r="T390" s="36">
        <v>50</v>
      </c>
    </row>
    <row r="391" spans="1:20" s="40" customFormat="1" ht="51" customHeight="1" outlineLevel="1">
      <c r="A391" s="29"/>
      <c r="B391" s="41">
        <v>374</v>
      </c>
      <c r="C391" s="31" t="s">
        <v>365</v>
      </c>
      <c r="D391" s="58" t="s">
        <v>339</v>
      </c>
      <c r="E391" s="36" t="s">
        <v>531</v>
      </c>
      <c r="F391" s="47" t="s">
        <v>532</v>
      </c>
      <c r="G391" s="34" t="s">
        <v>533</v>
      </c>
      <c r="H391" s="47" t="s">
        <v>534</v>
      </c>
      <c r="I391" s="47" t="s">
        <v>535</v>
      </c>
      <c r="J391" s="47"/>
      <c r="K391" s="34"/>
      <c r="L391" s="36" t="s">
        <v>62</v>
      </c>
      <c r="M391" s="41" t="s">
        <v>345</v>
      </c>
      <c r="N391" s="43">
        <v>1</v>
      </c>
      <c r="O391" s="39">
        <v>281493</v>
      </c>
      <c r="P391" s="39">
        <v>281493</v>
      </c>
      <c r="Q391" s="34" t="s">
        <v>104</v>
      </c>
      <c r="R391" s="34" t="s">
        <v>526</v>
      </c>
      <c r="S391" s="34" t="s">
        <v>173</v>
      </c>
      <c r="T391" s="36">
        <v>100</v>
      </c>
    </row>
    <row r="392" spans="1:20" s="40" customFormat="1" ht="51" customHeight="1" outlineLevel="1">
      <c r="A392" s="29"/>
      <c r="B392" s="41">
        <v>375</v>
      </c>
      <c r="C392" s="31" t="s">
        <v>365</v>
      </c>
      <c r="D392" s="58" t="s">
        <v>339</v>
      </c>
      <c r="E392" s="36" t="s">
        <v>531</v>
      </c>
      <c r="F392" s="47" t="s">
        <v>532</v>
      </c>
      <c r="G392" s="34" t="s">
        <v>533</v>
      </c>
      <c r="H392" s="47" t="s">
        <v>534</v>
      </c>
      <c r="I392" s="47" t="s">
        <v>535</v>
      </c>
      <c r="J392" s="47"/>
      <c r="K392" s="34"/>
      <c r="L392" s="36" t="s">
        <v>62</v>
      </c>
      <c r="M392" s="41" t="s">
        <v>345</v>
      </c>
      <c r="N392" s="43">
        <v>1</v>
      </c>
      <c r="O392" s="39">
        <v>281493</v>
      </c>
      <c r="P392" s="39">
        <v>281493</v>
      </c>
      <c r="Q392" s="34" t="s">
        <v>104</v>
      </c>
      <c r="R392" s="34" t="s">
        <v>526</v>
      </c>
      <c r="S392" s="34" t="s">
        <v>99</v>
      </c>
      <c r="T392" s="36">
        <v>100</v>
      </c>
    </row>
    <row r="393" spans="1:20" s="40" customFormat="1" ht="51" customHeight="1" outlineLevel="1">
      <c r="A393" s="29"/>
      <c r="B393" s="30">
        <v>376</v>
      </c>
      <c r="C393" s="31" t="s">
        <v>365</v>
      </c>
      <c r="D393" s="58" t="s">
        <v>339</v>
      </c>
      <c r="E393" s="36" t="s">
        <v>531</v>
      </c>
      <c r="F393" s="47" t="s">
        <v>532</v>
      </c>
      <c r="G393" s="34" t="s">
        <v>533</v>
      </c>
      <c r="H393" s="47" t="s">
        <v>534</v>
      </c>
      <c r="I393" s="47" t="s">
        <v>535</v>
      </c>
      <c r="J393" s="47"/>
      <c r="K393" s="34"/>
      <c r="L393" s="36" t="s">
        <v>62</v>
      </c>
      <c r="M393" s="41" t="s">
        <v>345</v>
      </c>
      <c r="N393" s="43">
        <v>1</v>
      </c>
      <c r="O393" s="39">
        <v>281493</v>
      </c>
      <c r="P393" s="39">
        <v>281493</v>
      </c>
      <c r="Q393" s="34" t="s">
        <v>104</v>
      </c>
      <c r="R393" s="34" t="s">
        <v>526</v>
      </c>
      <c r="S393" s="34" t="s">
        <v>98</v>
      </c>
      <c r="T393" s="36">
        <v>100</v>
      </c>
    </row>
    <row r="394" spans="1:20" s="40" customFormat="1" ht="51" outlineLevel="1">
      <c r="A394" s="29"/>
      <c r="B394" s="41">
        <v>377</v>
      </c>
      <c r="C394" s="31" t="s">
        <v>29</v>
      </c>
      <c r="D394" s="58" t="s">
        <v>339</v>
      </c>
      <c r="E394" s="36" t="s">
        <v>564</v>
      </c>
      <c r="F394" s="34" t="s">
        <v>565</v>
      </c>
      <c r="G394" s="34" t="s">
        <v>566</v>
      </c>
      <c r="H394" s="34" t="s">
        <v>567</v>
      </c>
      <c r="I394" s="34" t="s">
        <v>568</v>
      </c>
      <c r="J394" s="34"/>
      <c r="K394" s="34"/>
      <c r="L394" s="36" t="s">
        <v>62</v>
      </c>
      <c r="M394" s="41" t="s">
        <v>345</v>
      </c>
      <c r="N394" s="43">
        <v>1</v>
      </c>
      <c r="O394" s="39">
        <v>513796</v>
      </c>
      <c r="P394" s="39">
        <v>513796</v>
      </c>
      <c r="Q394" s="36" t="s">
        <v>38</v>
      </c>
      <c r="R394" s="36" t="s">
        <v>190</v>
      </c>
      <c r="S394" s="36" t="s">
        <v>97</v>
      </c>
      <c r="T394" s="36">
        <v>0</v>
      </c>
    </row>
    <row r="395" spans="1:20" s="40" customFormat="1" ht="51" outlineLevel="1">
      <c r="A395" s="29"/>
      <c r="B395" s="41">
        <v>378</v>
      </c>
      <c r="C395" s="31" t="s">
        <v>29</v>
      </c>
      <c r="D395" s="58" t="s">
        <v>339</v>
      </c>
      <c r="E395" s="36" t="s">
        <v>569</v>
      </c>
      <c r="F395" s="34" t="s">
        <v>570</v>
      </c>
      <c r="G395" s="34" t="s">
        <v>571</v>
      </c>
      <c r="H395" s="34" t="s">
        <v>572</v>
      </c>
      <c r="I395" s="34" t="s">
        <v>573</v>
      </c>
      <c r="J395" s="34"/>
      <c r="K395" s="34"/>
      <c r="L395" s="36" t="s">
        <v>62</v>
      </c>
      <c r="M395" s="41" t="s">
        <v>345</v>
      </c>
      <c r="N395" s="43">
        <v>1</v>
      </c>
      <c r="O395" s="39">
        <v>107143</v>
      </c>
      <c r="P395" s="39">
        <v>107143</v>
      </c>
      <c r="Q395" s="34" t="s">
        <v>38</v>
      </c>
      <c r="R395" s="36" t="s">
        <v>190</v>
      </c>
      <c r="S395" s="34" t="s">
        <v>77</v>
      </c>
      <c r="T395" s="36">
        <v>0</v>
      </c>
    </row>
    <row r="396" spans="1:20" s="40" customFormat="1" ht="51" outlineLevel="1">
      <c r="A396" s="29"/>
      <c r="B396" s="30">
        <v>379</v>
      </c>
      <c r="C396" s="31" t="s">
        <v>29</v>
      </c>
      <c r="D396" s="58" t="s">
        <v>339</v>
      </c>
      <c r="E396" s="36" t="s">
        <v>569</v>
      </c>
      <c r="F396" s="34" t="s">
        <v>570</v>
      </c>
      <c r="G396" s="34" t="s">
        <v>571</v>
      </c>
      <c r="H396" s="34" t="s">
        <v>572</v>
      </c>
      <c r="I396" s="34" t="s">
        <v>573</v>
      </c>
      <c r="J396" s="34"/>
      <c r="K396" s="34"/>
      <c r="L396" s="36" t="s">
        <v>62</v>
      </c>
      <c r="M396" s="41" t="s">
        <v>345</v>
      </c>
      <c r="N396" s="43">
        <v>1</v>
      </c>
      <c r="O396" s="39">
        <v>107143</v>
      </c>
      <c r="P396" s="39">
        <v>107143</v>
      </c>
      <c r="Q396" s="36" t="s">
        <v>96</v>
      </c>
      <c r="R396" s="36" t="s">
        <v>190</v>
      </c>
      <c r="S396" s="34" t="s">
        <v>189</v>
      </c>
      <c r="T396" s="36">
        <v>0</v>
      </c>
    </row>
    <row r="397" spans="1:20" s="40" customFormat="1" ht="51" outlineLevel="1">
      <c r="A397" s="29"/>
      <c r="B397" s="41">
        <v>380</v>
      </c>
      <c r="C397" s="31" t="s">
        <v>29</v>
      </c>
      <c r="D397" s="58" t="s">
        <v>339</v>
      </c>
      <c r="E397" s="36" t="s">
        <v>569</v>
      </c>
      <c r="F397" s="34" t="s">
        <v>570</v>
      </c>
      <c r="G397" s="34" t="s">
        <v>571</v>
      </c>
      <c r="H397" s="34" t="s">
        <v>572</v>
      </c>
      <c r="I397" s="34" t="s">
        <v>573</v>
      </c>
      <c r="J397" s="34"/>
      <c r="K397" s="34"/>
      <c r="L397" s="36" t="s">
        <v>62</v>
      </c>
      <c r="M397" s="41" t="s">
        <v>345</v>
      </c>
      <c r="N397" s="43">
        <v>1</v>
      </c>
      <c r="O397" s="39">
        <v>107143</v>
      </c>
      <c r="P397" s="39">
        <v>107143</v>
      </c>
      <c r="Q397" s="36" t="s">
        <v>38</v>
      </c>
      <c r="R397" s="36" t="s">
        <v>190</v>
      </c>
      <c r="S397" s="34" t="s">
        <v>191</v>
      </c>
      <c r="T397" s="36">
        <v>0</v>
      </c>
    </row>
    <row r="398" spans="1:20" s="64" customFormat="1" ht="51" outlineLevel="1">
      <c r="A398" s="63"/>
      <c r="B398" s="41">
        <v>381</v>
      </c>
      <c r="C398" s="31" t="s">
        <v>29</v>
      </c>
      <c r="D398" s="58" t="s">
        <v>339</v>
      </c>
      <c r="E398" s="36" t="s">
        <v>574</v>
      </c>
      <c r="F398" s="36" t="s">
        <v>575</v>
      </c>
      <c r="G398" s="34" t="s">
        <v>576</v>
      </c>
      <c r="H398" s="34" t="s">
        <v>577</v>
      </c>
      <c r="I398" s="36" t="s">
        <v>578</v>
      </c>
      <c r="J398" s="36"/>
      <c r="K398" s="34"/>
      <c r="L398" s="36" t="s">
        <v>62</v>
      </c>
      <c r="M398" s="41" t="s">
        <v>345</v>
      </c>
      <c r="N398" s="43">
        <v>1</v>
      </c>
      <c r="O398" s="39">
        <v>446429</v>
      </c>
      <c r="P398" s="39">
        <v>446429</v>
      </c>
      <c r="Q398" s="34" t="s">
        <v>38</v>
      </c>
      <c r="R398" s="36" t="s">
        <v>190</v>
      </c>
      <c r="S398" s="34" t="s">
        <v>77</v>
      </c>
      <c r="T398" s="36">
        <v>0</v>
      </c>
    </row>
    <row r="399" spans="1:20" s="64" customFormat="1" ht="51" outlineLevel="1">
      <c r="A399" s="63"/>
      <c r="B399" s="30">
        <v>382</v>
      </c>
      <c r="C399" s="31" t="s">
        <v>29</v>
      </c>
      <c r="D399" s="58" t="s">
        <v>339</v>
      </c>
      <c r="E399" s="36" t="s">
        <v>574</v>
      </c>
      <c r="F399" s="36" t="s">
        <v>575</v>
      </c>
      <c r="G399" s="34" t="s">
        <v>576</v>
      </c>
      <c r="H399" s="34" t="s">
        <v>577</v>
      </c>
      <c r="I399" s="36" t="s">
        <v>578</v>
      </c>
      <c r="J399" s="36"/>
      <c r="K399" s="34"/>
      <c r="L399" s="36" t="s">
        <v>62</v>
      </c>
      <c r="M399" s="41" t="s">
        <v>345</v>
      </c>
      <c r="N399" s="43">
        <v>1</v>
      </c>
      <c r="O399" s="39">
        <v>446429</v>
      </c>
      <c r="P399" s="39">
        <v>446429</v>
      </c>
      <c r="Q399" s="34" t="s">
        <v>38</v>
      </c>
      <c r="R399" s="36" t="s">
        <v>190</v>
      </c>
      <c r="S399" s="34" t="s">
        <v>99</v>
      </c>
      <c r="T399" s="36">
        <v>0</v>
      </c>
    </row>
    <row r="400" spans="1:20" s="64" customFormat="1" ht="51" outlineLevel="1">
      <c r="A400" s="63"/>
      <c r="B400" s="41">
        <v>383</v>
      </c>
      <c r="C400" s="31" t="s">
        <v>29</v>
      </c>
      <c r="D400" s="58" t="s">
        <v>339</v>
      </c>
      <c r="E400" s="36" t="s">
        <v>574</v>
      </c>
      <c r="F400" s="36" t="s">
        <v>575</v>
      </c>
      <c r="G400" s="34" t="s">
        <v>576</v>
      </c>
      <c r="H400" s="34" t="s">
        <v>577</v>
      </c>
      <c r="I400" s="36" t="s">
        <v>578</v>
      </c>
      <c r="J400" s="36"/>
      <c r="K400" s="34"/>
      <c r="L400" s="36" t="s">
        <v>62</v>
      </c>
      <c r="M400" s="41" t="s">
        <v>345</v>
      </c>
      <c r="N400" s="43">
        <v>1</v>
      </c>
      <c r="O400" s="39">
        <v>446429</v>
      </c>
      <c r="P400" s="39">
        <v>446429</v>
      </c>
      <c r="Q400" s="36" t="s">
        <v>38</v>
      </c>
      <c r="R400" s="36" t="s">
        <v>190</v>
      </c>
      <c r="S400" s="34" t="s">
        <v>106</v>
      </c>
      <c r="T400" s="36">
        <v>0</v>
      </c>
    </row>
    <row r="401" spans="1:20" s="64" customFormat="1" ht="51" outlineLevel="1">
      <c r="A401" s="63"/>
      <c r="B401" s="41">
        <v>384</v>
      </c>
      <c r="C401" s="31" t="s">
        <v>29</v>
      </c>
      <c r="D401" s="58" t="s">
        <v>339</v>
      </c>
      <c r="E401" s="36" t="s">
        <v>574</v>
      </c>
      <c r="F401" s="36" t="s">
        <v>575</v>
      </c>
      <c r="G401" s="34" t="s">
        <v>576</v>
      </c>
      <c r="H401" s="34" t="s">
        <v>577</v>
      </c>
      <c r="I401" s="36" t="s">
        <v>578</v>
      </c>
      <c r="J401" s="36"/>
      <c r="K401" s="34"/>
      <c r="L401" s="36" t="s">
        <v>62</v>
      </c>
      <c r="M401" s="41" t="s">
        <v>345</v>
      </c>
      <c r="N401" s="43">
        <v>1</v>
      </c>
      <c r="O401" s="39">
        <v>446429</v>
      </c>
      <c r="P401" s="39">
        <v>446429</v>
      </c>
      <c r="Q401" s="34" t="s">
        <v>38</v>
      </c>
      <c r="R401" s="36" t="s">
        <v>190</v>
      </c>
      <c r="S401" s="34" t="s">
        <v>99</v>
      </c>
      <c r="T401" s="36">
        <v>0</v>
      </c>
    </row>
    <row r="402" spans="1:20" s="64" customFormat="1" ht="51" outlineLevel="1">
      <c r="A402" s="63"/>
      <c r="B402" s="30">
        <v>385</v>
      </c>
      <c r="C402" s="31" t="s">
        <v>29</v>
      </c>
      <c r="D402" s="58" t="s">
        <v>339</v>
      </c>
      <c r="E402" s="36" t="s">
        <v>574</v>
      </c>
      <c r="F402" s="36" t="s">
        <v>575</v>
      </c>
      <c r="G402" s="34" t="s">
        <v>576</v>
      </c>
      <c r="H402" s="34" t="s">
        <v>577</v>
      </c>
      <c r="I402" s="36" t="s">
        <v>578</v>
      </c>
      <c r="J402" s="36"/>
      <c r="K402" s="34"/>
      <c r="L402" s="36" t="s">
        <v>62</v>
      </c>
      <c r="M402" s="41" t="s">
        <v>345</v>
      </c>
      <c r="N402" s="43">
        <v>1</v>
      </c>
      <c r="O402" s="39">
        <v>446429</v>
      </c>
      <c r="P402" s="39">
        <v>446429</v>
      </c>
      <c r="Q402" s="34" t="s">
        <v>38</v>
      </c>
      <c r="R402" s="36" t="s">
        <v>190</v>
      </c>
      <c r="S402" s="34" t="s">
        <v>99</v>
      </c>
      <c r="T402" s="36">
        <v>0</v>
      </c>
    </row>
    <row r="403" spans="1:20" s="64" customFormat="1" ht="51" outlineLevel="1">
      <c r="A403" s="63"/>
      <c r="B403" s="41">
        <v>386</v>
      </c>
      <c r="C403" s="31" t="s">
        <v>29</v>
      </c>
      <c r="D403" s="58" t="s">
        <v>339</v>
      </c>
      <c r="E403" s="36" t="s">
        <v>579</v>
      </c>
      <c r="F403" s="34" t="s">
        <v>393</v>
      </c>
      <c r="G403" s="34" t="s">
        <v>394</v>
      </c>
      <c r="H403" s="34" t="s">
        <v>395</v>
      </c>
      <c r="I403" s="36" t="s">
        <v>580</v>
      </c>
      <c r="J403" s="36"/>
      <c r="K403" s="34"/>
      <c r="L403" s="36" t="s">
        <v>62</v>
      </c>
      <c r="M403" s="41" t="s">
        <v>345</v>
      </c>
      <c r="N403" s="43">
        <v>1</v>
      </c>
      <c r="O403" s="39">
        <v>250000</v>
      </c>
      <c r="P403" s="39">
        <v>250000</v>
      </c>
      <c r="Q403" s="34" t="s">
        <v>96</v>
      </c>
      <c r="R403" s="36" t="s">
        <v>190</v>
      </c>
      <c r="S403" s="34" t="s">
        <v>77</v>
      </c>
      <c r="T403" s="36">
        <v>0</v>
      </c>
    </row>
    <row r="404" spans="1:20" s="64" customFormat="1" ht="25.5" outlineLevel="1">
      <c r="A404" s="63"/>
      <c r="B404" s="41">
        <v>387</v>
      </c>
      <c r="C404" s="31" t="s">
        <v>29</v>
      </c>
      <c r="D404" s="58" t="s">
        <v>339</v>
      </c>
      <c r="E404" s="36" t="s">
        <v>579</v>
      </c>
      <c r="F404" s="34" t="s">
        <v>393</v>
      </c>
      <c r="G404" s="34" t="s">
        <v>394</v>
      </c>
      <c r="H404" s="34" t="s">
        <v>395</v>
      </c>
      <c r="I404" s="36" t="s">
        <v>580</v>
      </c>
      <c r="J404" s="36"/>
      <c r="K404" s="34"/>
      <c r="L404" s="36" t="s">
        <v>62</v>
      </c>
      <c r="M404" s="41" t="s">
        <v>345</v>
      </c>
      <c r="N404" s="43">
        <v>1</v>
      </c>
      <c r="O404" s="39">
        <v>250000</v>
      </c>
      <c r="P404" s="39">
        <v>250000</v>
      </c>
      <c r="Q404" s="36" t="s">
        <v>96</v>
      </c>
      <c r="R404" s="36" t="s">
        <v>96</v>
      </c>
      <c r="S404" s="34" t="s">
        <v>187</v>
      </c>
      <c r="T404" s="36">
        <v>0</v>
      </c>
    </row>
    <row r="405" spans="1:20" s="64" customFormat="1" ht="25.5" outlineLevel="1">
      <c r="A405" s="63"/>
      <c r="B405" s="30">
        <v>388</v>
      </c>
      <c r="C405" s="31" t="s">
        <v>29</v>
      </c>
      <c r="D405" s="58" t="s">
        <v>339</v>
      </c>
      <c r="E405" s="36" t="s">
        <v>579</v>
      </c>
      <c r="F405" s="34" t="s">
        <v>393</v>
      </c>
      <c r="G405" s="34" t="s">
        <v>394</v>
      </c>
      <c r="H405" s="34" t="s">
        <v>395</v>
      </c>
      <c r="I405" s="36" t="s">
        <v>580</v>
      </c>
      <c r="J405" s="36"/>
      <c r="K405" s="34"/>
      <c r="L405" s="36" t="s">
        <v>62</v>
      </c>
      <c r="M405" s="41" t="s">
        <v>345</v>
      </c>
      <c r="N405" s="43">
        <v>1</v>
      </c>
      <c r="O405" s="39">
        <v>250000</v>
      </c>
      <c r="P405" s="39">
        <v>250000</v>
      </c>
      <c r="Q405" s="36" t="s">
        <v>96</v>
      </c>
      <c r="R405" s="36" t="s">
        <v>96</v>
      </c>
      <c r="S405" s="34" t="s">
        <v>187</v>
      </c>
      <c r="T405" s="36">
        <v>0</v>
      </c>
    </row>
    <row r="406" spans="1:20" s="64" customFormat="1" ht="25.5" outlineLevel="1">
      <c r="A406" s="63"/>
      <c r="B406" s="41">
        <v>389</v>
      </c>
      <c r="C406" s="31" t="s">
        <v>29</v>
      </c>
      <c r="D406" s="58" t="s">
        <v>339</v>
      </c>
      <c r="E406" s="36" t="s">
        <v>579</v>
      </c>
      <c r="F406" s="34" t="s">
        <v>393</v>
      </c>
      <c r="G406" s="34" t="s">
        <v>394</v>
      </c>
      <c r="H406" s="34" t="s">
        <v>395</v>
      </c>
      <c r="I406" s="36" t="s">
        <v>580</v>
      </c>
      <c r="J406" s="36"/>
      <c r="K406" s="34"/>
      <c r="L406" s="36" t="s">
        <v>62</v>
      </c>
      <c r="M406" s="41" t="s">
        <v>345</v>
      </c>
      <c r="N406" s="43">
        <v>1</v>
      </c>
      <c r="O406" s="39">
        <v>250000</v>
      </c>
      <c r="P406" s="39">
        <v>250000</v>
      </c>
      <c r="Q406" s="36" t="s">
        <v>96</v>
      </c>
      <c r="R406" s="36" t="s">
        <v>96</v>
      </c>
      <c r="S406" s="34" t="s">
        <v>187</v>
      </c>
      <c r="T406" s="36">
        <v>0</v>
      </c>
    </row>
    <row r="407" spans="1:20" s="64" customFormat="1" ht="25.5" outlineLevel="1">
      <c r="A407" s="63"/>
      <c r="B407" s="41">
        <v>390</v>
      </c>
      <c r="C407" s="31" t="s">
        <v>29</v>
      </c>
      <c r="D407" s="58" t="s">
        <v>339</v>
      </c>
      <c r="E407" s="36" t="s">
        <v>579</v>
      </c>
      <c r="F407" s="34" t="s">
        <v>393</v>
      </c>
      <c r="G407" s="34" t="s">
        <v>394</v>
      </c>
      <c r="H407" s="34" t="s">
        <v>395</v>
      </c>
      <c r="I407" s="36" t="s">
        <v>580</v>
      </c>
      <c r="J407" s="36"/>
      <c r="K407" s="34"/>
      <c r="L407" s="36" t="s">
        <v>62</v>
      </c>
      <c r="M407" s="41" t="s">
        <v>345</v>
      </c>
      <c r="N407" s="43">
        <v>1</v>
      </c>
      <c r="O407" s="39">
        <v>250000</v>
      </c>
      <c r="P407" s="39">
        <v>250000</v>
      </c>
      <c r="Q407" s="36" t="s">
        <v>96</v>
      </c>
      <c r="R407" s="36" t="s">
        <v>96</v>
      </c>
      <c r="S407" s="34" t="s">
        <v>187</v>
      </c>
      <c r="T407" s="36">
        <v>0</v>
      </c>
    </row>
    <row r="408" spans="1:20" s="64" customFormat="1" ht="51" outlineLevel="1">
      <c r="A408" s="63"/>
      <c r="B408" s="30">
        <v>391</v>
      </c>
      <c r="C408" s="31" t="s">
        <v>29</v>
      </c>
      <c r="D408" s="58" t="s">
        <v>339</v>
      </c>
      <c r="E408" s="36" t="s">
        <v>579</v>
      </c>
      <c r="F408" s="34" t="s">
        <v>393</v>
      </c>
      <c r="G408" s="34" t="s">
        <v>394</v>
      </c>
      <c r="H408" s="34" t="s">
        <v>395</v>
      </c>
      <c r="I408" s="36" t="s">
        <v>580</v>
      </c>
      <c r="J408" s="36"/>
      <c r="K408" s="34"/>
      <c r="L408" s="36" t="s">
        <v>62</v>
      </c>
      <c r="M408" s="41" t="s">
        <v>345</v>
      </c>
      <c r="N408" s="43">
        <v>1</v>
      </c>
      <c r="O408" s="39">
        <v>250000</v>
      </c>
      <c r="P408" s="39">
        <v>250000</v>
      </c>
      <c r="Q408" s="34" t="s">
        <v>38</v>
      </c>
      <c r="R408" s="34" t="s">
        <v>63</v>
      </c>
      <c r="S408" s="34" t="s">
        <v>99</v>
      </c>
      <c r="T408" s="36">
        <v>0</v>
      </c>
    </row>
    <row r="409" spans="1:20" s="64" customFormat="1" ht="51" outlineLevel="1">
      <c r="A409" s="63"/>
      <c r="B409" s="41">
        <v>392</v>
      </c>
      <c r="C409" s="31" t="s">
        <v>29</v>
      </c>
      <c r="D409" s="58" t="s">
        <v>339</v>
      </c>
      <c r="E409" s="36" t="s">
        <v>579</v>
      </c>
      <c r="F409" s="34" t="s">
        <v>393</v>
      </c>
      <c r="G409" s="34" t="s">
        <v>394</v>
      </c>
      <c r="H409" s="34" t="s">
        <v>395</v>
      </c>
      <c r="I409" s="36" t="s">
        <v>580</v>
      </c>
      <c r="J409" s="36"/>
      <c r="K409" s="34"/>
      <c r="L409" s="36" t="s">
        <v>62</v>
      </c>
      <c r="M409" s="41" t="s">
        <v>345</v>
      </c>
      <c r="N409" s="43">
        <v>1</v>
      </c>
      <c r="O409" s="39">
        <v>250000</v>
      </c>
      <c r="P409" s="39">
        <v>250000</v>
      </c>
      <c r="Q409" s="34" t="s">
        <v>38</v>
      </c>
      <c r="R409" s="34" t="s">
        <v>63</v>
      </c>
      <c r="S409" s="34" t="s">
        <v>99</v>
      </c>
      <c r="T409" s="36">
        <v>0</v>
      </c>
    </row>
    <row r="410" spans="1:20" s="64" customFormat="1" ht="51" outlineLevel="1">
      <c r="A410" s="63"/>
      <c r="B410" s="41">
        <v>393</v>
      </c>
      <c r="C410" s="31" t="s">
        <v>29</v>
      </c>
      <c r="D410" s="58" t="s">
        <v>339</v>
      </c>
      <c r="E410" s="36" t="s">
        <v>579</v>
      </c>
      <c r="F410" s="34" t="s">
        <v>393</v>
      </c>
      <c r="G410" s="34" t="s">
        <v>394</v>
      </c>
      <c r="H410" s="34" t="s">
        <v>395</v>
      </c>
      <c r="I410" s="36" t="s">
        <v>580</v>
      </c>
      <c r="J410" s="36"/>
      <c r="K410" s="34"/>
      <c r="L410" s="36" t="s">
        <v>62</v>
      </c>
      <c r="M410" s="41" t="s">
        <v>345</v>
      </c>
      <c r="N410" s="43">
        <v>1</v>
      </c>
      <c r="O410" s="39">
        <v>250000</v>
      </c>
      <c r="P410" s="39">
        <v>250000</v>
      </c>
      <c r="Q410" s="36" t="s">
        <v>104</v>
      </c>
      <c r="R410" s="36" t="s">
        <v>190</v>
      </c>
      <c r="S410" s="34" t="s">
        <v>193</v>
      </c>
      <c r="T410" s="36">
        <v>0</v>
      </c>
    </row>
    <row r="411" spans="1:20" s="64" customFormat="1" ht="25.5" outlineLevel="1">
      <c r="A411" s="63"/>
      <c r="B411" s="30">
        <v>394</v>
      </c>
      <c r="C411" s="31" t="s">
        <v>29</v>
      </c>
      <c r="D411" s="58" t="s">
        <v>339</v>
      </c>
      <c r="E411" s="36" t="s">
        <v>579</v>
      </c>
      <c r="F411" s="34" t="s">
        <v>393</v>
      </c>
      <c r="G411" s="34" t="s">
        <v>394</v>
      </c>
      <c r="H411" s="34" t="s">
        <v>395</v>
      </c>
      <c r="I411" s="36" t="s">
        <v>580</v>
      </c>
      <c r="J411" s="36"/>
      <c r="K411" s="34"/>
      <c r="L411" s="36" t="s">
        <v>62</v>
      </c>
      <c r="M411" s="41" t="s">
        <v>345</v>
      </c>
      <c r="N411" s="43">
        <v>1</v>
      </c>
      <c r="O411" s="39">
        <v>250000</v>
      </c>
      <c r="P411" s="39">
        <v>250000</v>
      </c>
      <c r="Q411" s="36" t="s">
        <v>38</v>
      </c>
      <c r="R411" s="34" t="s">
        <v>129</v>
      </c>
      <c r="S411" s="34" t="s">
        <v>106</v>
      </c>
      <c r="T411" s="36">
        <v>0</v>
      </c>
    </row>
    <row r="412" spans="1:20" s="64" customFormat="1" ht="25.5" outlineLevel="1">
      <c r="A412" s="63"/>
      <c r="B412" s="41">
        <v>395</v>
      </c>
      <c r="C412" s="31" t="s">
        <v>29</v>
      </c>
      <c r="D412" s="58" t="s">
        <v>339</v>
      </c>
      <c r="E412" s="36" t="s">
        <v>579</v>
      </c>
      <c r="F412" s="34" t="s">
        <v>393</v>
      </c>
      <c r="G412" s="34" t="s">
        <v>394</v>
      </c>
      <c r="H412" s="34" t="s">
        <v>395</v>
      </c>
      <c r="I412" s="36" t="s">
        <v>580</v>
      </c>
      <c r="J412" s="36"/>
      <c r="K412" s="34"/>
      <c r="L412" s="36" t="s">
        <v>62</v>
      </c>
      <c r="M412" s="41" t="s">
        <v>345</v>
      </c>
      <c r="N412" s="43">
        <v>1</v>
      </c>
      <c r="O412" s="39">
        <v>250000</v>
      </c>
      <c r="P412" s="39">
        <v>250000</v>
      </c>
      <c r="Q412" s="34" t="s">
        <v>96</v>
      </c>
      <c r="R412" s="34" t="s">
        <v>96</v>
      </c>
      <c r="S412" s="36" t="s">
        <v>97</v>
      </c>
      <c r="T412" s="36">
        <v>0</v>
      </c>
    </row>
    <row r="413" spans="1:20" s="64" customFormat="1" ht="25.5" outlineLevel="1">
      <c r="A413" s="63"/>
      <c r="B413" s="41">
        <v>396</v>
      </c>
      <c r="C413" s="31" t="s">
        <v>29</v>
      </c>
      <c r="D413" s="58" t="s">
        <v>339</v>
      </c>
      <c r="E413" s="36" t="s">
        <v>579</v>
      </c>
      <c r="F413" s="34" t="s">
        <v>393</v>
      </c>
      <c r="G413" s="34" t="s">
        <v>394</v>
      </c>
      <c r="H413" s="34" t="s">
        <v>395</v>
      </c>
      <c r="I413" s="36" t="s">
        <v>580</v>
      </c>
      <c r="J413" s="36"/>
      <c r="K413" s="34"/>
      <c r="L413" s="36" t="s">
        <v>62</v>
      </c>
      <c r="M413" s="41" t="s">
        <v>345</v>
      </c>
      <c r="N413" s="43">
        <v>1</v>
      </c>
      <c r="O413" s="39">
        <v>250000</v>
      </c>
      <c r="P413" s="39">
        <v>250000</v>
      </c>
      <c r="Q413" s="34" t="s">
        <v>38</v>
      </c>
      <c r="R413" s="34" t="s">
        <v>129</v>
      </c>
      <c r="S413" s="34" t="s">
        <v>177</v>
      </c>
      <c r="T413" s="36">
        <v>0</v>
      </c>
    </row>
    <row r="414" spans="1:20" s="64" customFormat="1" ht="25.5" outlineLevel="1">
      <c r="A414" s="63"/>
      <c r="B414" s="30">
        <v>397</v>
      </c>
      <c r="C414" s="31" t="s">
        <v>29</v>
      </c>
      <c r="D414" s="58" t="s">
        <v>339</v>
      </c>
      <c r="E414" s="36" t="s">
        <v>579</v>
      </c>
      <c r="F414" s="34" t="s">
        <v>393</v>
      </c>
      <c r="G414" s="34" t="s">
        <v>394</v>
      </c>
      <c r="H414" s="34" t="s">
        <v>395</v>
      </c>
      <c r="I414" s="36" t="s">
        <v>580</v>
      </c>
      <c r="J414" s="36"/>
      <c r="K414" s="34"/>
      <c r="L414" s="36" t="s">
        <v>62</v>
      </c>
      <c r="M414" s="41" t="s">
        <v>345</v>
      </c>
      <c r="N414" s="43">
        <v>1</v>
      </c>
      <c r="O414" s="39">
        <v>250000</v>
      </c>
      <c r="P414" s="39">
        <v>250000</v>
      </c>
      <c r="Q414" s="36" t="s">
        <v>96</v>
      </c>
      <c r="R414" s="36" t="s">
        <v>96</v>
      </c>
      <c r="S414" s="34" t="s">
        <v>187</v>
      </c>
      <c r="T414" s="36">
        <v>0</v>
      </c>
    </row>
    <row r="415" spans="1:20" s="64" customFormat="1" ht="25.5" outlineLevel="1">
      <c r="A415" s="63"/>
      <c r="B415" s="41">
        <v>398</v>
      </c>
      <c r="C415" s="31" t="s">
        <v>29</v>
      </c>
      <c r="D415" s="58" t="s">
        <v>339</v>
      </c>
      <c r="E415" s="36" t="s">
        <v>579</v>
      </c>
      <c r="F415" s="34" t="s">
        <v>393</v>
      </c>
      <c r="G415" s="34" t="s">
        <v>394</v>
      </c>
      <c r="H415" s="34" t="s">
        <v>395</v>
      </c>
      <c r="I415" s="36" t="s">
        <v>580</v>
      </c>
      <c r="J415" s="36"/>
      <c r="K415" s="34"/>
      <c r="L415" s="36" t="s">
        <v>62</v>
      </c>
      <c r="M415" s="41" t="s">
        <v>345</v>
      </c>
      <c r="N415" s="43">
        <v>1</v>
      </c>
      <c r="O415" s="39">
        <v>250000</v>
      </c>
      <c r="P415" s="39">
        <v>250000</v>
      </c>
      <c r="Q415" s="36" t="s">
        <v>96</v>
      </c>
      <c r="R415" s="36" t="s">
        <v>96</v>
      </c>
      <c r="S415" s="34" t="s">
        <v>187</v>
      </c>
      <c r="T415" s="36">
        <v>0</v>
      </c>
    </row>
    <row r="416" spans="1:20" s="64" customFormat="1" ht="25.5" outlineLevel="1">
      <c r="A416" s="63"/>
      <c r="B416" s="41">
        <v>399</v>
      </c>
      <c r="C416" s="31" t="s">
        <v>29</v>
      </c>
      <c r="D416" s="58" t="s">
        <v>339</v>
      </c>
      <c r="E416" s="36" t="s">
        <v>579</v>
      </c>
      <c r="F416" s="34" t="s">
        <v>393</v>
      </c>
      <c r="G416" s="34" t="s">
        <v>394</v>
      </c>
      <c r="H416" s="34" t="s">
        <v>395</v>
      </c>
      <c r="I416" s="36" t="s">
        <v>580</v>
      </c>
      <c r="J416" s="36"/>
      <c r="K416" s="34"/>
      <c r="L416" s="36" t="s">
        <v>62</v>
      </c>
      <c r="M416" s="41" t="s">
        <v>345</v>
      </c>
      <c r="N416" s="43">
        <v>1</v>
      </c>
      <c r="O416" s="39">
        <v>250000</v>
      </c>
      <c r="P416" s="39">
        <v>250000</v>
      </c>
      <c r="Q416" s="36" t="s">
        <v>96</v>
      </c>
      <c r="R416" s="36" t="s">
        <v>96</v>
      </c>
      <c r="S416" s="34" t="s">
        <v>187</v>
      </c>
      <c r="T416" s="36">
        <v>0</v>
      </c>
    </row>
    <row r="417" spans="1:20" s="64" customFormat="1" ht="25.5" outlineLevel="1">
      <c r="A417" s="63"/>
      <c r="B417" s="30">
        <v>400</v>
      </c>
      <c r="C417" s="31" t="s">
        <v>29</v>
      </c>
      <c r="D417" s="58" t="s">
        <v>339</v>
      </c>
      <c r="E417" s="36" t="s">
        <v>579</v>
      </c>
      <c r="F417" s="34" t="s">
        <v>393</v>
      </c>
      <c r="G417" s="34" t="s">
        <v>394</v>
      </c>
      <c r="H417" s="34" t="s">
        <v>395</v>
      </c>
      <c r="I417" s="36" t="s">
        <v>580</v>
      </c>
      <c r="J417" s="36"/>
      <c r="K417" s="34"/>
      <c r="L417" s="36" t="s">
        <v>62</v>
      </c>
      <c r="M417" s="41" t="s">
        <v>345</v>
      </c>
      <c r="N417" s="43">
        <v>1</v>
      </c>
      <c r="O417" s="39">
        <v>250000</v>
      </c>
      <c r="P417" s="39">
        <v>250000</v>
      </c>
      <c r="Q417" s="36" t="s">
        <v>96</v>
      </c>
      <c r="R417" s="36" t="s">
        <v>96</v>
      </c>
      <c r="S417" s="34" t="s">
        <v>187</v>
      </c>
      <c r="T417" s="36">
        <v>0</v>
      </c>
    </row>
    <row r="418" spans="1:20" s="64" customFormat="1" ht="51" outlineLevel="1">
      <c r="A418" s="63"/>
      <c r="B418" s="41">
        <v>401</v>
      </c>
      <c r="C418" s="31" t="s">
        <v>29</v>
      </c>
      <c r="D418" s="58" t="s">
        <v>339</v>
      </c>
      <c r="E418" s="36" t="s">
        <v>579</v>
      </c>
      <c r="F418" s="34" t="s">
        <v>393</v>
      </c>
      <c r="G418" s="34" t="s">
        <v>394</v>
      </c>
      <c r="H418" s="34" t="s">
        <v>395</v>
      </c>
      <c r="I418" s="36" t="s">
        <v>580</v>
      </c>
      <c r="J418" s="36"/>
      <c r="K418" s="34"/>
      <c r="L418" s="36" t="s">
        <v>62</v>
      </c>
      <c r="M418" s="41" t="s">
        <v>345</v>
      </c>
      <c r="N418" s="43">
        <v>1</v>
      </c>
      <c r="O418" s="39">
        <v>250000</v>
      </c>
      <c r="P418" s="39">
        <v>250000</v>
      </c>
      <c r="Q418" s="34" t="s">
        <v>38</v>
      </c>
      <c r="R418" s="34" t="s">
        <v>63</v>
      </c>
      <c r="S418" s="34" t="s">
        <v>99</v>
      </c>
      <c r="T418" s="36">
        <v>0</v>
      </c>
    </row>
    <row r="419" spans="1:20" s="64" customFormat="1" ht="51" outlineLevel="1">
      <c r="A419" s="63"/>
      <c r="B419" s="41">
        <v>402</v>
      </c>
      <c r="C419" s="31" t="s">
        <v>29</v>
      </c>
      <c r="D419" s="58" t="s">
        <v>339</v>
      </c>
      <c r="E419" s="36" t="s">
        <v>579</v>
      </c>
      <c r="F419" s="34" t="s">
        <v>393</v>
      </c>
      <c r="G419" s="34" t="s">
        <v>394</v>
      </c>
      <c r="H419" s="34" t="s">
        <v>395</v>
      </c>
      <c r="I419" s="36" t="s">
        <v>580</v>
      </c>
      <c r="J419" s="36"/>
      <c r="K419" s="34"/>
      <c r="L419" s="36" t="s">
        <v>62</v>
      </c>
      <c r="M419" s="41" t="s">
        <v>345</v>
      </c>
      <c r="N419" s="43">
        <v>1</v>
      </c>
      <c r="O419" s="39">
        <v>250000</v>
      </c>
      <c r="P419" s="39">
        <v>250000</v>
      </c>
      <c r="Q419" s="34" t="s">
        <v>38</v>
      </c>
      <c r="R419" s="34" t="s">
        <v>63</v>
      </c>
      <c r="S419" s="34" t="s">
        <v>99</v>
      </c>
      <c r="T419" s="36">
        <v>0</v>
      </c>
    </row>
    <row r="420" spans="1:20" s="64" customFormat="1" ht="51" outlineLevel="1">
      <c r="A420" s="63"/>
      <c r="B420" s="30">
        <v>403</v>
      </c>
      <c r="C420" s="31" t="s">
        <v>29</v>
      </c>
      <c r="D420" s="58" t="s">
        <v>339</v>
      </c>
      <c r="E420" s="36" t="s">
        <v>579</v>
      </c>
      <c r="F420" s="34" t="s">
        <v>393</v>
      </c>
      <c r="G420" s="34" t="s">
        <v>394</v>
      </c>
      <c r="H420" s="34" t="s">
        <v>395</v>
      </c>
      <c r="I420" s="36" t="s">
        <v>580</v>
      </c>
      <c r="J420" s="36"/>
      <c r="K420" s="34"/>
      <c r="L420" s="36" t="s">
        <v>62</v>
      </c>
      <c r="M420" s="41" t="s">
        <v>345</v>
      </c>
      <c r="N420" s="43">
        <v>1</v>
      </c>
      <c r="O420" s="39">
        <v>250000</v>
      </c>
      <c r="P420" s="39">
        <v>250000</v>
      </c>
      <c r="Q420" s="34" t="s">
        <v>38</v>
      </c>
      <c r="R420" s="36" t="s">
        <v>190</v>
      </c>
      <c r="S420" s="34" t="s">
        <v>191</v>
      </c>
      <c r="T420" s="36">
        <v>0</v>
      </c>
    </row>
    <row r="421" spans="1:20" s="40" customFormat="1" ht="51" outlineLevel="1">
      <c r="A421" s="29"/>
      <c r="B421" s="41">
        <v>404</v>
      </c>
      <c r="C421" s="31" t="s">
        <v>29</v>
      </c>
      <c r="D421" s="58" t="s">
        <v>339</v>
      </c>
      <c r="E421" s="36" t="s">
        <v>581</v>
      </c>
      <c r="F421" s="34" t="s">
        <v>582</v>
      </c>
      <c r="G421" s="34" t="s">
        <v>583</v>
      </c>
      <c r="H421" s="34" t="s">
        <v>584</v>
      </c>
      <c r="I421" s="36" t="s">
        <v>585</v>
      </c>
      <c r="J421" s="36"/>
      <c r="K421" s="36"/>
      <c r="L421" s="37" t="s">
        <v>36</v>
      </c>
      <c r="M421" s="41" t="s">
        <v>345</v>
      </c>
      <c r="N421" s="43">
        <v>1</v>
      </c>
      <c r="O421" s="39">
        <v>20189129</v>
      </c>
      <c r="P421" s="39">
        <v>20189129</v>
      </c>
      <c r="Q421" s="36" t="s">
        <v>96</v>
      </c>
      <c r="R421" s="36" t="s">
        <v>190</v>
      </c>
      <c r="S421" s="59" t="s">
        <v>412</v>
      </c>
      <c r="T421" s="36">
        <v>0</v>
      </c>
    </row>
    <row r="422" spans="1:20" s="40" customFormat="1" ht="51" outlineLevel="1">
      <c r="A422" s="29"/>
      <c r="B422" s="41">
        <v>405</v>
      </c>
      <c r="C422" s="31" t="s">
        <v>29</v>
      </c>
      <c r="D422" s="58" t="s">
        <v>339</v>
      </c>
      <c r="E422" s="36" t="s">
        <v>581</v>
      </c>
      <c r="F422" s="34" t="s">
        <v>582</v>
      </c>
      <c r="G422" s="34" t="s">
        <v>583</v>
      </c>
      <c r="H422" s="34" t="s">
        <v>584</v>
      </c>
      <c r="I422" s="36" t="s">
        <v>585</v>
      </c>
      <c r="J422" s="36"/>
      <c r="K422" s="36"/>
      <c r="L422" s="37" t="s">
        <v>36</v>
      </c>
      <c r="M422" s="41" t="s">
        <v>345</v>
      </c>
      <c r="N422" s="43">
        <v>1</v>
      </c>
      <c r="O422" s="39">
        <v>27110495</v>
      </c>
      <c r="P422" s="39">
        <v>27110495</v>
      </c>
      <c r="Q422" s="36" t="s">
        <v>104</v>
      </c>
      <c r="R422" s="36" t="s">
        <v>190</v>
      </c>
      <c r="S422" s="34" t="s">
        <v>177</v>
      </c>
      <c r="T422" s="36">
        <v>0</v>
      </c>
    </row>
    <row r="423" spans="1:20" s="40" customFormat="1" ht="51" outlineLevel="1">
      <c r="A423" s="29"/>
      <c r="B423" s="30">
        <v>406</v>
      </c>
      <c r="C423" s="31" t="s">
        <v>29</v>
      </c>
      <c r="D423" s="58" t="s">
        <v>339</v>
      </c>
      <c r="E423" s="36" t="s">
        <v>581</v>
      </c>
      <c r="F423" s="34" t="s">
        <v>582</v>
      </c>
      <c r="G423" s="34" t="s">
        <v>583</v>
      </c>
      <c r="H423" s="34" t="s">
        <v>584</v>
      </c>
      <c r="I423" s="36" t="s">
        <v>585</v>
      </c>
      <c r="J423" s="36"/>
      <c r="K423" s="36"/>
      <c r="L423" s="37" t="s">
        <v>36</v>
      </c>
      <c r="M423" s="41" t="s">
        <v>345</v>
      </c>
      <c r="N423" s="43">
        <v>1</v>
      </c>
      <c r="O423" s="39">
        <f>P423</f>
        <v>0</v>
      </c>
      <c r="P423" s="39">
        <f>27912343-2485000-1200000-3482143-13225156-6071313-277968-1170763</f>
        <v>0</v>
      </c>
      <c r="Q423" s="36" t="s">
        <v>96</v>
      </c>
      <c r="R423" s="36" t="s">
        <v>190</v>
      </c>
      <c r="S423" s="34" t="s">
        <v>187</v>
      </c>
      <c r="T423" s="36">
        <v>0</v>
      </c>
    </row>
    <row r="424" spans="1:20" s="40" customFormat="1" ht="51" outlineLevel="1">
      <c r="A424" s="29"/>
      <c r="B424" s="41">
        <v>407</v>
      </c>
      <c r="C424" s="31" t="s">
        <v>29</v>
      </c>
      <c r="D424" s="58" t="s">
        <v>339</v>
      </c>
      <c r="E424" s="36" t="s">
        <v>581</v>
      </c>
      <c r="F424" s="34" t="s">
        <v>582</v>
      </c>
      <c r="G424" s="34" t="s">
        <v>583</v>
      </c>
      <c r="H424" s="34" t="s">
        <v>584</v>
      </c>
      <c r="I424" s="36" t="s">
        <v>585</v>
      </c>
      <c r="J424" s="36"/>
      <c r="K424" s="36"/>
      <c r="L424" s="37" t="s">
        <v>363</v>
      </c>
      <c r="M424" s="41" t="s">
        <v>345</v>
      </c>
      <c r="N424" s="43">
        <v>1</v>
      </c>
      <c r="O424" s="39">
        <f>P424</f>
        <v>0</v>
      </c>
      <c r="P424" s="39">
        <f>27912343-11612575-2481500-138500-7255747-2268875-4155146</f>
        <v>0</v>
      </c>
      <c r="Q424" s="36" t="s">
        <v>104</v>
      </c>
      <c r="R424" s="36" t="s">
        <v>190</v>
      </c>
      <c r="S424" s="34" t="s">
        <v>99</v>
      </c>
      <c r="T424" s="36">
        <v>0</v>
      </c>
    </row>
    <row r="425" spans="1:20" s="40" customFormat="1" ht="51" outlineLevel="1">
      <c r="A425" s="29"/>
      <c r="B425" s="41">
        <v>408</v>
      </c>
      <c r="C425" s="31" t="s">
        <v>29</v>
      </c>
      <c r="D425" s="58" t="s">
        <v>339</v>
      </c>
      <c r="E425" s="36" t="s">
        <v>581</v>
      </c>
      <c r="F425" s="34" t="s">
        <v>582</v>
      </c>
      <c r="G425" s="34" t="s">
        <v>583</v>
      </c>
      <c r="H425" s="34" t="s">
        <v>584</v>
      </c>
      <c r="I425" s="36" t="s">
        <v>585</v>
      </c>
      <c r="J425" s="36"/>
      <c r="K425" s="36"/>
      <c r="L425" s="37" t="s">
        <v>36</v>
      </c>
      <c r="M425" s="41" t="s">
        <v>345</v>
      </c>
      <c r="N425" s="43">
        <v>1</v>
      </c>
      <c r="O425" s="39">
        <f>P425/N425</f>
        <v>0</v>
      </c>
      <c r="P425" s="39">
        <f>27912343-5612691-22299652</f>
        <v>0</v>
      </c>
      <c r="Q425" s="36" t="s">
        <v>96</v>
      </c>
      <c r="R425" s="36" t="s">
        <v>190</v>
      </c>
      <c r="S425" s="34" t="s">
        <v>189</v>
      </c>
      <c r="T425" s="36">
        <v>0</v>
      </c>
    </row>
    <row r="426" spans="1:20" s="40" customFormat="1" ht="51" outlineLevel="1">
      <c r="A426" s="29"/>
      <c r="B426" s="30">
        <v>409</v>
      </c>
      <c r="C426" s="31" t="s">
        <v>29</v>
      </c>
      <c r="D426" s="58" t="s">
        <v>339</v>
      </c>
      <c r="E426" s="36" t="s">
        <v>581</v>
      </c>
      <c r="F426" s="34" t="s">
        <v>582</v>
      </c>
      <c r="G426" s="34" t="s">
        <v>583</v>
      </c>
      <c r="H426" s="34" t="s">
        <v>584</v>
      </c>
      <c r="I426" s="36" t="s">
        <v>585</v>
      </c>
      <c r="J426" s="36"/>
      <c r="K426" s="36"/>
      <c r="L426" s="37" t="s">
        <v>36</v>
      </c>
      <c r="M426" s="41" t="s">
        <v>345</v>
      </c>
      <c r="N426" s="43">
        <v>1</v>
      </c>
      <c r="O426" s="39">
        <f>P426/N426</f>
        <v>8255657</v>
      </c>
      <c r="P426" s="39">
        <f>27912343-2760558-16896128</f>
        <v>8255657</v>
      </c>
      <c r="Q426" s="36" t="s">
        <v>96</v>
      </c>
      <c r="R426" s="36" t="s">
        <v>190</v>
      </c>
      <c r="S426" s="34" t="s">
        <v>191</v>
      </c>
      <c r="T426" s="36">
        <v>0</v>
      </c>
    </row>
    <row r="427" spans="1:20" s="40" customFormat="1" ht="51" outlineLevel="1">
      <c r="A427" s="29"/>
      <c r="B427" s="41">
        <v>410</v>
      </c>
      <c r="C427" s="31" t="s">
        <v>29</v>
      </c>
      <c r="D427" s="58" t="s">
        <v>339</v>
      </c>
      <c r="E427" s="36" t="s">
        <v>581</v>
      </c>
      <c r="F427" s="34" t="s">
        <v>582</v>
      </c>
      <c r="G427" s="34" t="s">
        <v>583</v>
      </c>
      <c r="H427" s="34" t="s">
        <v>584</v>
      </c>
      <c r="I427" s="36" t="s">
        <v>585</v>
      </c>
      <c r="J427" s="36"/>
      <c r="K427" s="36"/>
      <c r="L427" s="37" t="s">
        <v>36</v>
      </c>
      <c r="M427" s="41" t="s">
        <v>345</v>
      </c>
      <c r="N427" s="43">
        <v>1</v>
      </c>
      <c r="O427" s="39">
        <v>27912343</v>
      </c>
      <c r="P427" s="39">
        <v>27912343</v>
      </c>
      <c r="Q427" s="36" t="s">
        <v>104</v>
      </c>
      <c r="R427" s="36" t="s">
        <v>190</v>
      </c>
      <c r="S427" s="34" t="s">
        <v>192</v>
      </c>
      <c r="T427" s="36">
        <v>0</v>
      </c>
    </row>
    <row r="428" spans="1:20" s="40" customFormat="1" ht="51" outlineLevel="1">
      <c r="A428" s="29"/>
      <c r="B428" s="41">
        <v>411</v>
      </c>
      <c r="C428" s="31" t="s">
        <v>29</v>
      </c>
      <c r="D428" s="58" t="s">
        <v>339</v>
      </c>
      <c r="E428" s="36" t="s">
        <v>581</v>
      </c>
      <c r="F428" s="34" t="s">
        <v>582</v>
      </c>
      <c r="G428" s="34" t="s">
        <v>583</v>
      </c>
      <c r="H428" s="34" t="s">
        <v>584</v>
      </c>
      <c r="I428" s="36" t="s">
        <v>585</v>
      </c>
      <c r="J428" s="36"/>
      <c r="K428" s="36"/>
      <c r="L428" s="37" t="s">
        <v>36</v>
      </c>
      <c r="M428" s="41" t="s">
        <v>345</v>
      </c>
      <c r="N428" s="43">
        <v>1</v>
      </c>
      <c r="O428" s="39">
        <v>27912343</v>
      </c>
      <c r="P428" s="39">
        <v>27912343</v>
      </c>
      <c r="Q428" s="36" t="s">
        <v>104</v>
      </c>
      <c r="R428" s="36" t="s">
        <v>190</v>
      </c>
      <c r="S428" s="34" t="s">
        <v>193</v>
      </c>
      <c r="T428" s="36">
        <v>0</v>
      </c>
    </row>
    <row r="429" spans="1:20" s="40" customFormat="1" ht="51" outlineLevel="1">
      <c r="A429" s="29"/>
      <c r="B429" s="30">
        <v>412</v>
      </c>
      <c r="C429" s="31" t="s">
        <v>29</v>
      </c>
      <c r="D429" s="58" t="s">
        <v>339</v>
      </c>
      <c r="E429" s="36" t="s">
        <v>586</v>
      </c>
      <c r="F429" s="34" t="s">
        <v>587</v>
      </c>
      <c r="G429" s="34" t="s">
        <v>588</v>
      </c>
      <c r="H429" s="34" t="s">
        <v>587</v>
      </c>
      <c r="I429" s="34" t="s">
        <v>588</v>
      </c>
      <c r="J429" s="34"/>
      <c r="K429" s="36"/>
      <c r="L429" s="37" t="s">
        <v>36</v>
      </c>
      <c r="M429" s="41" t="s">
        <v>345</v>
      </c>
      <c r="N429" s="43">
        <v>1</v>
      </c>
      <c r="O429" s="39">
        <v>11578913</v>
      </c>
      <c r="P429" s="39">
        <v>11578913</v>
      </c>
      <c r="Q429" s="36" t="s">
        <v>38</v>
      </c>
      <c r="R429" s="36" t="s">
        <v>190</v>
      </c>
      <c r="S429" s="34" t="s">
        <v>106</v>
      </c>
      <c r="T429" s="36">
        <v>0</v>
      </c>
    </row>
    <row r="430" spans="1:20" s="40" customFormat="1" ht="51" outlineLevel="1">
      <c r="A430" s="29"/>
      <c r="B430" s="41">
        <v>413</v>
      </c>
      <c r="C430" s="31" t="s">
        <v>29</v>
      </c>
      <c r="D430" s="58" t="s">
        <v>339</v>
      </c>
      <c r="E430" s="36" t="s">
        <v>586</v>
      </c>
      <c r="F430" s="34" t="s">
        <v>587</v>
      </c>
      <c r="G430" s="34" t="s">
        <v>588</v>
      </c>
      <c r="H430" s="34" t="s">
        <v>587</v>
      </c>
      <c r="I430" s="34" t="s">
        <v>588</v>
      </c>
      <c r="J430" s="34"/>
      <c r="K430" s="36"/>
      <c r="L430" s="37" t="s">
        <v>36</v>
      </c>
      <c r="M430" s="41" t="s">
        <v>345</v>
      </c>
      <c r="N430" s="43">
        <v>1</v>
      </c>
      <c r="O430" s="39">
        <f>P430/N430</f>
        <v>0</v>
      </c>
      <c r="P430" s="39">
        <f>19192464-19192464</f>
        <v>0</v>
      </c>
      <c r="Q430" s="36" t="s">
        <v>104</v>
      </c>
      <c r="R430" s="36" t="s">
        <v>190</v>
      </c>
      <c r="S430" s="36" t="s">
        <v>111</v>
      </c>
      <c r="T430" s="36">
        <v>0</v>
      </c>
    </row>
    <row r="431" spans="1:20" s="40" customFormat="1" ht="51" outlineLevel="1">
      <c r="A431" s="29"/>
      <c r="B431" s="41">
        <v>414</v>
      </c>
      <c r="C431" s="31" t="s">
        <v>29</v>
      </c>
      <c r="D431" s="58" t="s">
        <v>339</v>
      </c>
      <c r="E431" s="36" t="s">
        <v>586</v>
      </c>
      <c r="F431" s="34" t="s">
        <v>587</v>
      </c>
      <c r="G431" s="34" t="s">
        <v>588</v>
      </c>
      <c r="H431" s="34" t="s">
        <v>587</v>
      </c>
      <c r="I431" s="34" t="s">
        <v>588</v>
      </c>
      <c r="J431" s="34"/>
      <c r="K431" s="36"/>
      <c r="L431" s="37" t="s">
        <v>36</v>
      </c>
      <c r="M431" s="41" t="s">
        <v>345</v>
      </c>
      <c r="N431" s="43">
        <v>1</v>
      </c>
      <c r="O431" s="39">
        <v>19192464</v>
      </c>
      <c r="P431" s="39">
        <v>19192464</v>
      </c>
      <c r="Q431" s="36" t="s">
        <v>104</v>
      </c>
      <c r="R431" s="36" t="s">
        <v>190</v>
      </c>
      <c r="S431" s="34" t="s">
        <v>164</v>
      </c>
      <c r="T431" s="36">
        <v>0</v>
      </c>
    </row>
    <row r="432" spans="1:20" s="40" customFormat="1" ht="51" outlineLevel="1">
      <c r="A432" s="29"/>
      <c r="B432" s="30">
        <v>415</v>
      </c>
      <c r="C432" s="31" t="s">
        <v>29</v>
      </c>
      <c r="D432" s="58" t="s">
        <v>339</v>
      </c>
      <c r="E432" s="36" t="s">
        <v>586</v>
      </c>
      <c r="F432" s="34" t="s">
        <v>587</v>
      </c>
      <c r="G432" s="34" t="s">
        <v>588</v>
      </c>
      <c r="H432" s="34" t="s">
        <v>587</v>
      </c>
      <c r="I432" s="34" t="s">
        <v>588</v>
      </c>
      <c r="J432" s="34"/>
      <c r="K432" s="36"/>
      <c r="L432" s="37" t="s">
        <v>36</v>
      </c>
      <c r="M432" s="41" t="s">
        <v>345</v>
      </c>
      <c r="N432" s="43">
        <v>1</v>
      </c>
      <c r="O432" s="39">
        <v>19192464</v>
      </c>
      <c r="P432" s="39">
        <v>19192464</v>
      </c>
      <c r="Q432" s="36" t="s">
        <v>104</v>
      </c>
      <c r="R432" s="36" t="s">
        <v>190</v>
      </c>
      <c r="S432" s="34" t="s">
        <v>77</v>
      </c>
      <c r="T432" s="36">
        <v>0</v>
      </c>
    </row>
    <row r="433" spans="1:20" s="40" customFormat="1" ht="51" outlineLevel="1">
      <c r="A433" s="29"/>
      <c r="B433" s="41">
        <v>416</v>
      </c>
      <c r="C433" s="31" t="s">
        <v>29</v>
      </c>
      <c r="D433" s="58" t="s">
        <v>339</v>
      </c>
      <c r="E433" s="36" t="s">
        <v>586</v>
      </c>
      <c r="F433" s="34" t="s">
        <v>587</v>
      </c>
      <c r="G433" s="34" t="s">
        <v>588</v>
      </c>
      <c r="H433" s="34" t="s">
        <v>587</v>
      </c>
      <c r="I433" s="34" t="s">
        <v>588</v>
      </c>
      <c r="J433" s="34"/>
      <c r="K433" s="36"/>
      <c r="L433" s="37" t="s">
        <v>36</v>
      </c>
      <c r="M433" s="41" t="s">
        <v>345</v>
      </c>
      <c r="N433" s="43">
        <v>1</v>
      </c>
      <c r="O433" s="39">
        <v>13596395</v>
      </c>
      <c r="P433" s="39">
        <v>13596395</v>
      </c>
      <c r="Q433" s="36" t="s">
        <v>104</v>
      </c>
      <c r="R433" s="36" t="s">
        <v>190</v>
      </c>
      <c r="S433" s="34" t="s">
        <v>94</v>
      </c>
      <c r="T433" s="36">
        <v>0</v>
      </c>
    </row>
    <row r="434" spans="1:20" s="40" customFormat="1" ht="51" outlineLevel="1">
      <c r="A434" s="29"/>
      <c r="B434" s="41">
        <v>417</v>
      </c>
      <c r="C434" s="31" t="s">
        <v>29</v>
      </c>
      <c r="D434" s="58" t="s">
        <v>339</v>
      </c>
      <c r="E434" s="36" t="s">
        <v>586</v>
      </c>
      <c r="F434" s="34" t="s">
        <v>587</v>
      </c>
      <c r="G434" s="34" t="s">
        <v>588</v>
      </c>
      <c r="H434" s="34" t="s">
        <v>587</v>
      </c>
      <c r="I434" s="34" t="s">
        <v>588</v>
      </c>
      <c r="J434" s="34"/>
      <c r="K434" s="36"/>
      <c r="L434" s="36" t="s">
        <v>62</v>
      </c>
      <c r="M434" s="41" t="s">
        <v>345</v>
      </c>
      <c r="N434" s="43">
        <v>1</v>
      </c>
      <c r="O434" s="39">
        <v>19192464</v>
      </c>
      <c r="P434" s="39">
        <v>19192464</v>
      </c>
      <c r="Q434" s="36" t="s">
        <v>104</v>
      </c>
      <c r="R434" s="36" t="s">
        <v>190</v>
      </c>
      <c r="S434" s="34" t="s">
        <v>177</v>
      </c>
      <c r="T434" s="36">
        <v>0</v>
      </c>
    </row>
    <row r="435" spans="1:20" s="40" customFormat="1" ht="51" outlineLevel="1">
      <c r="A435" s="29"/>
      <c r="B435" s="30">
        <v>418</v>
      </c>
      <c r="C435" s="31" t="s">
        <v>29</v>
      </c>
      <c r="D435" s="58" t="s">
        <v>339</v>
      </c>
      <c r="E435" s="36" t="s">
        <v>586</v>
      </c>
      <c r="F435" s="34" t="s">
        <v>587</v>
      </c>
      <c r="G435" s="34" t="s">
        <v>588</v>
      </c>
      <c r="H435" s="34" t="s">
        <v>587</v>
      </c>
      <c r="I435" s="34" t="s">
        <v>588</v>
      </c>
      <c r="J435" s="34"/>
      <c r="K435" s="36"/>
      <c r="L435" s="37" t="s">
        <v>62</v>
      </c>
      <c r="M435" s="41" t="s">
        <v>345</v>
      </c>
      <c r="N435" s="43">
        <v>1</v>
      </c>
      <c r="O435" s="39">
        <v>19192464</v>
      </c>
      <c r="P435" s="39">
        <v>19192464</v>
      </c>
      <c r="Q435" s="36" t="s">
        <v>104</v>
      </c>
      <c r="R435" s="36" t="s">
        <v>190</v>
      </c>
      <c r="S435" s="34" t="s">
        <v>187</v>
      </c>
      <c r="T435" s="36">
        <v>0</v>
      </c>
    </row>
    <row r="436" spans="1:20" s="40" customFormat="1" ht="51" outlineLevel="1">
      <c r="A436" s="29"/>
      <c r="B436" s="41">
        <v>419</v>
      </c>
      <c r="C436" s="31" t="s">
        <v>29</v>
      </c>
      <c r="D436" s="58" t="s">
        <v>339</v>
      </c>
      <c r="E436" s="36" t="s">
        <v>586</v>
      </c>
      <c r="F436" s="34" t="s">
        <v>587</v>
      </c>
      <c r="G436" s="34" t="s">
        <v>588</v>
      </c>
      <c r="H436" s="34" t="s">
        <v>587</v>
      </c>
      <c r="I436" s="34" t="s">
        <v>588</v>
      </c>
      <c r="J436" s="34"/>
      <c r="K436" s="36"/>
      <c r="L436" s="37" t="s">
        <v>36</v>
      </c>
      <c r="M436" s="41" t="s">
        <v>345</v>
      </c>
      <c r="N436" s="43">
        <v>1</v>
      </c>
      <c r="O436" s="39">
        <v>19192464</v>
      </c>
      <c r="P436" s="39">
        <v>19192464</v>
      </c>
      <c r="Q436" s="36" t="s">
        <v>96</v>
      </c>
      <c r="R436" s="36" t="s">
        <v>190</v>
      </c>
      <c r="S436" s="34" t="s">
        <v>191</v>
      </c>
      <c r="T436" s="36">
        <v>0</v>
      </c>
    </row>
    <row r="437" spans="1:20" s="40" customFormat="1" ht="51" outlineLevel="1">
      <c r="A437" s="29"/>
      <c r="B437" s="41">
        <v>420</v>
      </c>
      <c r="C437" s="31" t="s">
        <v>29</v>
      </c>
      <c r="D437" s="58" t="s">
        <v>339</v>
      </c>
      <c r="E437" s="36" t="s">
        <v>586</v>
      </c>
      <c r="F437" s="34" t="s">
        <v>587</v>
      </c>
      <c r="G437" s="34" t="s">
        <v>588</v>
      </c>
      <c r="H437" s="34" t="s">
        <v>587</v>
      </c>
      <c r="I437" s="34" t="s">
        <v>588</v>
      </c>
      <c r="J437" s="34"/>
      <c r="K437" s="36"/>
      <c r="L437" s="36" t="s">
        <v>62</v>
      </c>
      <c r="M437" s="41" t="s">
        <v>345</v>
      </c>
      <c r="N437" s="43">
        <v>1</v>
      </c>
      <c r="O437" s="39">
        <v>19192464</v>
      </c>
      <c r="P437" s="39">
        <v>19192464</v>
      </c>
      <c r="Q437" s="36" t="s">
        <v>104</v>
      </c>
      <c r="R437" s="36" t="s">
        <v>190</v>
      </c>
      <c r="S437" s="34" t="s">
        <v>192</v>
      </c>
      <c r="T437" s="36">
        <v>0</v>
      </c>
    </row>
    <row r="438" spans="1:20" s="40" customFormat="1" ht="25.5" outlineLevel="1">
      <c r="A438" s="29"/>
      <c r="B438" s="30">
        <v>421</v>
      </c>
      <c r="C438" s="31" t="s">
        <v>29</v>
      </c>
      <c r="D438" s="58" t="s">
        <v>339</v>
      </c>
      <c r="E438" s="36" t="s">
        <v>589</v>
      </c>
      <c r="F438" s="34" t="s">
        <v>590</v>
      </c>
      <c r="G438" s="34" t="s">
        <v>591</v>
      </c>
      <c r="H438" s="34" t="s">
        <v>592</v>
      </c>
      <c r="I438" s="36" t="s">
        <v>593</v>
      </c>
      <c r="J438" s="36"/>
      <c r="K438" s="36"/>
      <c r="L438" s="36" t="s">
        <v>62</v>
      </c>
      <c r="M438" s="41" t="s">
        <v>345</v>
      </c>
      <c r="N438" s="43">
        <v>1</v>
      </c>
      <c r="O438" s="39">
        <v>446429</v>
      </c>
      <c r="P438" s="39">
        <v>446429</v>
      </c>
      <c r="Q438" s="36" t="s">
        <v>104</v>
      </c>
      <c r="R438" s="36" t="s">
        <v>104</v>
      </c>
      <c r="S438" s="36" t="s">
        <v>97</v>
      </c>
      <c r="T438" s="36">
        <v>0</v>
      </c>
    </row>
    <row r="439" spans="1:20" s="40" customFormat="1" ht="51" outlineLevel="1">
      <c r="A439" s="29"/>
      <c r="B439" s="41">
        <v>422</v>
      </c>
      <c r="C439" s="31" t="s">
        <v>29</v>
      </c>
      <c r="D439" s="58" t="s">
        <v>339</v>
      </c>
      <c r="E439" s="36" t="s">
        <v>589</v>
      </c>
      <c r="F439" s="34" t="s">
        <v>590</v>
      </c>
      <c r="G439" s="34" t="s">
        <v>591</v>
      </c>
      <c r="H439" s="34" t="s">
        <v>592</v>
      </c>
      <c r="I439" s="36" t="s">
        <v>593</v>
      </c>
      <c r="J439" s="36"/>
      <c r="K439" s="36"/>
      <c r="L439" s="36" t="s">
        <v>62</v>
      </c>
      <c r="M439" s="41" t="s">
        <v>345</v>
      </c>
      <c r="N439" s="43">
        <v>1</v>
      </c>
      <c r="O439" s="39">
        <v>446429</v>
      </c>
      <c r="P439" s="39">
        <v>446429</v>
      </c>
      <c r="Q439" s="36" t="s">
        <v>96</v>
      </c>
      <c r="R439" s="36" t="s">
        <v>190</v>
      </c>
      <c r="S439" s="34" t="s">
        <v>164</v>
      </c>
      <c r="T439" s="36">
        <v>30</v>
      </c>
    </row>
    <row r="440" spans="1:20" s="40" customFormat="1" ht="51" outlineLevel="1">
      <c r="A440" s="29"/>
      <c r="B440" s="41">
        <v>423</v>
      </c>
      <c r="C440" s="31" t="s">
        <v>29</v>
      </c>
      <c r="D440" s="58" t="s">
        <v>339</v>
      </c>
      <c r="E440" s="36" t="s">
        <v>589</v>
      </c>
      <c r="F440" s="34" t="s">
        <v>590</v>
      </c>
      <c r="G440" s="34" t="s">
        <v>591</v>
      </c>
      <c r="H440" s="34" t="s">
        <v>592</v>
      </c>
      <c r="I440" s="34" t="s">
        <v>593</v>
      </c>
      <c r="J440" s="36"/>
      <c r="K440" s="36"/>
      <c r="L440" s="36" t="s">
        <v>62</v>
      </c>
      <c r="M440" s="41" t="s">
        <v>345</v>
      </c>
      <c r="N440" s="43">
        <v>1</v>
      </c>
      <c r="O440" s="39">
        <v>446429</v>
      </c>
      <c r="P440" s="39">
        <v>446429</v>
      </c>
      <c r="Q440" s="36" t="s">
        <v>172</v>
      </c>
      <c r="R440" s="36" t="s">
        <v>190</v>
      </c>
      <c r="S440" s="34" t="s">
        <v>77</v>
      </c>
      <c r="T440" s="36">
        <v>30</v>
      </c>
    </row>
    <row r="441" spans="1:20" s="40" customFormat="1" ht="51" outlineLevel="1">
      <c r="A441" s="29"/>
      <c r="B441" s="30">
        <v>424</v>
      </c>
      <c r="C441" s="31" t="s">
        <v>29</v>
      </c>
      <c r="D441" s="58" t="s">
        <v>339</v>
      </c>
      <c r="E441" s="36" t="s">
        <v>589</v>
      </c>
      <c r="F441" s="34" t="s">
        <v>590</v>
      </c>
      <c r="G441" s="34" t="s">
        <v>591</v>
      </c>
      <c r="H441" s="34" t="s">
        <v>592</v>
      </c>
      <c r="I441" s="36" t="s">
        <v>593</v>
      </c>
      <c r="J441" s="36"/>
      <c r="K441" s="36"/>
      <c r="L441" s="36" t="s">
        <v>62</v>
      </c>
      <c r="M441" s="41" t="s">
        <v>345</v>
      </c>
      <c r="N441" s="43">
        <v>1</v>
      </c>
      <c r="O441" s="39">
        <v>446429</v>
      </c>
      <c r="P441" s="39">
        <v>446429</v>
      </c>
      <c r="Q441" s="36" t="s">
        <v>104</v>
      </c>
      <c r="R441" s="36" t="s">
        <v>190</v>
      </c>
      <c r="S441" s="34" t="s">
        <v>94</v>
      </c>
      <c r="T441" s="36">
        <v>30</v>
      </c>
    </row>
    <row r="442" spans="1:20" s="40" customFormat="1" ht="25.5" outlineLevel="1">
      <c r="A442" s="29"/>
      <c r="B442" s="41">
        <v>425</v>
      </c>
      <c r="C442" s="31" t="s">
        <v>29</v>
      </c>
      <c r="D442" s="58" t="s">
        <v>339</v>
      </c>
      <c r="E442" s="36" t="s">
        <v>589</v>
      </c>
      <c r="F442" s="34" t="s">
        <v>590</v>
      </c>
      <c r="G442" s="34" t="s">
        <v>591</v>
      </c>
      <c r="H442" s="34" t="s">
        <v>592</v>
      </c>
      <c r="I442" s="36" t="s">
        <v>593</v>
      </c>
      <c r="J442" s="36"/>
      <c r="K442" s="36"/>
      <c r="L442" s="36" t="s">
        <v>62</v>
      </c>
      <c r="M442" s="41" t="s">
        <v>345</v>
      </c>
      <c r="N442" s="43">
        <v>1</v>
      </c>
      <c r="O442" s="39">
        <v>446429</v>
      </c>
      <c r="P442" s="39">
        <v>446429</v>
      </c>
      <c r="Q442" s="36" t="s">
        <v>594</v>
      </c>
      <c r="R442" s="36" t="s">
        <v>129</v>
      </c>
      <c r="S442" s="34" t="s">
        <v>177</v>
      </c>
      <c r="T442" s="36">
        <v>30</v>
      </c>
    </row>
    <row r="443" spans="1:20" s="40" customFormat="1" ht="51" outlineLevel="1">
      <c r="A443" s="29"/>
      <c r="B443" s="41">
        <v>426</v>
      </c>
      <c r="C443" s="31" t="s">
        <v>29</v>
      </c>
      <c r="D443" s="58" t="s">
        <v>339</v>
      </c>
      <c r="E443" s="36" t="s">
        <v>589</v>
      </c>
      <c r="F443" s="34" t="s">
        <v>590</v>
      </c>
      <c r="G443" s="34" t="s">
        <v>591</v>
      </c>
      <c r="H443" s="34" t="s">
        <v>592</v>
      </c>
      <c r="I443" s="36" t="s">
        <v>593</v>
      </c>
      <c r="J443" s="36"/>
      <c r="K443" s="36"/>
      <c r="L443" s="36" t="s">
        <v>62</v>
      </c>
      <c r="M443" s="41" t="s">
        <v>345</v>
      </c>
      <c r="N443" s="43">
        <v>1</v>
      </c>
      <c r="O443" s="39">
        <v>446429</v>
      </c>
      <c r="P443" s="39">
        <v>446429</v>
      </c>
      <c r="Q443" s="36" t="s">
        <v>104</v>
      </c>
      <c r="R443" s="36" t="s">
        <v>190</v>
      </c>
      <c r="S443" s="34" t="s">
        <v>187</v>
      </c>
      <c r="T443" s="36">
        <v>30</v>
      </c>
    </row>
    <row r="444" spans="1:20" s="40" customFormat="1" ht="51" outlineLevel="1">
      <c r="A444" s="29"/>
      <c r="B444" s="30">
        <v>427</v>
      </c>
      <c r="C444" s="31" t="s">
        <v>29</v>
      </c>
      <c r="D444" s="58" t="s">
        <v>339</v>
      </c>
      <c r="E444" s="36" t="s">
        <v>589</v>
      </c>
      <c r="F444" s="34" t="s">
        <v>590</v>
      </c>
      <c r="G444" s="34" t="s">
        <v>591</v>
      </c>
      <c r="H444" s="34" t="s">
        <v>592</v>
      </c>
      <c r="I444" s="36" t="s">
        <v>593</v>
      </c>
      <c r="J444" s="36"/>
      <c r="K444" s="36"/>
      <c r="L444" s="36" t="s">
        <v>62</v>
      </c>
      <c r="M444" s="41" t="s">
        <v>345</v>
      </c>
      <c r="N444" s="43">
        <v>1</v>
      </c>
      <c r="O444" s="39">
        <v>446429</v>
      </c>
      <c r="P444" s="39">
        <v>446429</v>
      </c>
      <c r="Q444" s="36" t="s">
        <v>38</v>
      </c>
      <c r="R444" s="36" t="s">
        <v>190</v>
      </c>
      <c r="S444" s="34" t="s">
        <v>99</v>
      </c>
      <c r="T444" s="36">
        <v>100</v>
      </c>
    </row>
    <row r="445" spans="1:20" s="40" customFormat="1" ht="51" outlineLevel="1">
      <c r="A445" s="29"/>
      <c r="B445" s="41">
        <v>428</v>
      </c>
      <c r="C445" s="31" t="s">
        <v>29</v>
      </c>
      <c r="D445" s="58" t="s">
        <v>339</v>
      </c>
      <c r="E445" s="36" t="s">
        <v>589</v>
      </c>
      <c r="F445" s="34" t="s">
        <v>590</v>
      </c>
      <c r="G445" s="34" t="s">
        <v>591</v>
      </c>
      <c r="H445" s="34" t="s">
        <v>592</v>
      </c>
      <c r="I445" s="36" t="s">
        <v>593</v>
      </c>
      <c r="J445" s="36"/>
      <c r="K445" s="36"/>
      <c r="L445" s="36" t="s">
        <v>62</v>
      </c>
      <c r="M445" s="41" t="s">
        <v>345</v>
      </c>
      <c r="N445" s="43">
        <v>1</v>
      </c>
      <c r="O445" s="39">
        <v>446429</v>
      </c>
      <c r="P445" s="39">
        <v>446429</v>
      </c>
      <c r="Q445" s="36" t="s">
        <v>38</v>
      </c>
      <c r="R445" s="36" t="s">
        <v>190</v>
      </c>
      <c r="S445" s="34" t="s">
        <v>189</v>
      </c>
      <c r="T445" s="36">
        <v>30</v>
      </c>
    </row>
    <row r="446" spans="1:20" s="40" customFormat="1" ht="51" outlineLevel="1">
      <c r="A446" s="29"/>
      <c r="B446" s="41">
        <v>429</v>
      </c>
      <c r="C446" s="31" t="s">
        <v>29</v>
      </c>
      <c r="D446" s="58" t="s">
        <v>339</v>
      </c>
      <c r="E446" s="36" t="s">
        <v>589</v>
      </c>
      <c r="F446" s="34" t="s">
        <v>590</v>
      </c>
      <c r="G446" s="34" t="s">
        <v>591</v>
      </c>
      <c r="H446" s="34" t="s">
        <v>592</v>
      </c>
      <c r="I446" s="36" t="s">
        <v>593</v>
      </c>
      <c r="J446" s="36"/>
      <c r="K446" s="36"/>
      <c r="L446" s="36" t="s">
        <v>62</v>
      </c>
      <c r="M446" s="41" t="s">
        <v>345</v>
      </c>
      <c r="N446" s="43">
        <v>1</v>
      </c>
      <c r="O446" s="39">
        <v>446429</v>
      </c>
      <c r="P446" s="39">
        <v>446429</v>
      </c>
      <c r="Q446" s="36" t="s">
        <v>104</v>
      </c>
      <c r="R446" s="36" t="s">
        <v>190</v>
      </c>
      <c r="S446" s="34" t="s">
        <v>98</v>
      </c>
      <c r="T446" s="36">
        <v>30</v>
      </c>
    </row>
    <row r="447" spans="1:20" s="40" customFormat="1" ht="51" outlineLevel="1">
      <c r="A447" s="29"/>
      <c r="B447" s="30">
        <v>430</v>
      </c>
      <c r="C447" s="31" t="s">
        <v>29</v>
      </c>
      <c r="D447" s="58" t="s">
        <v>339</v>
      </c>
      <c r="E447" s="36" t="s">
        <v>589</v>
      </c>
      <c r="F447" s="34" t="s">
        <v>590</v>
      </c>
      <c r="G447" s="34" t="s">
        <v>591</v>
      </c>
      <c r="H447" s="34" t="s">
        <v>592</v>
      </c>
      <c r="I447" s="36" t="s">
        <v>593</v>
      </c>
      <c r="J447" s="36"/>
      <c r="K447" s="36"/>
      <c r="L447" s="36" t="s">
        <v>62</v>
      </c>
      <c r="M447" s="41" t="s">
        <v>345</v>
      </c>
      <c r="N447" s="43">
        <v>1</v>
      </c>
      <c r="O447" s="39">
        <v>446429</v>
      </c>
      <c r="P447" s="39">
        <v>446429</v>
      </c>
      <c r="Q447" s="36" t="s">
        <v>104</v>
      </c>
      <c r="R447" s="36" t="s">
        <v>190</v>
      </c>
      <c r="S447" s="34" t="s">
        <v>192</v>
      </c>
      <c r="T447" s="36">
        <v>30</v>
      </c>
    </row>
    <row r="448" spans="1:20" s="40" customFormat="1" ht="51" outlineLevel="1">
      <c r="A448" s="29"/>
      <c r="B448" s="41">
        <v>431</v>
      </c>
      <c r="C448" s="31" t="s">
        <v>29</v>
      </c>
      <c r="D448" s="58" t="s">
        <v>339</v>
      </c>
      <c r="E448" s="36" t="s">
        <v>589</v>
      </c>
      <c r="F448" s="34" t="s">
        <v>590</v>
      </c>
      <c r="G448" s="34" t="s">
        <v>591</v>
      </c>
      <c r="H448" s="34" t="s">
        <v>592</v>
      </c>
      <c r="I448" s="36" t="s">
        <v>593</v>
      </c>
      <c r="J448" s="36"/>
      <c r="K448" s="36"/>
      <c r="L448" s="36" t="s">
        <v>62</v>
      </c>
      <c r="M448" s="41" t="s">
        <v>345</v>
      </c>
      <c r="N448" s="43">
        <v>1</v>
      </c>
      <c r="O448" s="39">
        <v>446429</v>
      </c>
      <c r="P448" s="39">
        <v>446429</v>
      </c>
      <c r="Q448" s="36" t="s">
        <v>104</v>
      </c>
      <c r="R448" s="36" t="s">
        <v>190</v>
      </c>
      <c r="S448" s="34" t="s">
        <v>193</v>
      </c>
      <c r="T448" s="36">
        <v>30</v>
      </c>
    </row>
    <row r="449" spans="1:20" s="40" customFormat="1" ht="51" outlineLevel="1">
      <c r="A449" s="29"/>
      <c r="B449" s="41">
        <v>432</v>
      </c>
      <c r="C449" s="31" t="s">
        <v>29</v>
      </c>
      <c r="D449" s="58" t="s">
        <v>339</v>
      </c>
      <c r="E449" s="36" t="s">
        <v>595</v>
      </c>
      <c r="F449" s="41" t="s">
        <v>596</v>
      </c>
      <c r="G449" s="34" t="s">
        <v>597</v>
      </c>
      <c r="H449" s="34" t="s">
        <v>598</v>
      </c>
      <c r="I449" s="36" t="s">
        <v>599</v>
      </c>
      <c r="J449" s="36"/>
      <c r="K449" s="36"/>
      <c r="L449" s="36" t="s">
        <v>363</v>
      </c>
      <c r="M449" s="41" t="s">
        <v>345</v>
      </c>
      <c r="N449" s="43">
        <v>1</v>
      </c>
      <c r="O449" s="39">
        <v>4856469</v>
      </c>
      <c r="P449" s="39">
        <v>4856469</v>
      </c>
      <c r="Q449" s="36" t="s">
        <v>96</v>
      </c>
      <c r="R449" s="36" t="s">
        <v>190</v>
      </c>
      <c r="S449" s="36" t="s">
        <v>97</v>
      </c>
      <c r="T449" s="36">
        <v>30</v>
      </c>
    </row>
    <row r="450" spans="1:20" s="40" customFormat="1" ht="51" outlineLevel="1">
      <c r="A450" s="29"/>
      <c r="B450" s="30">
        <v>433</v>
      </c>
      <c r="C450" s="31" t="s">
        <v>29</v>
      </c>
      <c r="D450" s="58" t="s">
        <v>339</v>
      </c>
      <c r="E450" s="36" t="s">
        <v>595</v>
      </c>
      <c r="F450" s="41" t="s">
        <v>596</v>
      </c>
      <c r="G450" s="34" t="s">
        <v>597</v>
      </c>
      <c r="H450" s="34" t="s">
        <v>598</v>
      </c>
      <c r="I450" s="36" t="s">
        <v>599</v>
      </c>
      <c r="J450" s="36"/>
      <c r="K450" s="36"/>
      <c r="L450" s="37" t="s">
        <v>36</v>
      </c>
      <c r="M450" s="41" t="s">
        <v>345</v>
      </c>
      <c r="N450" s="43">
        <v>1</v>
      </c>
      <c r="O450" s="39">
        <v>6696429</v>
      </c>
      <c r="P450" s="39">
        <v>6696429</v>
      </c>
      <c r="Q450" s="36" t="s">
        <v>104</v>
      </c>
      <c r="R450" s="36" t="s">
        <v>190</v>
      </c>
      <c r="S450" s="36" t="s">
        <v>111</v>
      </c>
      <c r="T450" s="36">
        <v>0</v>
      </c>
    </row>
    <row r="451" spans="1:20" s="40" customFormat="1" ht="51" outlineLevel="1">
      <c r="A451" s="29"/>
      <c r="B451" s="41">
        <v>434</v>
      </c>
      <c r="C451" s="31" t="s">
        <v>29</v>
      </c>
      <c r="D451" s="58" t="s">
        <v>339</v>
      </c>
      <c r="E451" s="36" t="s">
        <v>595</v>
      </c>
      <c r="F451" s="41" t="s">
        <v>596</v>
      </c>
      <c r="G451" s="34" t="s">
        <v>597</v>
      </c>
      <c r="H451" s="34" t="s">
        <v>598</v>
      </c>
      <c r="I451" s="36" t="s">
        <v>599</v>
      </c>
      <c r="J451" s="36"/>
      <c r="K451" s="36"/>
      <c r="L451" s="37" t="s">
        <v>36</v>
      </c>
      <c r="M451" s="41" t="s">
        <v>345</v>
      </c>
      <c r="N451" s="43">
        <v>1</v>
      </c>
      <c r="O451" s="39">
        <v>6696429</v>
      </c>
      <c r="P451" s="39">
        <v>6696429</v>
      </c>
      <c r="Q451" s="36" t="s">
        <v>104</v>
      </c>
      <c r="R451" s="36" t="s">
        <v>190</v>
      </c>
      <c r="S451" s="34" t="s">
        <v>164</v>
      </c>
      <c r="T451" s="36">
        <v>0</v>
      </c>
    </row>
    <row r="452" spans="1:20" s="40" customFormat="1" ht="51" outlineLevel="1">
      <c r="A452" s="29"/>
      <c r="B452" s="41">
        <v>435</v>
      </c>
      <c r="C452" s="31" t="s">
        <v>29</v>
      </c>
      <c r="D452" s="58" t="s">
        <v>339</v>
      </c>
      <c r="E452" s="36" t="s">
        <v>595</v>
      </c>
      <c r="F452" s="41" t="s">
        <v>596</v>
      </c>
      <c r="G452" s="34" t="s">
        <v>597</v>
      </c>
      <c r="H452" s="34" t="s">
        <v>598</v>
      </c>
      <c r="I452" s="36" t="s">
        <v>599</v>
      </c>
      <c r="J452" s="36"/>
      <c r="K452" s="36"/>
      <c r="L452" s="37" t="s">
        <v>36</v>
      </c>
      <c r="M452" s="41" t="s">
        <v>345</v>
      </c>
      <c r="N452" s="43">
        <v>1</v>
      </c>
      <c r="O452" s="39">
        <v>6696429</v>
      </c>
      <c r="P452" s="39">
        <v>6696429</v>
      </c>
      <c r="Q452" s="36" t="s">
        <v>96</v>
      </c>
      <c r="R452" s="36" t="s">
        <v>190</v>
      </c>
      <c r="S452" s="59" t="s">
        <v>412</v>
      </c>
      <c r="T452" s="36">
        <v>0</v>
      </c>
    </row>
    <row r="453" spans="1:20" s="40" customFormat="1" ht="51" outlineLevel="1">
      <c r="A453" s="29"/>
      <c r="B453" s="30">
        <v>436</v>
      </c>
      <c r="C453" s="31" t="s">
        <v>29</v>
      </c>
      <c r="D453" s="58" t="s">
        <v>339</v>
      </c>
      <c r="E453" s="36" t="s">
        <v>595</v>
      </c>
      <c r="F453" s="41" t="s">
        <v>596</v>
      </c>
      <c r="G453" s="34" t="s">
        <v>597</v>
      </c>
      <c r="H453" s="34" t="s">
        <v>598</v>
      </c>
      <c r="I453" s="36" t="s">
        <v>599</v>
      </c>
      <c r="J453" s="36"/>
      <c r="K453" s="36"/>
      <c r="L453" s="37" t="s">
        <v>36</v>
      </c>
      <c r="M453" s="41" t="s">
        <v>345</v>
      </c>
      <c r="N453" s="43">
        <v>1</v>
      </c>
      <c r="O453" s="39">
        <v>6696429</v>
      </c>
      <c r="P453" s="39">
        <v>6696429</v>
      </c>
      <c r="Q453" s="36" t="s">
        <v>96</v>
      </c>
      <c r="R453" s="36" t="s">
        <v>190</v>
      </c>
      <c r="S453" s="34" t="s">
        <v>77</v>
      </c>
      <c r="T453" s="36">
        <v>0</v>
      </c>
    </row>
    <row r="454" spans="1:20" s="40" customFormat="1" ht="51" outlineLevel="1">
      <c r="A454" s="29"/>
      <c r="B454" s="41">
        <v>437</v>
      </c>
      <c r="C454" s="31" t="s">
        <v>29</v>
      </c>
      <c r="D454" s="58" t="s">
        <v>339</v>
      </c>
      <c r="E454" s="36" t="s">
        <v>595</v>
      </c>
      <c r="F454" s="41" t="s">
        <v>596</v>
      </c>
      <c r="G454" s="34" t="s">
        <v>597</v>
      </c>
      <c r="H454" s="34" t="s">
        <v>598</v>
      </c>
      <c r="I454" s="36" t="s">
        <v>599</v>
      </c>
      <c r="J454" s="36"/>
      <c r="K454" s="36"/>
      <c r="L454" s="37" t="s">
        <v>36</v>
      </c>
      <c r="M454" s="41" t="s">
        <v>345</v>
      </c>
      <c r="N454" s="43">
        <v>1</v>
      </c>
      <c r="O454" s="39">
        <v>6696429</v>
      </c>
      <c r="P454" s="39">
        <v>6696429</v>
      </c>
      <c r="Q454" s="36" t="s">
        <v>172</v>
      </c>
      <c r="R454" s="36" t="s">
        <v>190</v>
      </c>
      <c r="S454" s="34" t="s">
        <v>94</v>
      </c>
      <c r="T454" s="36">
        <v>0</v>
      </c>
    </row>
    <row r="455" spans="1:20" s="40" customFormat="1" ht="51" outlineLevel="1">
      <c r="A455" s="29"/>
      <c r="B455" s="41">
        <v>438</v>
      </c>
      <c r="C455" s="31" t="s">
        <v>29</v>
      </c>
      <c r="D455" s="58" t="s">
        <v>339</v>
      </c>
      <c r="E455" s="36" t="s">
        <v>595</v>
      </c>
      <c r="F455" s="41" t="s">
        <v>600</v>
      </c>
      <c r="G455" s="34" t="s">
        <v>601</v>
      </c>
      <c r="H455" s="34" t="s">
        <v>598</v>
      </c>
      <c r="I455" s="36" t="s">
        <v>599</v>
      </c>
      <c r="J455" s="36"/>
      <c r="K455" s="36"/>
      <c r="L455" s="37" t="s">
        <v>36</v>
      </c>
      <c r="M455" s="41" t="s">
        <v>345</v>
      </c>
      <c r="N455" s="43">
        <v>1</v>
      </c>
      <c r="O455" s="39">
        <v>6696429</v>
      </c>
      <c r="P455" s="39">
        <v>6696429</v>
      </c>
      <c r="Q455" s="36" t="s">
        <v>104</v>
      </c>
      <c r="R455" s="36" t="s">
        <v>190</v>
      </c>
      <c r="S455" s="34" t="s">
        <v>173</v>
      </c>
      <c r="T455" s="36">
        <v>0</v>
      </c>
    </row>
    <row r="456" spans="1:20" s="40" customFormat="1" ht="51" outlineLevel="1">
      <c r="A456" s="29"/>
      <c r="B456" s="30">
        <v>439</v>
      </c>
      <c r="C456" s="31" t="s">
        <v>29</v>
      </c>
      <c r="D456" s="58" t="s">
        <v>339</v>
      </c>
      <c r="E456" s="36" t="s">
        <v>595</v>
      </c>
      <c r="F456" s="41" t="s">
        <v>596</v>
      </c>
      <c r="G456" s="34" t="s">
        <v>597</v>
      </c>
      <c r="H456" s="34" t="s">
        <v>598</v>
      </c>
      <c r="I456" s="36" t="s">
        <v>599</v>
      </c>
      <c r="J456" s="36"/>
      <c r="K456" s="36"/>
      <c r="L456" s="37" t="s">
        <v>36</v>
      </c>
      <c r="M456" s="41" t="s">
        <v>345</v>
      </c>
      <c r="N456" s="43">
        <v>1</v>
      </c>
      <c r="O456" s="39">
        <v>6696429</v>
      </c>
      <c r="P456" s="39">
        <v>6696429</v>
      </c>
      <c r="Q456" s="36" t="s">
        <v>104</v>
      </c>
      <c r="R456" s="36" t="s">
        <v>190</v>
      </c>
      <c r="S456" s="34" t="s">
        <v>177</v>
      </c>
      <c r="T456" s="36">
        <v>30</v>
      </c>
    </row>
    <row r="457" spans="1:20" s="40" customFormat="1" ht="51" outlineLevel="1">
      <c r="A457" s="29"/>
      <c r="B457" s="41">
        <v>440</v>
      </c>
      <c r="C457" s="31" t="s">
        <v>29</v>
      </c>
      <c r="D457" s="58" t="s">
        <v>339</v>
      </c>
      <c r="E457" s="36" t="s">
        <v>595</v>
      </c>
      <c r="F457" s="41" t="s">
        <v>596</v>
      </c>
      <c r="G457" s="34" t="s">
        <v>597</v>
      </c>
      <c r="H457" s="34" t="s">
        <v>598</v>
      </c>
      <c r="I457" s="36" t="s">
        <v>599</v>
      </c>
      <c r="J457" s="36"/>
      <c r="K457" s="36"/>
      <c r="L457" s="37" t="s">
        <v>36</v>
      </c>
      <c r="M457" s="41" t="s">
        <v>345</v>
      </c>
      <c r="N457" s="43">
        <v>1</v>
      </c>
      <c r="O457" s="39">
        <v>6696429</v>
      </c>
      <c r="P457" s="39">
        <v>6696429</v>
      </c>
      <c r="Q457" s="36" t="s">
        <v>96</v>
      </c>
      <c r="R457" s="36" t="s">
        <v>190</v>
      </c>
      <c r="S457" s="34" t="s">
        <v>187</v>
      </c>
      <c r="T457" s="36">
        <v>0</v>
      </c>
    </row>
    <row r="458" spans="1:20" s="40" customFormat="1" ht="51" outlineLevel="1">
      <c r="A458" s="29"/>
      <c r="B458" s="41">
        <v>441</v>
      </c>
      <c r="C458" s="31" t="s">
        <v>29</v>
      </c>
      <c r="D458" s="58" t="s">
        <v>339</v>
      </c>
      <c r="E458" s="36" t="s">
        <v>595</v>
      </c>
      <c r="F458" s="41" t="s">
        <v>596</v>
      </c>
      <c r="G458" s="34" t="s">
        <v>597</v>
      </c>
      <c r="H458" s="34" t="s">
        <v>598</v>
      </c>
      <c r="I458" s="36" t="s">
        <v>599</v>
      </c>
      <c r="J458" s="36"/>
      <c r="K458" s="36"/>
      <c r="L458" s="37" t="s">
        <v>36</v>
      </c>
      <c r="M458" s="41" t="s">
        <v>345</v>
      </c>
      <c r="N458" s="43">
        <v>1</v>
      </c>
      <c r="O458" s="39">
        <v>6696429</v>
      </c>
      <c r="P458" s="39">
        <v>6696429</v>
      </c>
      <c r="Q458" s="36" t="s">
        <v>104</v>
      </c>
      <c r="R458" s="36" t="s">
        <v>190</v>
      </c>
      <c r="S458" s="34" t="s">
        <v>99</v>
      </c>
      <c r="T458" s="36">
        <v>0</v>
      </c>
    </row>
    <row r="459" spans="1:20" s="40" customFormat="1" ht="51" outlineLevel="1">
      <c r="A459" s="29"/>
      <c r="B459" s="30">
        <v>442</v>
      </c>
      <c r="C459" s="31" t="s">
        <v>29</v>
      </c>
      <c r="D459" s="58" t="s">
        <v>339</v>
      </c>
      <c r="E459" s="36" t="s">
        <v>595</v>
      </c>
      <c r="F459" s="41" t="s">
        <v>596</v>
      </c>
      <c r="G459" s="34" t="s">
        <v>597</v>
      </c>
      <c r="H459" s="34" t="s">
        <v>598</v>
      </c>
      <c r="I459" s="36" t="s">
        <v>599</v>
      </c>
      <c r="J459" s="36"/>
      <c r="K459" s="36"/>
      <c r="L459" s="37" t="s">
        <v>36</v>
      </c>
      <c r="M459" s="41" t="s">
        <v>345</v>
      </c>
      <c r="N459" s="43">
        <v>1</v>
      </c>
      <c r="O459" s="39">
        <v>6696429</v>
      </c>
      <c r="P459" s="39">
        <v>6696429</v>
      </c>
      <c r="Q459" s="36" t="s">
        <v>104</v>
      </c>
      <c r="R459" s="36" t="s">
        <v>190</v>
      </c>
      <c r="S459" s="34" t="s">
        <v>189</v>
      </c>
      <c r="T459" s="36">
        <v>0</v>
      </c>
    </row>
    <row r="460" spans="1:20" s="40" customFormat="1" ht="51" outlineLevel="1">
      <c r="A460" s="29"/>
      <c r="B460" s="41">
        <v>443</v>
      </c>
      <c r="C460" s="31" t="s">
        <v>29</v>
      </c>
      <c r="D460" s="58" t="s">
        <v>339</v>
      </c>
      <c r="E460" s="36" t="s">
        <v>595</v>
      </c>
      <c r="F460" s="41" t="s">
        <v>596</v>
      </c>
      <c r="G460" s="34" t="s">
        <v>597</v>
      </c>
      <c r="H460" s="34" t="s">
        <v>598</v>
      </c>
      <c r="I460" s="36" t="s">
        <v>599</v>
      </c>
      <c r="J460" s="36"/>
      <c r="K460" s="36"/>
      <c r="L460" s="37" t="s">
        <v>36</v>
      </c>
      <c r="M460" s="41" t="s">
        <v>345</v>
      </c>
      <c r="N460" s="43">
        <v>1</v>
      </c>
      <c r="O460" s="39">
        <v>6696429</v>
      </c>
      <c r="P460" s="39">
        <v>6696429</v>
      </c>
      <c r="Q460" s="36" t="s">
        <v>38</v>
      </c>
      <c r="R460" s="36" t="s">
        <v>190</v>
      </c>
      <c r="S460" s="34" t="s">
        <v>191</v>
      </c>
      <c r="T460" s="36">
        <v>0</v>
      </c>
    </row>
    <row r="461" spans="1:20" s="40" customFormat="1" ht="51" outlineLevel="1">
      <c r="A461" s="29"/>
      <c r="B461" s="41">
        <v>444</v>
      </c>
      <c r="C461" s="31" t="s">
        <v>29</v>
      </c>
      <c r="D461" s="58" t="s">
        <v>339</v>
      </c>
      <c r="E461" s="36" t="s">
        <v>595</v>
      </c>
      <c r="F461" s="41" t="s">
        <v>596</v>
      </c>
      <c r="G461" s="34" t="s">
        <v>597</v>
      </c>
      <c r="H461" s="34" t="s">
        <v>598</v>
      </c>
      <c r="I461" s="36" t="s">
        <v>599</v>
      </c>
      <c r="J461" s="36"/>
      <c r="K461" s="36"/>
      <c r="L461" s="37" t="s">
        <v>36</v>
      </c>
      <c r="M461" s="41" t="s">
        <v>345</v>
      </c>
      <c r="N461" s="43">
        <v>1</v>
      </c>
      <c r="O461" s="39">
        <v>6696429</v>
      </c>
      <c r="P461" s="39">
        <v>6696429</v>
      </c>
      <c r="Q461" s="36" t="s">
        <v>104</v>
      </c>
      <c r="R461" s="36" t="s">
        <v>190</v>
      </c>
      <c r="S461" s="34" t="s">
        <v>192</v>
      </c>
      <c r="T461" s="36">
        <v>0</v>
      </c>
    </row>
    <row r="462" spans="1:20" s="40" customFormat="1" ht="51" outlineLevel="1">
      <c r="A462" s="29"/>
      <c r="B462" s="30">
        <v>445</v>
      </c>
      <c r="C462" s="31" t="s">
        <v>29</v>
      </c>
      <c r="D462" s="58" t="s">
        <v>339</v>
      </c>
      <c r="E462" s="36" t="s">
        <v>595</v>
      </c>
      <c r="F462" s="41" t="s">
        <v>596</v>
      </c>
      <c r="G462" s="34" t="s">
        <v>597</v>
      </c>
      <c r="H462" s="34" t="s">
        <v>598</v>
      </c>
      <c r="I462" s="36" t="s">
        <v>599</v>
      </c>
      <c r="J462" s="36"/>
      <c r="K462" s="36"/>
      <c r="L462" s="37" t="s">
        <v>36</v>
      </c>
      <c r="M462" s="41" t="s">
        <v>345</v>
      </c>
      <c r="N462" s="43">
        <v>1</v>
      </c>
      <c r="O462" s="39">
        <v>6696429</v>
      </c>
      <c r="P462" s="39">
        <v>6696429</v>
      </c>
      <c r="Q462" s="36" t="s">
        <v>104</v>
      </c>
      <c r="R462" s="36" t="s">
        <v>190</v>
      </c>
      <c r="S462" s="34" t="s">
        <v>193</v>
      </c>
      <c r="T462" s="36">
        <v>0</v>
      </c>
    </row>
    <row r="463" spans="1:20" s="40" customFormat="1" ht="51" outlineLevel="1">
      <c r="A463" s="29"/>
      <c r="B463" s="41">
        <v>446</v>
      </c>
      <c r="C463" s="31" t="s">
        <v>29</v>
      </c>
      <c r="D463" s="58" t="s">
        <v>339</v>
      </c>
      <c r="E463" s="36" t="s">
        <v>574</v>
      </c>
      <c r="F463" s="36" t="s">
        <v>575</v>
      </c>
      <c r="G463" s="34" t="s">
        <v>576</v>
      </c>
      <c r="H463" s="34" t="s">
        <v>577</v>
      </c>
      <c r="I463" s="36" t="s">
        <v>578</v>
      </c>
      <c r="J463" s="36"/>
      <c r="K463" s="36"/>
      <c r="L463" s="36" t="s">
        <v>62</v>
      </c>
      <c r="M463" s="41" t="s">
        <v>345</v>
      </c>
      <c r="N463" s="43">
        <v>1</v>
      </c>
      <c r="O463" s="39">
        <v>1607143</v>
      </c>
      <c r="P463" s="39">
        <v>1607143</v>
      </c>
      <c r="Q463" s="36" t="s">
        <v>38</v>
      </c>
      <c r="R463" s="36" t="s">
        <v>190</v>
      </c>
      <c r="S463" s="34" t="s">
        <v>106</v>
      </c>
      <c r="T463" s="36">
        <v>0</v>
      </c>
    </row>
    <row r="464" spans="1:20" s="40" customFormat="1" ht="51" outlineLevel="1">
      <c r="A464" s="29"/>
      <c r="B464" s="41">
        <v>447</v>
      </c>
      <c r="C464" s="31" t="s">
        <v>29</v>
      </c>
      <c r="D464" s="58" t="s">
        <v>339</v>
      </c>
      <c r="E464" s="36" t="s">
        <v>574</v>
      </c>
      <c r="F464" s="36" t="s">
        <v>575</v>
      </c>
      <c r="G464" s="34" t="s">
        <v>576</v>
      </c>
      <c r="H464" s="34" t="s">
        <v>577</v>
      </c>
      <c r="I464" s="36" t="s">
        <v>578</v>
      </c>
      <c r="J464" s="36"/>
      <c r="K464" s="36"/>
      <c r="L464" s="36" t="s">
        <v>62</v>
      </c>
      <c r="M464" s="41" t="s">
        <v>345</v>
      </c>
      <c r="N464" s="43">
        <v>1</v>
      </c>
      <c r="O464" s="39">
        <v>1607143</v>
      </c>
      <c r="P464" s="39">
        <v>1607143</v>
      </c>
      <c r="Q464" s="34" t="s">
        <v>96</v>
      </c>
      <c r="R464" s="36" t="s">
        <v>190</v>
      </c>
      <c r="S464" s="36" t="s">
        <v>97</v>
      </c>
      <c r="T464" s="36">
        <v>0</v>
      </c>
    </row>
    <row r="465" spans="1:20" s="40" customFormat="1" ht="51" outlineLevel="1">
      <c r="A465" s="29"/>
      <c r="B465" s="30">
        <v>448</v>
      </c>
      <c r="C465" s="31" t="s">
        <v>29</v>
      </c>
      <c r="D465" s="58" t="s">
        <v>339</v>
      </c>
      <c r="E465" s="36" t="s">
        <v>574</v>
      </c>
      <c r="F465" s="36" t="s">
        <v>575</v>
      </c>
      <c r="G465" s="34" t="s">
        <v>576</v>
      </c>
      <c r="H465" s="34" t="s">
        <v>577</v>
      </c>
      <c r="I465" s="36" t="s">
        <v>578</v>
      </c>
      <c r="J465" s="36"/>
      <c r="K465" s="36"/>
      <c r="L465" s="36" t="s">
        <v>62</v>
      </c>
      <c r="M465" s="41" t="s">
        <v>345</v>
      </c>
      <c r="N465" s="43">
        <v>1</v>
      </c>
      <c r="O465" s="39">
        <v>1607143</v>
      </c>
      <c r="P465" s="39">
        <v>1607143</v>
      </c>
      <c r="Q465" s="34" t="s">
        <v>104</v>
      </c>
      <c r="R465" s="36" t="s">
        <v>190</v>
      </c>
      <c r="S465" s="36" t="s">
        <v>111</v>
      </c>
      <c r="T465" s="36">
        <v>0</v>
      </c>
    </row>
    <row r="466" spans="1:20" s="40" customFormat="1" ht="51" outlineLevel="1">
      <c r="A466" s="29"/>
      <c r="B466" s="41">
        <v>449</v>
      </c>
      <c r="C466" s="31" t="s">
        <v>29</v>
      </c>
      <c r="D466" s="58" t="s">
        <v>339</v>
      </c>
      <c r="E466" s="36" t="s">
        <v>574</v>
      </c>
      <c r="F466" s="36" t="s">
        <v>575</v>
      </c>
      <c r="G466" s="34" t="s">
        <v>576</v>
      </c>
      <c r="H466" s="34" t="s">
        <v>577</v>
      </c>
      <c r="I466" s="36" t="s">
        <v>578</v>
      </c>
      <c r="J466" s="36"/>
      <c r="K466" s="36"/>
      <c r="L466" s="36" t="s">
        <v>62</v>
      </c>
      <c r="M466" s="41" t="s">
        <v>345</v>
      </c>
      <c r="N466" s="43">
        <v>1</v>
      </c>
      <c r="O466" s="39">
        <v>1607143</v>
      </c>
      <c r="P466" s="39">
        <v>1607143</v>
      </c>
      <c r="Q466" s="34" t="s">
        <v>96</v>
      </c>
      <c r="R466" s="36" t="s">
        <v>190</v>
      </c>
      <c r="S466" s="34" t="s">
        <v>164</v>
      </c>
      <c r="T466" s="36">
        <v>0</v>
      </c>
    </row>
    <row r="467" spans="1:20" s="40" customFormat="1" ht="51" outlineLevel="1">
      <c r="A467" s="29"/>
      <c r="B467" s="41">
        <v>450</v>
      </c>
      <c r="C467" s="31" t="s">
        <v>29</v>
      </c>
      <c r="D467" s="58" t="s">
        <v>339</v>
      </c>
      <c r="E467" s="36" t="s">
        <v>574</v>
      </c>
      <c r="F467" s="36" t="s">
        <v>575</v>
      </c>
      <c r="G467" s="34" t="s">
        <v>576</v>
      </c>
      <c r="H467" s="34" t="s">
        <v>577</v>
      </c>
      <c r="I467" s="36" t="s">
        <v>578</v>
      </c>
      <c r="J467" s="36"/>
      <c r="K467" s="36"/>
      <c r="L467" s="36" t="s">
        <v>62</v>
      </c>
      <c r="M467" s="41" t="s">
        <v>345</v>
      </c>
      <c r="N467" s="43">
        <v>1</v>
      </c>
      <c r="O467" s="39">
        <v>1607143</v>
      </c>
      <c r="P467" s="39">
        <v>1607143</v>
      </c>
      <c r="Q467" s="36" t="s">
        <v>96</v>
      </c>
      <c r="R467" s="36" t="s">
        <v>190</v>
      </c>
      <c r="S467" s="59" t="s">
        <v>412</v>
      </c>
      <c r="T467" s="36">
        <v>0</v>
      </c>
    </row>
    <row r="468" spans="1:20" s="40" customFormat="1" ht="51" outlineLevel="1">
      <c r="A468" s="29"/>
      <c r="B468" s="30">
        <v>451</v>
      </c>
      <c r="C468" s="31" t="s">
        <v>29</v>
      </c>
      <c r="D468" s="58" t="s">
        <v>339</v>
      </c>
      <c r="E468" s="36" t="s">
        <v>574</v>
      </c>
      <c r="F468" s="36" t="s">
        <v>575</v>
      </c>
      <c r="G468" s="34" t="s">
        <v>576</v>
      </c>
      <c r="H468" s="34" t="s">
        <v>577</v>
      </c>
      <c r="I468" s="36" t="s">
        <v>578</v>
      </c>
      <c r="J468" s="36"/>
      <c r="K468" s="36"/>
      <c r="L468" s="36" t="s">
        <v>62</v>
      </c>
      <c r="M468" s="41" t="s">
        <v>345</v>
      </c>
      <c r="N468" s="43">
        <v>1</v>
      </c>
      <c r="O468" s="39">
        <v>1607143</v>
      </c>
      <c r="P468" s="39">
        <v>1607143</v>
      </c>
      <c r="Q468" s="34" t="s">
        <v>96</v>
      </c>
      <c r="R468" s="36" t="s">
        <v>190</v>
      </c>
      <c r="S468" s="34" t="s">
        <v>77</v>
      </c>
      <c r="T468" s="36">
        <v>0</v>
      </c>
    </row>
    <row r="469" spans="1:20" s="40" customFormat="1" ht="51" outlineLevel="1">
      <c r="A469" s="29"/>
      <c r="B469" s="41">
        <v>452</v>
      </c>
      <c r="C469" s="31" t="s">
        <v>29</v>
      </c>
      <c r="D469" s="58" t="s">
        <v>339</v>
      </c>
      <c r="E469" s="36" t="s">
        <v>574</v>
      </c>
      <c r="F469" s="36" t="s">
        <v>575</v>
      </c>
      <c r="G469" s="34" t="s">
        <v>576</v>
      </c>
      <c r="H469" s="34" t="s">
        <v>577</v>
      </c>
      <c r="I469" s="36" t="s">
        <v>578</v>
      </c>
      <c r="J469" s="36"/>
      <c r="K469" s="36"/>
      <c r="L469" s="36" t="s">
        <v>62</v>
      </c>
      <c r="M469" s="41" t="s">
        <v>345</v>
      </c>
      <c r="N469" s="43">
        <v>1</v>
      </c>
      <c r="O469" s="39">
        <v>86848</v>
      </c>
      <c r="P469" s="39">
        <v>86848</v>
      </c>
      <c r="Q469" s="36" t="s">
        <v>38</v>
      </c>
      <c r="R469" s="36" t="s">
        <v>190</v>
      </c>
      <c r="S469" s="34" t="s">
        <v>94</v>
      </c>
      <c r="T469" s="36">
        <v>0</v>
      </c>
    </row>
    <row r="470" spans="1:20" s="40" customFormat="1" ht="51" outlineLevel="1">
      <c r="A470" s="29"/>
      <c r="B470" s="41">
        <v>453</v>
      </c>
      <c r="C470" s="31" t="s">
        <v>29</v>
      </c>
      <c r="D470" s="58" t="s">
        <v>339</v>
      </c>
      <c r="E470" s="36" t="s">
        <v>574</v>
      </c>
      <c r="F470" s="36" t="s">
        <v>575</v>
      </c>
      <c r="G470" s="34" t="s">
        <v>576</v>
      </c>
      <c r="H470" s="34" t="s">
        <v>577</v>
      </c>
      <c r="I470" s="36" t="s">
        <v>578</v>
      </c>
      <c r="J470" s="36"/>
      <c r="K470" s="36"/>
      <c r="L470" s="36" t="s">
        <v>62</v>
      </c>
      <c r="M470" s="41" t="s">
        <v>345</v>
      </c>
      <c r="N470" s="43">
        <v>1</v>
      </c>
      <c r="O470" s="39">
        <v>580769</v>
      </c>
      <c r="P470" s="39">
        <v>580769</v>
      </c>
      <c r="Q470" s="34" t="s">
        <v>104</v>
      </c>
      <c r="R470" s="36" t="s">
        <v>190</v>
      </c>
      <c r="S470" s="34" t="s">
        <v>173</v>
      </c>
      <c r="T470" s="36">
        <v>0</v>
      </c>
    </row>
    <row r="471" spans="1:20" s="40" customFormat="1" ht="51" outlineLevel="1">
      <c r="A471" s="29"/>
      <c r="B471" s="30">
        <v>454</v>
      </c>
      <c r="C471" s="31" t="s">
        <v>29</v>
      </c>
      <c r="D471" s="58" t="s">
        <v>339</v>
      </c>
      <c r="E471" s="36" t="s">
        <v>574</v>
      </c>
      <c r="F471" s="36" t="s">
        <v>575</v>
      </c>
      <c r="G471" s="34" t="s">
        <v>576</v>
      </c>
      <c r="H471" s="34" t="s">
        <v>577</v>
      </c>
      <c r="I471" s="36" t="s">
        <v>578</v>
      </c>
      <c r="J471" s="36"/>
      <c r="K471" s="36"/>
      <c r="L471" s="36" t="s">
        <v>62</v>
      </c>
      <c r="M471" s="41" t="s">
        <v>345</v>
      </c>
      <c r="N471" s="43">
        <v>1</v>
      </c>
      <c r="O471" s="39">
        <v>1607143</v>
      </c>
      <c r="P471" s="39">
        <v>1607143</v>
      </c>
      <c r="Q471" s="36" t="s">
        <v>104</v>
      </c>
      <c r="R471" s="36" t="s">
        <v>190</v>
      </c>
      <c r="S471" s="34" t="s">
        <v>177</v>
      </c>
      <c r="T471" s="36">
        <v>0</v>
      </c>
    </row>
    <row r="472" spans="1:20" s="40" customFormat="1" ht="51" outlineLevel="1">
      <c r="A472" s="29"/>
      <c r="B472" s="41">
        <v>455</v>
      </c>
      <c r="C472" s="31" t="s">
        <v>29</v>
      </c>
      <c r="D472" s="58" t="s">
        <v>339</v>
      </c>
      <c r="E472" s="36" t="s">
        <v>574</v>
      </c>
      <c r="F472" s="36" t="s">
        <v>575</v>
      </c>
      <c r="G472" s="34" t="s">
        <v>576</v>
      </c>
      <c r="H472" s="34" t="s">
        <v>577</v>
      </c>
      <c r="I472" s="36" t="s">
        <v>578</v>
      </c>
      <c r="J472" s="36"/>
      <c r="K472" s="36"/>
      <c r="L472" s="36" t="s">
        <v>62</v>
      </c>
      <c r="M472" s="41" t="s">
        <v>345</v>
      </c>
      <c r="N472" s="43">
        <v>1</v>
      </c>
      <c r="O472" s="39">
        <v>1607143</v>
      </c>
      <c r="P472" s="39">
        <v>1607143</v>
      </c>
      <c r="Q472" s="34" t="s">
        <v>104</v>
      </c>
      <c r="R472" s="36" t="s">
        <v>190</v>
      </c>
      <c r="S472" s="34" t="s">
        <v>187</v>
      </c>
      <c r="T472" s="36">
        <v>0</v>
      </c>
    </row>
    <row r="473" spans="1:20" s="40" customFormat="1" ht="51" outlineLevel="1">
      <c r="A473" s="29"/>
      <c r="B473" s="41">
        <v>456</v>
      </c>
      <c r="C473" s="31" t="s">
        <v>29</v>
      </c>
      <c r="D473" s="58" t="s">
        <v>339</v>
      </c>
      <c r="E473" s="36" t="s">
        <v>574</v>
      </c>
      <c r="F473" s="36" t="s">
        <v>575</v>
      </c>
      <c r="G473" s="34" t="s">
        <v>576</v>
      </c>
      <c r="H473" s="34" t="s">
        <v>577</v>
      </c>
      <c r="I473" s="36" t="s">
        <v>578</v>
      </c>
      <c r="J473" s="36"/>
      <c r="K473" s="36"/>
      <c r="L473" s="36" t="s">
        <v>62</v>
      </c>
      <c r="M473" s="41" t="s">
        <v>345</v>
      </c>
      <c r="N473" s="43">
        <v>1</v>
      </c>
      <c r="O473" s="39">
        <v>1607143</v>
      </c>
      <c r="P473" s="39">
        <v>1607143</v>
      </c>
      <c r="Q473" s="36" t="s">
        <v>38</v>
      </c>
      <c r="R473" s="36" t="s">
        <v>190</v>
      </c>
      <c r="S473" s="34" t="s">
        <v>99</v>
      </c>
      <c r="T473" s="36">
        <v>0</v>
      </c>
    </row>
    <row r="474" spans="1:20" s="40" customFormat="1" ht="51" outlineLevel="1">
      <c r="A474" s="29"/>
      <c r="B474" s="30">
        <v>457</v>
      </c>
      <c r="C474" s="31" t="s">
        <v>29</v>
      </c>
      <c r="D474" s="58" t="s">
        <v>339</v>
      </c>
      <c r="E474" s="36" t="s">
        <v>574</v>
      </c>
      <c r="F474" s="36" t="s">
        <v>575</v>
      </c>
      <c r="G474" s="34" t="s">
        <v>576</v>
      </c>
      <c r="H474" s="34" t="s">
        <v>577</v>
      </c>
      <c r="I474" s="36" t="s">
        <v>578</v>
      </c>
      <c r="J474" s="36"/>
      <c r="K474" s="36"/>
      <c r="L474" s="36" t="s">
        <v>62</v>
      </c>
      <c r="M474" s="41" t="s">
        <v>345</v>
      </c>
      <c r="N474" s="43">
        <v>1</v>
      </c>
      <c r="O474" s="39">
        <v>1607143</v>
      </c>
      <c r="P474" s="39">
        <v>1607143</v>
      </c>
      <c r="Q474" s="34" t="s">
        <v>96</v>
      </c>
      <c r="R474" s="36" t="s">
        <v>190</v>
      </c>
      <c r="S474" s="34" t="s">
        <v>189</v>
      </c>
      <c r="T474" s="36">
        <v>0</v>
      </c>
    </row>
    <row r="475" spans="1:20" s="40" customFormat="1" ht="51" outlineLevel="1">
      <c r="A475" s="29"/>
      <c r="B475" s="41">
        <v>458</v>
      </c>
      <c r="C475" s="31" t="s">
        <v>29</v>
      </c>
      <c r="D475" s="58" t="s">
        <v>339</v>
      </c>
      <c r="E475" s="36" t="s">
        <v>574</v>
      </c>
      <c r="F475" s="36" t="s">
        <v>575</v>
      </c>
      <c r="G475" s="34" t="s">
        <v>576</v>
      </c>
      <c r="H475" s="34" t="s">
        <v>577</v>
      </c>
      <c r="I475" s="36" t="s">
        <v>578</v>
      </c>
      <c r="J475" s="36"/>
      <c r="K475" s="36"/>
      <c r="L475" s="36" t="s">
        <v>62</v>
      </c>
      <c r="M475" s="41" t="s">
        <v>345</v>
      </c>
      <c r="N475" s="43">
        <v>1</v>
      </c>
      <c r="O475" s="39">
        <v>1607143</v>
      </c>
      <c r="P475" s="39">
        <v>1607143</v>
      </c>
      <c r="Q475" s="36" t="s">
        <v>38</v>
      </c>
      <c r="R475" s="36" t="s">
        <v>190</v>
      </c>
      <c r="S475" s="34" t="s">
        <v>191</v>
      </c>
      <c r="T475" s="36">
        <v>0</v>
      </c>
    </row>
    <row r="476" spans="1:20" s="40" customFormat="1" ht="51" outlineLevel="1">
      <c r="A476" s="29"/>
      <c r="B476" s="41">
        <v>459</v>
      </c>
      <c r="C476" s="31" t="s">
        <v>29</v>
      </c>
      <c r="D476" s="58" t="s">
        <v>339</v>
      </c>
      <c r="E476" s="36" t="s">
        <v>574</v>
      </c>
      <c r="F476" s="36" t="s">
        <v>575</v>
      </c>
      <c r="G476" s="34" t="s">
        <v>576</v>
      </c>
      <c r="H476" s="34" t="s">
        <v>577</v>
      </c>
      <c r="I476" s="36" t="s">
        <v>578</v>
      </c>
      <c r="J476" s="36"/>
      <c r="K476" s="36"/>
      <c r="L476" s="36" t="s">
        <v>62</v>
      </c>
      <c r="M476" s="41" t="s">
        <v>345</v>
      </c>
      <c r="N476" s="43">
        <v>1</v>
      </c>
      <c r="O476" s="39">
        <v>1607143</v>
      </c>
      <c r="P476" s="39">
        <v>1607143</v>
      </c>
      <c r="Q476" s="36" t="s">
        <v>96</v>
      </c>
      <c r="R476" s="36" t="s">
        <v>190</v>
      </c>
      <c r="S476" s="34" t="s">
        <v>192</v>
      </c>
      <c r="T476" s="36">
        <v>0</v>
      </c>
    </row>
    <row r="477" spans="1:20" s="40" customFormat="1" ht="51" outlineLevel="1">
      <c r="A477" s="29"/>
      <c r="B477" s="30">
        <v>460</v>
      </c>
      <c r="C477" s="31" t="s">
        <v>29</v>
      </c>
      <c r="D477" s="58" t="s">
        <v>339</v>
      </c>
      <c r="E477" s="36" t="s">
        <v>574</v>
      </c>
      <c r="F477" s="36" t="s">
        <v>575</v>
      </c>
      <c r="G477" s="34" t="s">
        <v>576</v>
      </c>
      <c r="H477" s="34" t="s">
        <v>577</v>
      </c>
      <c r="I477" s="36" t="s">
        <v>578</v>
      </c>
      <c r="J477" s="36"/>
      <c r="K477" s="36"/>
      <c r="L477" s="36" t="s">
        <v>62</v>
      </c>
      <c r="M477" s="41" t="s">
        <v>345</v>
      </c>
      <c r="N477" s="43">
        <v>1</v>
      </c>
      <c r="O477" s="39">
        <v>1607143</v>
      </c>
      <c r="P477" s="39">
        <v>1607143</v>
      </c>
      <c r="Q477" s="34" t="s">
        <v>104</v>
      </c>
      <c r="R477" s="36" t="s">
        <v>190</v>
      </c>
      <c r="S477" s="34" t="s">
        <v>193</v>
      </c>
      <c r="T477" s="36">
        <v>0</v>
      </c>
    </row>
    <row r="478" spans="1:20" s="40" customFormat="1" ht="76.5">
      <c r="A478" s="29"/>
      <c r="B478" s="41">
        <v>461</v>
      </c>
      <c r="C478" s="31" t="s">
        <v>29</v>
      </c>
      <c r="D478" s="58" t="s">
        <v>339</v>
      </c>
      <c r="E478" s="36" t="s">
        <v>536</v>
      </c>
      <c r="F478" s="34" t="s">
        <v>537</v>
      </c>
      <c r="G478" s="34" t="s">
        <v>538</v>
      </c>
      <c r="H478" s="34" t="s">
        <v>539</v>
      </c>
      <c r="I478" s="34" t="s">
        <v>540</v>
      </c>
      <c r="J478" s="34"/>
      <c r="K478" s="34"/>
      <c r="L478" s="36" t="s">
        <v>62</v>
      </c>
      <c r="M478" s="41" t="s">
        <v>345</v>
      </c>
      <c r="N478" s="43">
        <v>1</v>
      </c>
      <c r="O478" s="39">
        <v>44643</v>
      </c>
      <c r="P478" s="39">
        <v>44643</v>
      </c>
      <c r="Q478" s="36" t="s">
        <v>104</v>
      </c>
      <c r="R478" s="36" t="s">
        <v>96</v>
      </c>
      <c r="S478" s="34" t="s">
        <v>164</v>
      </c>
      <c r="T478" s="36">
        <v>100</v>
      </c>
    </row>
    <row r="479" spans="1:20" s="40" customFormat="1" ht="76.5">
      <c r="A479" s="29"/>
      <c r="B479" s="41">
        <v>462</v>
      </c>
      <c r="C479" s="31" t="s">
        <v>29</v>
      </c>
      <c r="D479" s="58" t="s">
        <v>339</v>
      </c>
      <c r="E479" s="36" t="s">
        <v>536</v>
      </c>
      <c r="F479" s="34" t="s">
        <v>537</v>
      </c>
      <c r="G479" s="34" t="s">
        <v>538</v>
      </c>
      <c r="H479" s="34" t="s">
        <v>539</v>
      </c>
      <c r="I479" s="34" t="s">
        <v>540</v>
      </c>
      <c r="J479" s="34"/>
      <c r="K479" s="34"/>
      <c r="L479" s="36" t="s">
        <v>62</v>
      </c>
      <c r="M479" s="41" t="s">
        <v>345</v>
      </c>
      <c r="N479" s="43">
        <v>1</v>
      </c>
      <c r="O479" s="39">
        <v>89286</v>
      </c>
      <c r="P479" s="39">
        <v>89286</v>
      </c>
      <c r="Q479" s="36" t="s">
        <v>38</v>
      </c>
      <c r="R479" s="36" t="s">
        <v>190</v>
      </c>
      <c r="S479" s="34" t="s">
        <v>191</v>
      </c>
      <c r="T479" s="36">
        <v>100</v>
      </c>
    </row>
    <row r="480" spans="1:20" s="40" customFormat="1" ht="76.5">
      <c r="A480" s="29"/>
      <c r="B480" s="30">
        <v>463</v>
      </c>
      <c r="C480" s="31" t="s">
        <v>29</v>
      </c>
      <c r="D480" s="58" t="s">
        <v>339</v>
      </c>
      <c r="E480" s="36" t="s">
        <v>536</v>
      </c>
      <c r="F480" s="34" t="s">
        <v>537</v>
      </c>
      <c r="G480" s="34" t="s">
        <v>538</v>
      </c>
      <c r="H480" s="34" t="s">
        <v>539</v>
      </c>
      <c r="I480" s="34" t="s">
        <v>540</v>
      </c>
      <c r="J480" s="34"/>
      <c r="K480" s="34"/>
      <c r="L480" s="36" t="s">
        <v>62</v>
      </c>
      <c r="M480" s="41" t="s">
        <v>345</v>
      </c>
      <c r="N480" s="43">
        <v>1</v>
      </c>
      <c r="O480" s="39">
        <v>40179</v>
      </c>
      <c r="P480" s="39">
        <v>40179</v>
      </c>
      <c r="Q480" s="36" t="s">
        <v>104</v>
      </c>
      <c r="R480" s="36" t="s">
        <v>104</v>
      </c>
      <c r="S480" s="34" t="s">
        <v>77</v>
      </c>
      <c r="T480" s="36">
        <v>100</v>
      </c>
    </row>
    <row r="481" spans="1:20" s="40" customFormat="1" ht="76.5">
      <c r="A481" s="29"/>
      <c r="B481" s="41">
        <v>464</v>
      </c>
      <c r="C481" s="31" t="s">
        <v>29</v>
      </c>
      <c r="D481" s="58" t="s">
        <v>339</v>
      </c>
      <c r="E481" s="36" t="s">
        <v>536</v>
      </c>
      <c r="F481" s="34" t="s">
        <v>537</v>
      </c>
      <c r="G481" s="34" t="s">
        <v>538</v>
      </c>
      <c r="H481" s="34" t="s">
        <v>539</v>
      </c>
      <c r="I481" s="34" t="s">
        <v>540</v>
      </c>
      <c r="J481" s="34"/>
      <c r="K481" s="34"/>
      <c r="L481" s="36" t="s">
        <v>62</v>
      </c>
      <c r="M481" s="41" t="s">
        <v>345</v>
      </c>
      <c r="N481" s="43">
        <v>1</v>
      </c>
      <c r="O481" s="39">
        <v>62500</v>
      </c>
      <c r="P481" s="39">
        <v>62500</v>
      </c>
      <c r="Q481" s="36" t="s">
        <v>104</v>
      </c>
      <c r="R481" s="36" t="s">
        <v>129</v>
      </c>
      <c r="S481" s="34" t="s">
        <v>106</v>
      </c>
      <c r="T481" s="36">
        <v>100</v>
      </c>
    </row>
    <row r="482" spans="1:20" s="40" customFormat="1" ht="76.5">
      <c r="A482" s="29"/>
      <c r="B482" s="41">
        <v>465</v>
      </c>
      <c r="C482" s="31" t="s">
        <v>29</v>
      </c>
      <c r="D482" s="58" t="s">
        <v>339</v>
      </c>
      <c r="E482" s="36" t="s">
        <v>536</v>
      </c>
      <c r="F482" s="34" t="s">
        <v>537</v>
      </c>
      <c r="G482" s="34" t="s">
        <v>538</v>
      </c>
      <c r="H482" s="34" t="s">
        <v>539</v>
      </c>
      <c r="I482" s="34" t="s">
        <v>540</v>
      </c>
      <c r="J482" s="34"/>
      <c r="K482" s="34"/>
      <c r="L482" s="36" t="s">
        <v>62</v>
      </c>
      <c r="M482" s="41" t="s">
        <v>345</v>
      </c>
      <c r="N482" s="43">
        <v>1</v>
      </c>
      <c r="O482" s="39">
        <v>80357</v>
      </c>
      <c r="P482" s="39">
        <v>80357</v>
      </c>
      <c r="Q482" s="36" t="s">
        <v>202</v>
      </c>
      <c r="R482" s="36" t="s">
        <v>202</v>
      </c>
      <c r="S482" s="34" t="s">
        <v>189</v>
      </c>
      <c r="T482" s="36">
        <v>100</v>
      </c>
    </row>
    <row r="483" spans="1:20" s="40" customFormat="1" ht="76.5">
      <c r="A483" s="29"/>
      <c r="B483" s="30">
        <v>466</v>
      </c>
      <c r="C483" s="31" t="s">
        <v>29</v>
      </c>
      <c r="D483" s="58" t="s">
        <v>339</v>
      </c>
      <c r="E483" s="36" t="s">
        <v>536</v>
      </c>
      <c r="F483" s="34" t="s">
        <v>537</v>
      </c>
      <c r="G483" s="34" t="s">
        <v>538</v>
      </c>
      <c r="H483" s="34" t="s">
        <v>539</v>
      </c>
      <c r="I483" s="34" t="s">
        <v>540</v>
      </c>
      <c r="J483" s="34"/>
      <c r="K483" s="34"/>
      <c r="L483" s="36" t="s">
        <v>62</v>
      </c>
      <c r="M483" s="41" t="s">
        <v>345</v>
      </c>
      <c r="N483" s="43">
        <v>1</v>
      </c>
      <c r="O483" s="39">
        <f>35714-29920-5794</f>
        <v>0</v>
      </c>
      <c r="P483" s="39">
        <f>35714-29920-5794</f>
        <v>0</v>
      </c>
      <c r="Q483" s="36" t="s">
        <v>38</v>
      </c>
      <c r="R483" s="36" t="s">
        <v>190</v>
      </c>
      <c r="S483" s="34" t="s">
        <v>192</v>
      </c>
      <c r="T483" s="36">
        <v>100</v>
      </c>
    </row>
    <row r="484" spans="1:20" s="40" customFormat="1" ht="76.5" outlineLevel="1">
      <c r="A484" s="29"/>
      <c r="B484" s="41">
        <v>467</v>
      </c>
      <c r="C484" s="31" t="s">
        <v>29</v>
      </c>
      <c r="D484" s="58" t="s">
        <v>339</v>
      </c>
      <c r="E484" s="36" t="s">
        <v>536</v>
      </c>
      <c r="F484" s="34" t="s">
        <v>537</v>
      </c>
      <c r="G484" s="34" t="s">
        <v>538</v>
      </c>
      <c r="H484" s="34" t="s">
        <v>539</v>
      </c>
      <c r="I484" s="34" t="s">
        <v>540</v>
      </c>
      <c r="J484" s="36"/>
      <c r="K484" s="36"/>
      <c r="L484" s="36" t="s">
        <v>62</v>
      </c>
      <c r="M484" s="41" t="s">
        <v>345</v>
      </c>
      <c r="N484" s="43">
        <v>1</v>
      </c>
      <c r="O484" s="39">
        <f>P484/112*100</f>
        <v>40625</v>
      </c>
      <c r="P484" s="39">
        <v>45500</v>
      </c>
      <c r="Q484" s="36" t="s">
        <v>602</v>
      </c>
      <c r="R484" s="36" t="s">
        <v>190</v>
      </c>
      <c r="S484" s="36" t="s">
        <v>111</v>
      </c>
      <c r="T484" s="36">
        <v>100</v>
      </c>
    </row>
    <row r="485" spans="1:20" s="40" customFormat="1" ht="76.5">
      <c r="A485" s="29"/>
      <c r="B485" s="41">
        <v>468</v>
      </c>
      <c r="C485" s="31" t="s">
        <v>29</v>
      </c>
      <c r="D485" s="58" t="s">
        <v>339</v>
      </c>
      <c r="E485" s="36" t="s">
        <v>536</v>
      </c>
      <c r="F485" s="34" t="s">
        <v>537</v>
      </c>
      <c r="G485" s="34" t="s">
        <v>538</v>
      </c>
      <c r="H485" s="34" t="s">
        <v>539</v>
      </c>
      <c r="I485" s="34" t="s">
        <v>540</v>
      </c>
      <c r="J485" s="34"/>
      <c r="K485" s="34"/>
      <c r="L485" s="36" t="s">
        <v>62</v>
      </c>
      <c r="M485" s="41" t="s">
        <v>345</v>
      </c>
      <c r="N485" s="43">
        <v>1</v>
      </c>
      <c r="O485" s="39">
        <v>53571</v>
      </c>
      <c r="P485" s="39">
        <v>53571</v>
      </c>
      <c r="Q485" s="36" t="s">
        <v>104</v>
      </c>
      <c r="R485" s="36" t="s">
        <v>190</v>
      </c>
      <c r="S485" s="34" t="s">
        <v>177</v>
      </c>
      <c r="T485" s="36">
        <v>100</v>
      </c>
    </row>
    <row r="486" spans="1:20" s="40" customFormat="1" ht="63.75">
      <c r="A486" s="29"/>
      <c r="B486" s="30">
        <v>469</v>
      </c>
      <c r="C486" s="31" t="s">
        <v>29</v>
      </c>
      <c r="D486" s="58" t="s">
        <v>339</v>
      </c>
      <c r="E486" s="44" t="s">
        <v>603</v>
      </c>
      <c r="F486" s="34" t="s">
        <v>604</v>
      </c>
      <c r="G486" s="34" t="s">
        <v>605</v>
      </c>
      <c r="H486" s="34" t="s">
        <v>606</v>
      </c>
      <c r="I486" s="36" t="s">
        <v>607</v>
      </c>
      <c r="J486" s="36"/>
      <c r="K486" s="34"/>
      <c r="L486" s="36" t="s">
        <v>62</v>
      </c>
      <c r="M486" s="41" t="s">
        <v>345</v>
      </c>
      <c r="N486" s="43">
        <v>1</v>
      </c>
      <c r="O486" s="39">
        <v>781250</v>
      </c>
      <c r="P486" s="39">
        <v>781250</v>
      </c>
      <c r="Q486" s="36" t="s">
        <v>104</v>
      </c>
      <c r="R486" s="36" t="s">
        <v>190</v>
      </c>
      <c r="S486" s="34" t="s">
        <v>106</v>
      </c>
      <c r="T486" s="36">
        <v>30</v>
      </c>
    </row>
    <row r="487" spans="1:20" s="40" customFormat="1" ht="63.75">
      <c r="A487" s="29"/>
      <c r="B487" s="41">
        <v>470</v>
      </c>
      <c r="C487" s="31" t="s">
        <v>29</v>
      </c>
      <c r="D487" s="58" t="s">
        <v>339</v>
      </c>
      <c r="E487" s="44" t="s">
        <v>603</v>
      </c>
      <c r="F487" s="34" t="s">
        <v>604</v>
      </c>
      <c r="G487" s="34" t="s">
        <v>605</v>
      </c>
      <c r="H487" s="34" t="s">
        <v>606</v>
      </c>
      <c r="I487" s="36" t="s">
        <v>607</v>
      </c>
      <c r="J487" s="36"/>
      <c r="K487" s="34"/>
      <c r="L487" s="36" t="s">
        <v>62</v>
      </c>
      <c r="M487" s="41" t="s">
        <v>345</v>
      </c>
      <c r="N487" s="43">
        <v>1</v>
      </c>
      <c r="O487" s="39">
        <v>781250</v>
      </c>
      <c r="P487" s="39">
        <v>781250</v>
      </c>
      <c r="Q487" s="36" t="s">
        <v>96</v>
      </c>
      <c r="R487" s="36" t="s">
        <v>190</v>
      </c>
      <c r="S487" s="36" t="s">
        <v>97</v>
      </c>
      <c r="T487" s="36">
        <v>30</v>
      </c>
    </row>
    <row r="488" spans="1:20" s="40" customFormat="1" ht="63.75">
      <c r="A488" s="29"/>
      <c r="B488" s="41">
        <v>471</v>
      </c>
      <c r="C488" s="31" t="s">
        <v>29</v>
      </c>
      <c r="D488" s="58" t="s">
        <v>339</v>
      </c>
      <c r="E488" s="44" t="s">
        <v>603</v>
      </c>
      <c r="F488" s="34" t="s">
        <v>604</v>
      </c>
      <c r="G488" s="34" t="s">
        <v>605</v>
      </c>
      <c r="H488" s="34" t="s">
        <v>606</v>
      </c>
      <c r="I488" s="36" t="s">
        <v>607</v>
      </c>
      <c r="J488" s="36"/>
      <c r="K488" s="34"/>
      <c r="L488" s="36" t="s">
        <v>62</v>
      </c>
      <c r="M488" s="41" t="s">
        <v>345</v>
      </c>
      <c r="N488" s="43">
        <v>1</v>
      </c>
      <c r="O488" s="39">
        <v>781250</v>
      </c>
      <c r="P488" s="39">
        <v>781250</v>
      </c>
      <c r="Q488" s="36" t="s">
        <v>104</v>
      </c>
      <c r="R488" s="36" t="s">
        <v>190</v>
      </c>
      <c r="S488" s="34" t="s">
        <v>164</v>
      </c>
      <c r="T488" s="36">
        <v>30</v>
      </c>
    </row>
    <row r="489" spans="1:20" s="40" customFormat="1" ht="63.75">
      <c r="A489" s="29"/>
      <c r="B489" s="30">
        <v>472</v>
      </c>
      <c r="C489" s="31" t="s">
        <v>29</v>
      </c>
      <c r="D489" s="58" t="s">
        <v>339</v>
      </c>
      <c r="E489" s="44" t="s">
        <v>603</v>
      </c>
      <c r="F489" s="34" t="s">
        <v>608</v>
      </c>
      <c r="G489" s="34" t="s">
        <v>609</v>
      </c>
      <c r="H489" s="34" t="s">
        <v>606</v>
      </c>
      <c r="I489" s="36" t="s">
        <v>607</v>
      </c>
      <c r="J489" s="36"/>
      <c r="K489" s="34"/>
      <c r="L489" s="36" t="s">
        <v>62</v>
      </c>
      <c r="M489" s="41" t="s">
        <v>345</v>
      </c>
      <c r="N489" s="43">
        <v>1</v>
      </c>
      <c r="O489" s="39">
        <f>P489</f>
        <v>919750</v>
      </c>
      <c r="P489" s="39">
        <f>781250+138500</f>
        <v>919750</v>
      </c>
      <c r="Q489" s="36" t="s">
        <v>96</v>
      </c>
      <c r="R489" s="36" t="s">
        <v>96</v>
      </c>
      <c r="S489" s="34" t="s">
        <v>173</v>
      </c>
      <c r="T489" s="36">
        <v>30</v>
      </c>
    </row>
    <row r="490" spans="1:20" s="40" customFormat="1" ht="63.75">
      <c r="A490" s="29"/>
      <c r="B490" s="41">
        <v>473</v>
      </c>
      <c r="C490" s="31" t="s">
        <v>29</v>
      </c>
      <c r="D490" s="58" t="s">
        <v>339</v>
      </c>
      <c r="E490" s="44" t="s">
        <v>603</v>
      </c>
      <c r="F490" s="34" t="s">
        <v>604</v>
      </c>
      <c r="G490" s="34" t="s">
        <v>605</v>
      </c>
      <c r="H490" s="34" t="s">
        <v>606</v>
      </c>
      <c r="I490" s="36" t="s">
        <v>607</v>
      </c>
      <c r="J490" s="36"/>
      <c r="K490" s="34"/>
      <c r="L490" s="36" t="s">
        <v>62</v>
      </c>
      <c r="M490" s="41" t="s">
        <v>345</v>
      </c>
      <c r="N490" s="43">
        <v>1</v>
      </c>
      <c r="O490" s="39">
        <v>781250</v>
      </c>
      <c r="P490" s="39">
        <v>781250</v>
      </c>
      <c r="Q490" s="36" t="s">
        <v>104</v>
      </c>
      <c r="R490" s="36" t="s">
        <v>190</v>
      </c>
      <c r="S490" s="34" t="s">
        <v>177</v>
      </c>
      <c r="T490" s="36">
        <v>30</v>
      </c>
    </row>
    <row r="491" spans="1:20" s="40" customFormat="1" ht="63.75">
      <c r="A491" s="29"/>
      <c r="B491" s="41">
        <v>474</v>
      </c>
      <c r="C491" s="31" t="s">
        <v>29</v>
      </c>
      <c r="D491" s="58" t="s">
        <v>339</v>
      </c>
      <c r="E491" s="44" t="s">
        <v>603</v>
      </c>
      <c r="F491" s="34" t="s">
        <v>604</v>
      </c>
      <c r="G491" s="34" t="s">
        <v>605</v>
      </c>
      <c r="H491" s="34" t="s">
        <v>606</v>
      </c>
      <c r="I491" s="36" t="s">
        <v>607</v>
      </c>
      <c r="J491" s="36"/>
      <c r="K491" s="34"/>
      <c r="L491" s="36" t="s">
        <v>62</v>
      </c>
      <c r="M491" s="41" t="s">
        <v>345</v>
      </c>
      <c r="N491" s="43">
        <v>1</v>
      </c>
      <c r="O491" s="39">
        <v>781250</v>
      </c>
      <c r="P491" s="39">
        <v>781250</v>
      </c>
      <c r="Q491" s="36" t="s">
        <v>104</v>
      </c>
      <c r="R491" s="36" t="s">
        <v>190</v>
      </c>
      <c r="S491" s="34" t="s">
        <v>99</v>
      </c>
      <c r="T491" s="36">
        <v>0</v>
      </c>
    </row>
    <row r="492" spans="1:20" s="40" customFormat="1" ht="25.5">
      <c r="A492" s="29"/>
      <c r="B492" s="30">
        <v>475</v>
      </c>
      <c r="C492" s="31" t="s">
        <v>29</v>
      </c>
      <c r="D492" s="58" t="s">
        <v>339</v>
      </c>
      <c r="E492" s="36" t="s">
        <v>464</v>
      </c>
      <c r="F492" s="34" t="s">
        <v>465</v>
      </c>
      <c r="G492" s="34" t="s">
        <v>466</v>
      </c>
      <c r="H492" s="34" t="s">
        <v>467</v>
      </c>
      <c r="I492" s="36" t="s">
        <v>468</v>
      </c>
      <c r="J492" s="36"/>
      <c r="K492" s="36"/>
      <c r="L492" s="36" t="s">
        <v>62</v>
      </c>
      <c r="M492" s="41" t="s">
        <v>345</v>
      </c>
      <c r="N492" s="43">
        <v>1</v>
      </c>
      <c r="O492" s="39">
        <v>355159</v>
      </c>
      <c r="P492" s="39">
        <v>355159</v>
      </c>
      <c r="Q492" s="36" t="s">
        <v>38</v>
      </c>
      <c r="R492" s="36" t="s">
        <v>172</v>
      </c>
      <c r="S492" s="34" t="s">
        <v>94</v>
      </c>
      <c r="T492" s="36">
        <v>30</v>
      </c>
    </row>
    <row r="493" spans="1:20" s="40" customFormat="1" ht="25.5">
      <c r="A493" s="29"/>
      <c r="B493" s="41">
        <v>476</v>
      </c>
      <c r="C493" s="31" t="s">
        <v>29</v>
      </c>
      <c r="D493" s="58" t="s">
        <v>339</v>
      </c>
      <c r="E493" s="36" t="s">
        <v>610</v>
      </c>
      <c r="F493" s="34" t="s">
        <v>465</v>
      </c>
      <c r="G493" s="34" t="s">
        <v>466</v>
      </c>
      <c r="H493" s="34" t="s">
        <v>467</v>
      </c>
      <c r="I493" s="36" t="s">
        <v>611</v>
      </c>
      <c r="J493" s="36"/>
      <c r="K493" s="36"/>
      <c r="L493" s="36" t="s">
        <v>62</v>
      </c>
      <c r="M493" s="41" t="s">
        <v>345</v>
      </c>
      <c r="N493" s="43">
        <v>1</v>
      </c>
      <c r="O493" s="39">
        <v>268835</v>
      </c>
      <c r="P493" s="39">
        <v>268835</v>
      </c>
      <c r="Q493" s="36" t="s">
        <v>38</v>
      </c>
      <c r="R493" s="36" t="s">
        <v>172</v>
      </c>
      <c r="S493" s="34" t="s">
        <v>94</v>
      </c>
      <c r="T493" s="36">
        <v>30</v>
      </c>
    </row>
    <row r="494" spans="1:20" s="40" customFormat="1" ht="51">
      <c r="A494" s="29"/>
      <c r="B494" s="41">
        <v>477</v>
      </c>
      <c r="C494" s="31" t="s">
        <v>29</v>
      </c>
      <c r="D494" s="58" t="s">
        <v>339</v>
      </c>
      <c r="E494" s="36" t="s">
        <v>612</v>
      </c>
      <c r="F494" s="36" t="s">
        <v>613</v>
      </c>
      <c r="G494" s="34" t="s">
        <v>614</v>
      </c>
      <c r="H494" s="36" t="s">
        <v>615</v>
      </c>
      <c r="I494" s="36" t="s">
        <v>616</v>
      </c>
      <c r="J494" s="36"/>
      <c r="K494" s="36"/>
      <c r="L494" s="36" t="s">
        <v>62</v>
      </c>
      <c r="M494" s="41" t="s">
        <v>345</v>
      </c>
      <c r="N494" s="43">
        <v>1</v>
      </c>
      <c r="O494" s="39">
        <v>1269643</v>
      </c>
      <c r="P494" s="39">
        <v>1269643</v>
      </c>
      <c r="Q494" s="41" t="s">
        <v>96</v>
      </c>
      <c r="R494" s="34" t="s">
        <v>190</v>
      </c>
      <c r="S494" s="34" t="s">
        <v>98</v>
      </c>
      <c r="T494" s="36">
        <v>0</v>
      </c>
    </row>
    <row r="495" spans="1:20" s="40" customFormat="1" ht="51">
      <c r="A495" s="29"/>
      <c r="B495" s="30">
        <v>478</v>
      </c>
      <c r="C495" s="31" t="s">
        <v>29</v>
      </c>
      <c r="D495" s="58" t="s">
        <v>339</v>
      </c>
      <c r="E495" s="36" t="s">
        <v>617</v>
      </c>
      <c r="F495" s="34" t="s">
        <v>618</v>
      </c>
      <c r="G495" s="34" t="s">
        <v>619</v>
      </c>
      <c r="H495" s="34" t="s">
        <v>618</v>
      </c>
      <c r="I495" s="36" t="s">
        <v>619</v>
      </c>
      <c r="J495" s="36"/>
      <c r="K495" s="36"/>
      <c r="L495" s="36" t="s">
        <v>62</v>
      </c>
      <c r="M495" s="41" t="s">
        <v>345</v>
      </c>
      <c r="N495" s="43">
        <v>1</v>
      </c>
      <c r="O495" s="39">
        <v>144643</v>
      </c>
      <c r="P495" s="39">
        <v>144643</v>
      </c>
      <c r="Q495" s="41" t="s">
        <v>38</v>
      </c>
      <c r="R495" s="34" t="s">
        <v>190</v>
      </c>
      <c r="S495" s="34" t="s">
        <v>98</v>
      </c>
      <c r="T495" s="36">
        <v>0</v>
      </c>
    </row>
    <row r="496" spans="1:20" s="40" customFormat="1" ht="51">
      <c r="A496" s="29"/>
      <c r="B496" s="41">
        <v>479</v>
      </c>
      <c r="C496" s="31" t="s">
        <v>29</v>
      </c>
      <c r="D496" s="58" t="s">
        <v>339</v>
      </c>
      <c r="E496" s="36" t="s">
        <v>620</v>
      </c>
      <c r="F496" s="34" t="s">
        <v>621</v>
      </c>
      <c r="G496" s="34" t="s">
        <v>622</v>
      </c>
      <c r="H496" s="34" t="s">
        <v>623</v>
      </c>
      <c r="I496" s="36" t="s">
        <v>624</v>
      </c>
      <c r="J496" s="36"/>
      <c r="K496" s="36"/>
      <c r="L496" s="36" t="s">
        <v>62</v>
      </c>
      <c r="M496" s="41" t="s">
        <v>345</v>
      </c>
      <c r="N496" s="43">
        <v>1</v>
      </c>
      <c r="O496" s="39">
        <v>1187500</v>
      </c>
      <c r="P496" s="39">
        <v>1187500</v>
      </c>
      <c r="Q496" s="41" t="s">
        <v>202</v>
      </c>
      <c r="R496" s="34" t="s">
        <v>190</v>
      </c>
      <c r="S496" s="34" t="s">
        <v>173</v>
      </c>
      <c r="T496" s="36">
        <v>0</v>
      </c>
    </row>
    <row r="497" spans="1:20" s="40" customFormat="1" ht="51">
      <c r="A497" s="29"/>
      <c r="B497" s="41">
        <v>480</v>
      </c>
      <c r="C497" s="31" t="s">
        <v>29</v>
      </c>
      <c r="D497" s="58" t="s">
        <v>339</v>
      </c>
      <c r="E497" s="36" t="s">
        <v>625</v>
      </c>
      <c r="F497" s="34" t="s">
        <v>626</v>
      </c>
      <c r="G497" s="34" t="s">
        <v>627</v>
      </c>
      <c r="H497" s="34" t="s">
        <v>628</v>
      </c>
      <c r="I497" s="36" t="s">
        <v>629</v>
      </c>
      <c r="J497" s="36"/>
      <c r="K497" s="36"/>
      <c r="L497" s="36" t="s">
        <v>62</v>
      </c>
      <c r="M497" s="41" t="s">
        <v>345</v>
      </c>
      <c r="N497" s="43">
        <v>1</v>
      </c>
      <c r="O497" s="39">
        <v>180000</v>
      </c>
      <c r="P497" s="39">
        <v>180000</v>
      </c>
      <c r="Q497" s="41" t="s">
        <v>38</v>
      </c>
      <c r="R497" s="34" t="s">
        <v>190</v>
      </c>
      <c r="S497" s="34" t="s">
        <v>98</v>
      </c>
      <c r="T497" s="36">
        <v>0</v>
      </c>
    </row>
    <row r="498" spans="1:20" s="40" customFormat="1" ht="51">
      <c r="A498" s="29"/>
      <c r="B498" s="30">
        <v>481</v>
      </c>
      <c r="C498" s="31" t="s">
        <v>29</v>
      </c>
      <c r="D498" s="58" t="s">
        <v>339</v>
      </c>
      <c r="E498" s="36" t="s">
        <v>625</v>
      </c>
      <c r="F498" s="34" t="s">
        <v>626</v>
      </c>
      <c r="G498" s="34" t="s">
        <v>627</v>
      </c>
      <c r="H498" s="34" t="s">
        <v>628</v>
      </c>
      <c r="I498" s="36" t="s">
        <v>629</v>
      </c>
      <c r="J498" s="36"/>
      <c r="K498" s="36"/>
      <c r="L498" s="36" t="s">
        <v>62</v>
      </c>
      <c r="M498" s="41" t="s">
        <v>345</v>
      </c>
      <c r="N498" s="43">
        <v>1</v>
      </c>
      <c r="O498" s="39">
        <v>180000</v>
      </c>
      <c r="P498" s="39">
        <v>180000</v>
      </c>
      <c r="Q498" s="36" t="s">
        <v>38</v>
      </c>
      <c r="R498" s="34" t="s">
        <v>190</v>
      </c>
      <c r="S498" s="34" t="s">
        <v>94</v>
      </c>
      <c r="T498" s="36">
        <v>0</v>
      </c>
    </row>
    <row r="499" spans="1:20" s="40" customFormat="1" ht="38.25">
      <c r="A499" s="29"/>
      <c r="B499" s="41">
        <v>482</v>
      </c>
      <c r="C499" s="31" t="s">
        <v>29</v>
      </c>
      <c r="D499" s="58" t="s">
        <v>339</v>
      </c>
      <c r="E499" s="36" t="s">
        <v>630</v>
      </c>
      <c r="F499" s="34" t="s">
        <v>631</v>
      </c>
      <c r="G499" s="34" t="s">
        <v>632</v>
      </c>
      <c r="H499" s="34" t="s">
        <v>631</v>
      </c>
      <c r="I499" s="36" t="s">
        <v>632</v>
      </c>
      <c r="J499" s="36"/>
      <c r="K499" s="36"/>
      <c r="L499" s="36" t="s">
        <v>62</v>
      </c>
      <c r="M499" s="41" t="s">
        <v>345</v>
      </c>
      <c r="N499" s="43">
        <v>1</v>
      </c>
      <c r="O499" s="39">
        <v>15000</v>
      </c>
      <c r="P499" s="39">
        <v>15000</v>
      </c>
      <c r="Q499" s="41" t="s">
        <v>96</v>
      </c>
      <c r="R499" s="41" t="s">
        <v>96</v>
      </c>
      <c r="S499" s="34" t="s">
        <v>173</v>
      </c>
      <c r="T499" s="36">
        <v>30</v>
      </c>
    </row>
    <row r="500" spans="1:20" s="40" customFormat="1" ht="51">
      <c r="A500" s="29"/>
      <c r="B500" s="41">
        <v>483</v>
      </c>
      <c r="C500" s="31" t="s">
        <v>29</v>
      </c>
      <c r="D500" s="58" t="s">
        <v>339</v>
      </c>
      <c r="E500" s="36" t="s">
        <v>633</v>
      </c>
      <c r="F500" s="34" t="s">
        <v>634</v>
      </c>
      <c r="G500" s="34" t="s">
        <v>635</v>
      </c>
      <c r="H500" s="34" t="s">
        <v>634</v>
      </c>
      <c r="I500" s="34" t="s">
        <v>635</v>
      </c>
      <c r="J500" s="34"/>
      <c r="K500" s="34"/>
      <c r="L500" s="36" t="s">
        <v>363</v>
      </c>
      <c r="M500" s="41" t="s">
        <v>345</v>
      </c>
      <c r="N500" s="43">
        <v>1</v>
      </c>
      <c r="O500" s="39">
        <f>P500/N500</f>
        <v>5512009</v>
      </c>
      <c r="P500" s="39">
        <f>3839286+1672723</f>
        <v>5512009</v>
      </c>
      <c r="Q500" s="36" t="s">
        <v>104</v>
      </c>
      <c r="R500" s="36" t="s">
        <v>337</v>
      </c>
      <c r="S500" s="36" t="s">
        <v>40</v>
      </c>
      <c r="T500" s="36">
        <v>50</v>
      </c>
    </row>
    <row r="501" spans="1:20" s="64" customFormat="1" ht="51" outlineLevel="1">
      <c r="A501" s="63"/>
      <c r="B501" s="30">
        <v>484</v>
      </c>
      <c r="C501" s="31" t="s">
        <v>29</v>
      </c>
      <c r="D501" s="58" t="s">
        <v>339</v>
      </c>
      <c r="E501" s="44" t="s">
        <v>636</v>
      </c>
      <c r="F501" s="36" t="s">
        <v>637</v>
      </c>
      <c r="G501" s="36" t="s">
        <v>638</v>
      </c>
      <c r="H501" s="34" t="s">
        <v>637</v>
      </c>
      <c r="I501" s="36" t="s">
        <v>638</v>
      </c>
      <c r="J501" s="36"/>
      <c r="K501" s="34"/>
      <c r="L501" s="36" t="s">
        <v>62</v>
      </c>
      <c r="M501" s="41" t="s">
        <v>345</v>
      </c>
      <c r="N501" s="43">
        <v>1</v>
      </c>
      <c r="O501" s="39">
        <v>1523218</v>
      </c>
      <c r="P501" s="39">
        <v>1523218</v>
      </c>
      <c r="Q501" s="36" t="s">
        <v>104</v>
      </c>
      <c r="R501" s="36" t="s">
        <v>190</v>
      </c>
      <c r="S501" s="34" t="s">
        <v>191</v>
      </c>
      <c r="T501" s="36">
        <v>0</v>
      </c>
    </row>
    <row r="502" spans="1:20" s="40" customFormat="1" ht="51">
      <c r="A502" s="29"/>
      <c r="B502" s="41">
        <v>485</v>
      </c>
      <c r="C502" s="31" t="s">
        <v>29</v>
      </c>
      <c r="D502" s="58" t="s">
        <v>339</v>
      </c>
      <c r="E502" s="36" t="s">
        <v>639</v>
      </c>
      <c r="F502" s="34" t="s">
        <v>640</v>
      </c>
      <c r="G502" s="34" t="s">
        <v>641</v>
      </c>
      <c r="H502" s="34" t="s">
        <v>642</v>
      </c>
      <c r="I502" s="36" t="s">
        <v>643</v>
      </c>
      <c r="J502" s="36"/>
      <c r="K502" s="36"/>
      <c r="L502" s="36" t="s">
        <v>62</v>
      </c>
      <c r="M502" s="41" t="s">
        <v>345</v>
      </c>
      <c r="N502" s="43">
        <v>1</v>
      </c>
      <c r="O502" s="39">
        <v>133929</v>
      </c>
      <c r="P502" s="39">
        <v>133929</v>
      </c>
      <c r="Q502" s="36" t="s">
        <v>38</v>
      </c>
      <c r="R502" s="36" t="s">
        <v>38</v>
      </c>
      <c r="S502" s="34" t="s">
        <v>99</v>
      </c>
      <c r="T502" s="36">
        <v>30</v>
      </c>
    </row>
    <row r="503" spans="1:20" s="40" customFormat="1" ht="89.25" outlineLevel="1">
      <c r="A503" s="29"/>
      <c r="B503" s="41">
        <v>486</v>
      </c>
      <c r="C503" s="31" t="s">
        <v>29</v>
      </c>
      <c r="D503" s="58" t="s">
        <v>339</v>
      </c>
      <c r="E503" s="36" t="s">
        <v>479</v>
      </c>
      <c r="F503" s="34" t="s">
        <v>644</v>
      </c>
      <c r="G503" s="34" t="s">
        <v>645</v>
      </c>
      <c r="H503" s="34" t="s">
        <v>646</v>
      </c>
      <c r="I503" s="34" t="s">
        <v>483</v>
      </c>
      <c r="J503" s="34"/>
      <c r="K503" s="34"/>
      <c r="L503" s="36" t="s">
        <v>62</v>
      </c>
      <c r="M503" s="41" t="s">
        <v>345</v>
      </c>
      <c r="N503" s="43">
        <v>1</v>
      </c>
      <c r="O503" s="39">
        <v>2678571</v>
      </c>
      <c r="P503" s="39">
        <v>2678571</v>
      </c>
      <c r="Q503" s="36" t="s">
        <v>38</v>
      </c>
      <c r="R503" s="36" t="s">
        <v>546</v>
      </c>
      <c r="S503" s="36" t="s">
        <v>40</v>
      </c>
      <c r="T503" s="36">
        <v>50</v>
      </c>
    </row>
    <row r="504" spans="1:20" s="40" customFormat="1" ht="51" customHeight="1" outlineLevel="1">
      <c r="A504" s="29"/>
      <c r="B504" s="30">
        <v>487</v>
      </c>
      <c r="C504" s="31" t="s">
        <v>29</v>
      </c>
      <c r="D504" s="58" t="s">
        <v>339</v>
      </c>
      <c r="E504" s="36" t="s">
        <v>340</v>
      </c>
      <c r="F504" s="36" t="s">
        <v>647</v>
      </c>
      <c r="G504" s="34" t="s">
        <v>648</v>
      </c>
      <c r="H504" s="36" t="s">
        <v>649</v>
      </c>
      <c r="I504" s="34" t="s">
        <v>344</v>
      </c>
      <c r="J504" s="34"/>
      <c r="K504" s="34"/>
      <c r="L504" s="36" t="s">
        <v>62</v>
      </c>
      <c r="M504" s="41" t="s">
        <v>345</v>
      </c>
      <c r="N504" s="43">
        <v>1</v>
      </c>
      <c r="O504" s="39">
        <v>714286</v>
      </c>
      <c r="P504" s="39">
        <v>714286</v>
      </c>
      <c r="Q504" s="36" t="s">
        <v>96</v>
      </c>
      <c r="R504" s="36" t="s">
        <v>96</v>
      </c>
      <c r="S504" s="36" t="s">
        <v>40</v>
      </c>
      <c r="T504" s="36">
        <v>100</v>
      </c>
    </row>
    <row r="505" spans="1:20" s="40" customFormat="1" ht="63.75" outlineLevel="1">
      <c r="A505" s="29"/>
      <c r="B505" s="41">
        <v>488</v>
      </c>
      <c r="C505" s="31" t="s">
        <v>29</v>
      </c>
      <c r="D505" s="58" t="s">
        <v>339</v>
      </c>
      <c r="E505" s="36" t="s">
        <v>650</v>
      </c>
      <c r="F505" s="34" t="s">
        <v>651</v>
      </c>
      <c r="G505" s="34" t="s">
        <v>652</v>
      </c>
      <c r="H505" s="34" t="s">
        <v>653</v>
      </c>
      <c r="I505" s="36" t="s">
        <v>654</v>
      </c>
      <c r="J505" s="36"/>
      <c r="K505" s="34"/>
      <c r="L505" s="36" t="s">
        <v>62</v>
      </c>
      <c r="M505" s="41" t="s">
        <v>345</v>
      </c>
      <c r="N505" s="43">
        <v>1</v>
      </c>
      <c r="O505" s="39">
        <v>358929</v>
      </c>
      <c r="P505" s="39">
        <v>358929</v>
      </c>
      <c r="Q505" s="36" t="s">
        <v>96</v>
      </c>
      <c r="R505" s="36" t="s">
        <v>190</v>
      </c>
      <c r="S505" s="36" t="s">
        <v>40</v>
      </c>
      <c r="T505" s="36">
        <v>0</v>
      </c>
    </row>
    <row r="506" spans="1:20" s="40" customFormat="1" ht="38.25">
      <c r="A506" s="29"/>
      <c r="B506" s="41">
        <v>489</v>
      </c>
      <c r="C506" s="31" t="s">
        <v>29</v>
      </c>
      <c r="D506" s="58" t="s">
        <v>339</v>
      </c>
      <c r="E506" s="36" t="s">
        <v>469</v>
      </c>
      <c r="F506" s="34" t="s">
        <v>655</v>
      </c>
      <c r="G506" s="34" t="s">
        <v>656</v>
      </c>
      <c r="H506" s="34" t="s">
        <v>472</v>
      </c>
      <c r="I506" s="36" t="s">
        <v>473</v>
      </c>
      <c r="J506" s="36"/>
      <c r="K506" s="36"/>
      <c r="L506" s="36" t="s">
        <v>62</v>
      </c>
      <c r="M506" s="41" t="s">
        <v>345</v>
      </c>
      <c r="N506" s="43">
        <v>1</v>
      </c>
      <c r="O506" s="39">
        <v>150000</v>
      </c>
      <c r="P506" s="39">
        <v>150000</v>
      </c>
      <c r="Q506" s="36" t="s">
        <v>104</v>
      </c>
      <c r="R506" s="36" t="s">
        <v>104</v>
      </c>
      <c r="S506" s="34" t="s">
        <v>193</v>
      </c>
      <c r="T506" s="36">
        <v>0</v>
      </c>
    </row>
    <row r="507" spans="1:20" s="40" customFormat="1" ht="51">
      <c r="A507" s="29"/>
      <c r="B507" s="30">
        <v>490</v>
      </c>
      <c r="C507" s="31" t="s">
        <v>29</v>
      </c>
      <c r="D507" s="58" t="s">
        <v>339</v>
      </c>
      <c r="E507" s="36" t="s">
        <v>630</v>
      </c>
      <c r="F507" s="34" t="s">
        <v>631</v>
      </c>
      <c r="G507" s="34" t="s">
        <v>632</v>
      </c>
      <c r="H507" s="34" t="s">
        <v>631</v>
      </c>
      <c r="I507" s="36" t="s">
        <v>632</v>
      </c>
      <c r="J507" s="36"/>
      <c r="K507" s="36"/>
      <c r="L507" s="36" t="s">
        <v>62</v>
      </c>
      <c r="M507" s="41" t="s">
        <v>345</v>
      </c>
      <c r="N507" s="43">
        <v>1</v>
      </c>
      <c r="O507" s="39">
        <v>40000</v>
      </c>
      <c r="P507" s="39">
        <v>40000</v>
      </c>
      <c r="Q507" s="41" t="s">
        <v>104</v>
      </c>
      <c r="R507" s="34" t="s">
        <v>63</v>
      </c>
      <c r="S507" s="34" t="s">
        <v>99</v>
      </c>
      <c r="T507" s="36">
        <v>0</v>
      </c>
    </row>
    <row r="508" spans="1:20" s="40" customFormat="1" ht="25.5">
      <c r="A508" s="29"/>
      <c r="B508" s="41">
        <v>491</v>
      </c>
      <c r="C508" s="31" t="s">
        <v>29</v>
      </c>
      <c r="D508" s="58" t="s">
        <v>339</v>
      </c>
      <c r="E508" s="36" t="s">
        <v>657</v>
      </c>
      <c r="F508" s="34" t="s">
        <v>658</v>
      </c>
      <c r="G508" s="34" t="s">
        <v>659</v>
      </c>
      <c r="H508" s="34" t="s">
        <v>658</v>
      </c>
      <c r="I508" s="36" t="s">
        <v>659</v>
      </c>
      <c r="J508" s="36"/>
      <c r="K508" s="36"/>
      <c r="L508" s="36" t="s">
        <v>62</v>
      </c>
      <c r="M508" s="41" t="s">
        <v>345</v>
      </c>
      <c r="N508" s="43">
        <v>1</v>
      </c>
      <c r="O508" s="39">
        <v>200000</v>
      </c>
      <c r="P508" s="39">
        <v>200000</v>
      </c>
      <c r="Q508" s="41" t="s">
        <v>202</v>
      </c>
      <c r="R508" s="41" t="s">
        <v>202</v>
      </c>
      <c r="S508" s="34" t="s">
        <v>99</v>
      </c>
      <c r="T508" s="36">
        <v>50</v>
      </c>
    </row>
    <row r="509" spans="1:20" s="40" customFormat="1" ht="51">
      <c r="A509" s="29"/>
      <c r="B509" s="41">
        <v>492</v>
      </c>
      <c r="C509" s="31" t="s">
        <v>29</v>
      </c>
      <c r="D509" s="58" t="s">
        <v>339</v>
      </c>
      <c r="E509" s="36" t="s">
        <v>660</v>
      </c>
      <c r="F509" s="34" t="s">
        <v>661</v>
      </c>
      <c r="G509" s="34" t="s">
        <v>662</v>
      </c>
      <c r="H509" s="34" t="s">
        <v>663</v>
      </c>
      <c r="I509" s="36" t="s">
        <v>664</v>
      </c>
      <c r="J509" s="36"/>
      <c r="K509" s="36"/>
      <c r="L509" s="36" t="s">
        <v>62</v>
      </c>
      <c r="M509" s="41" t="s">
        <v>345</v>
      </c>
      <c r="N509" s="43">
        <v>1</v>
      </c>
      <c r="O509" s="39">
        <v>357143</v>
      </c>
      <c r="P509" s="39">
        <v>357143</v>
      </c>
      <c r="Q509" s="41" t="s">
        <v>202</v>
      </c>
      <c r="R509" s="36" t="s">
        <v>190</v>
      </c>
      <c r="S509" s="34" t="s">
        <v>99</v>
      </c>
      <c r="T509" s="36">
        <v>0</v>
      </c>
    </row>
    <row r="510" spans="1:20" s="40" customFormat="1" ht="51">
      <c r="A510" s="29"/>
      <c r="B510" s="30">
        <v>493</v>
      </c>
      <c r="C510" s="31" t="s">
        <v>29</v>
      </c>
      <c r="D510" s="58" t="s">
        <v>339</v>
      </c>
      <c r="E510" s="36" t="s">
        <v>625</v>
      </c>
      <c r="F510" s="34" t="s">
        <v>626</v>
      </c>
      <c r="G510" s="34" t="s">
        <v>627</v>
      </c>
      <c r="H510" s="34" t="s">
        <v>628</v>
      </c>
      <c r="I510" s="36" t="s">
        <v>629</v>
      </c>
      <c r="J510" s="36"/>
      <c r="K510" s="36"/>
      <c r="L510" s="36" t="s">
        <v>62</v>
      </c>
      <c r="M510" s="41" t="s">
        <v>345</v>
      </c>
      <c r="N510" s="43">
        <v>1</v>
      </c>
      <c r="O510" s="39">
        <v>133929</v>
      </c>
      <c r="P510" s="39">
        <v>133929</v>
      </c>
      <c r="Q510" s="41" t="s">
        <v>38</v>
      </c>
      <c r="R510" s="36" t="s">
        <v>190</v>
      </c>
      <c r="S510" s="34" t="s">
        <v>99</v>
      </c>
      <c r="T510" s="36">
        <v>0</v>
      </c>
    </row>
    <row r="511" spans="1:20" s="40" customFormat="1" ht="63.75" outlineLevel="1">
      <c r="A511" s="29"/>
      <c r="B511" s="41">
        <v>494</v>
      </c>
      <c r="C511" s="31" t="s">
        <v>29</v>
      </c>
      <c r="D511" s="58" t="s">
        <v>339</v>
      </c>
      <c r="E511" s="36" t="s">
        <v>665</v>
      </c>
      <c r="F511" s="34" t="s">
        <v>666</v>
      </c>
      <c r="G511" s="34" t="s">
        <v>667</v>
      </c>
      <c r="H511" s="34" t="s">
        <v>666</v>
      </c>
      <c r="I511" s="36" t="s">
        <v>667</v>
      </c>
      <c r="J511" s="36"/>
      <c r="K511" s="34"/>
      <c r="L511" s="37" t="s">
        <v>36</v>
      </c>
      <c r="M511" s="41" t="s">
        <v>345</v>
      </c>
      <c r="N511" s="43">
        <v>1</v>
      </c>
      <c r="O511" s="39">
        <f>P511</f>
        <v>24418699</v>
      </c>
      <c r="P511" s="39">
        <f>33644960-6181035-3045226</f>
        <v>24418699</v>
      </c>
      <c r="Q511" s="36" t="s">
        <v>104</v>
      </c>
      <c r="R511" s="36" t="s">
        <v>190</v>
      </c>
      <c r="S511" s="36" t="s">
        <v>40</v>
      </c>
      <c r="T511" s="36">
        <v>0</v>
      </c>
    </row>
    <row r="512" spans="1:20" s="40" customFormat="1" ht="51">
      <c r="A512" s="29"/>
      <c r="B512" s="41">
        <v>495</v>
      </c>
      <c r="C512" s="31" t="s">
        <v>29</v>
      </c>
      <c r="D512" s="58" t="s">
        <v>339</v>
      </c>
      <c r="E512" s="36" t="s">
        <v>433</v>
      </c>
      <c r="F512" s="34" t="s">
        <v>434</v>
      </c>
      <c r="G512" s="34" t="s">
        <v>435</v>
      </c>
      <c r="H512" s="34" t="s">
        <v>434</v>
      </c>
      <c r="I512" s="36" t="s">
        <v>435</v>
      </c>
      <c r="J512" s="36"/>
      <c r="K512" s="36"/>
      <c r="L512" s="36" t="s">
        <v>62</v>
      </c>
      <c r="M512" s="41" t="s">
        <v>345</v>
      </c>
      <c r="N512" s="43">
        <v>1</v>
      </c>
      <c r="O512" s="39">
        <f>P512</f>
        <v>812200</v>
      </c>
      <c r="P512" s="39">
        <f>1312200-500000</f>
        <v>812200</v>
      </c>
      <c r="Q512" s="36" t="s">
        <v>104</v>
      </c>
      <c r="R512" s="36" t="s">
        <v>190</v>
      </c>
      <c r="S512" s="59" t="s">
        <v>412</v>
      </c>
      <c r="T512" s="36">
        <v>30</v>
      </c>
    </row>
    <row r="513" spans="1:20" s="40" customFormat="1" ht="55.5" customHeight="1">
      <c r="A513" s="29"/>
      <c r="B513" s="30">
        <v>496</v>
      </c>
      <c r="C513" s="31" t="s">
        <v>29</v>
      </c>
      <c r="D513" s="58" t="s">
        <v>339</v>
      </c>
      <c r="E513" s="36" t="s">
        <v>668</v>
      </c>
      <c r="F513" s="34" t="s">
        <v>669</v>
      </c>
      <c r="G513" s="36" t="s">
        <v>670</v>
      </c>
      <c r="H513" s="34" t="s">
        <v>671</v>
      </c>
      <c r="I513" s="36" t="s">
        <v>672</v>
      </c>
      <c r="J513" s="36"/>
      <c r="K513" s="36"/>
      <c r="L513" s="36" t="s">
        <v>62</v>
      </c>
      <c r="M513" s="41" t="s">
        <v>345</v>
      </c>
      <c r="N513" s="43">
        <v>1</v>
      </c>
      <c r="O513" s="39">
        <v>35357</v>
      </c>
      <c r="P513" s="39">
        <v>35357</v>
      </c>
      <c r="Q513" s="36" t="s">
        <v>38</v>
      </c>
      <c r="R513" s="36" t="s">
        <v>63</v>
      </c>
      <c r="S513" s="34" t="s">
        <v>98</v>
      </c>
      <c r="T513" s="36">
        <v>30</v>
      </c>
    </row>
    <row r="514" spans="1:20" s="40" customFormat="1" ht="66" customHeight="1">
      <c r="A514" s="29"/>
      <c r="B514" s="41">
        <v>497</v>
      </c>
      <c r="C514" s="31" t="s">
        <v>29</v>
      </c>
      <c r="D514" s="58" t="s">
        <v>339</v>
      </c>
      <c r="E514" s="36" t="s">
        <v>668</v>
      </c>
      <c r="F514" s="34" t="s">
        <v>673</v>
      </c>
      <c r="G514" s="36" t="s">
        <v>674</v>
      </c>
      <c r="H514" s="34" t="s">
        <v>671</v>
      </c>
      <c r="I514" s="36" t="s">
        <v>672</v>
      </c>
      <c r="J514" s="36"/>
      <c r="K514" s="36"/>
      <c r="L514" s="36" t="s">
        <v>62</v>
      </c>
      <c r="M514" s="41" t="s">
        <v>345</v>
      </c>
      <c r="N514" s="43">
        <v>1</v>
      </c>
      <c r="O514" s="39">
        <v>7143</v>
      </c>
      <c r="P514" s="39">
        <v>7143</v>
      </c>
      <c r="Q514" s="36" t="s">
        <v>96</v>
      </c>
      <c r="R514" s="36" t="s">
        <v>96</v>
      </c>
      <c r="S514" s="34" t="s">
        <v>189</v>
      </c>
      <c r="T514" s="36">
        <v>30</v>
      </c>
    </row>
    <row r="515" spans="1:20" s="40" customFormat="1" ht="51">
      <c r="A515" s="29"/>
      <c r="B515" s="41">
        <v>498</v>
      </c>
      <c r="C515" s="31" t="s">
        <v>29</v>
      </c>
      <c r="D515" s="58" t="s">
        <v>339</v>
      </c>
      <c r="E515" s="36" t="s">
        <v>675</v>
      </c>
      <c r="F515" s="36" t="s">
        <v>676</v>
      </c>
      <c r="G515" s="36" t="s">
        <v>677</v>
      </c>
      <c r="H515" s="34" t="s">
        <v>678</v>
      </c>
      <c r="I515" s="36" t="s">
        <v>679</v>
      </c>
      <c r="J515" s="36"/>
      <c r="K515" s="36"/>
      <c r="L515" s="36" t="s">
        <v>62</v>
      </c>
      <c r="M515" s="41" t="s">
        <v>345</v>
      </c>
      <c r="N515" s="43">
        <v>1</v>
      </c>
      <c r="O515" s="39">
        <v>71429</v>
      </c>
      <c r="P515" s="39">
        <v>71429</v>
      </c>
      <c r="Q515" s="36" t="s">
        <v>38</v>
      </c>
      <c r="R515" s="36" t="s">
        <v>63</v>
      </c>
      <c r="S515" s="34" t="s">
        <v>98</v>
      </c>
      <c r="T515" s="36">
        <v>30</v>
      </c>
    </row>
    <row r="516" spans="1:20" s="40" customFormat="1" ht="89.25" outlineLevel="1">
      <c r="A516" s="29"/>
      <c r="B516" s="30">
        <v>499</v>
      </c>
      <c r="C516" s="31" t="s">
        <v>29</v>
      </c>
      <c r="D516" s="58" t="s">
        <v>339</v>
      </c>
      <c r="E516" s="36" t="s">
        <v>680</v>
      </c>
      <c r="F516" s="34" t="s">
        <v>681</v>
      </c>
      <c r="G516" s="34" t="s">
        <v>682</v>
      </c>
      <c r="H516" s="34" t="s">
        <v>683</v>
      </c>
      <c r="I516" s="34" t="s">
        <v>684</v>
      </c>
      <c r="J516" s="34"/>
      <c r="K516" s="34"/>
      <c r="L516" s="36" t="s">
        <v>363</v>
      </c>
      <c r="M516" s="41" t="s">
        <v>345</v>
      </c>
      <c r="N516" s="43">
        <v>1</v>
      </c>
      <c r="O516" s="39">
        <v>0</v>
      </c>
      <c r="P516" s="39">
        <f>4464286-4464286</f>
        <v>0</v>
      </c>
      <c r="Q516" s="36" t="s">
        <v>38</v>
      </c>
      <c r="R516" s="36" t="s">
        <v>546</v>
      </c>
      <c r="S516" s="36" t="s">
        <v>40</v>
      </c>
      <c r="T516" s="36">
        <v>30</v>
      </c>
    </row>
    <row r="517" spans="1:20" s="40" customFormat="1" ht="51" customHeight="1">
      <c r="A517" s="29"/>
      <c r="B517" s="41">
        <v>500</v>
      </c>
      <c r="C517" s="31" t="s">
        <v>29</v>
      </c>
      <c r="D517" s="58" t="s">
        <v>339</v>
      </c>
      <c r="E517" s="36" t="s">
        <v>375</v>
      </c>
      <c r="F517" s="34" t="s">
        <v>376</v>
      </c>
      <c r="G517" s="34" t="s">
        <v>377</v>
      </c>
      <c r="H517" s="34" t="s">
        <v>376</v>
      </c>
      <c r="I517" s="34" t="s">
        <v>377</v>
      </c>
      <c r="J517" s="34"/>
      <c r="K517" s="34"/>
      <c r="L517" s="36" t="s">
        <v>62</v>
      </c>
      <c r="M517" s="41" t="s">
        <v>345</v>
      </c>
      <c r="N517" s="43">
        <v>1</v>
      </c>
      <c r="O517" s="39">
        <v>8929</v>
      </c>
      <c r="P517" s="39">
        <v>8929</v>
      </c>
      <c r="Q517" s="34" t="s">
        <v>104</v>
      </c>
      <c r="R517" s="34" t="s">
        <v>104</v>
      </c>
      <c r="S517" s="34" t="s">
        <v>77</v>
      </c>
      <c r="T517" s="36">
        <v>100</v>
      </c>
    </row>
    <row r="518" spans="1:20" s="40" customFormat="1" ht="51" customHeight="1">
      <c r="A518" s="29"/>
      <c r="B518" s="41">
        <v>501</v>
      </c>
      <c r="C518" s="31" t="s">
        <v>29</v>
      </c>
      <c r="D518" s="58" t="s">
        <v>339</v>
      </c>
      <c r="E518" s="36" t="s">
        <v>375</v>
      </c>
      <c r="F518" s="34" t="s">
        <v>376</v>
      </c>
      <c r="G518" s="34" t="s">
        <v>377</v>
      </c>
      <c r="H518" s="34" t="s">
        <v>376</v>
      </c>
      <c r="I518" s="34" t="s">
        <v>377</v>
      </c>
      <c r="J518" s="34"/>
      <c r="K518" s="34"/>
      <c r="L518" s="36" t="s">
        <v>62</v>
      </c>
      <c r="M518" s="41" t="s">
        <v>345</v>
      </c>
      <c r="N518" s="43">
        <v>1</v>
      </c>
      <c r="O518" s="39">
        <v>8929</v>
      </c>
      <c r="P518" s="39">
        <v>8929</v>
      </c>
      <c r="Q518" s="34" t="s">
        <v>104</v>
      </c>
      <c r="R518" s="34" t="s">
        <v>104</v>
      </c>
      <c r="S518" s="34" t="s">
        <v>94</v>
      </c>
      <c r="T518" s="36">
        <v>100</v>
      </c>
    </row>
    <row r="519" spans="1:20" s="40" customFormat="1" ht="51" customHeight="1">
      <c r="A519" s="29"/>
      <c r="B519" s="30">
        <v>502</v>
      </c>
      <c r="C519" s="31" t="s">
        <v>29</v>
      </c>
      <c r="D519" s="58" t="s">
        <v>339</v>
      </c>
      <c r="E519" s="36" t="s">
        <v>375</v>
      </c>
      <c r="F519" s="34" t="s">
        <v>376</v>
      </c>
      <c r="G519" s="34" t="s">
        <v>377</v>
      </c>
      <c r="H519" s="34" t="s">
        <v>376</v>
      </c>
      <c r="I519" s="34" t="s">
        <v>377</v>
      </c>
      <c r="J519" s="34"/>
      <c r="K519" s="34"/>
      <c r="L519" s="36" t="s">
        <v>62</v>
      </c>
      <c r="M519" s="41" t="s">
        <v>345</v>
      </c>
      <c r="N519" s="43">
        <v>1</v>
      </c>
      <c r="O519" s="39">
        <v>8929</v>
      </c>
      <c r="P519" s="39">
        <v>8929</v>
      </c>
      <c r="Q519" s="34" t="s">
        <v>104</v>
      </c>
      <c r="R519" s="34" t="s">
        <v>104</v>
      </c>
      <c r="S519" s="34" t="s">
        <v>189</v>
      </c>
      <c r="T519" s="36">
        <v>100</v>
      </c>
    </row>
    <row r="520" spans="1:20" s="40" customFormat="1" ht="51" customHeight="1">
      <c r="A520" s="29"/>
      <c r="B520" s="41">
        <v>503</v>
      </c>
      <c r="C520" s="31" t="s">
        <v>29</v>
      </c>
      <c r="D520" s="58" t="s">
        <v>339</v>
      </c>
      <c r="E520" s="36" t="s">
        <v>375</v>
      </c>
      <c r="F520" s="34" t="s">
        <v>376</v>
      </c>
      <c r="G520" s="34" t="s">
        <v>377</v>
      </c>
      <c r="H520" s="34" t="s">
        <v>376</v>
      </c>
      <c r="I520" s="34" t="s">
        <v>377</v>
      </c>
      <c r="J520" s="34"/>
      <c r="K520" s="34"/>
      <c r="L520" s="36" t="s">
        <v>62</v>
      </c>
      <c r="M520" s="41" t="s">
        <v>345</v>
      </c>
      <c r="N520" s="43">
        <v>1</v>
      </c>
      <c r="O520" s="39">
        <v>8929</v>
      </c>
      <c r="P520" s="39">
        <v>8929</v>
      </c>
      <c r="Q520" s="34" t="s">
        <v>104</v>
      </c>
      <c r="R520" s="36" t="s">
        <v>190</v>
      </c>
      <c r="S520" s="34" t="s">
        <v>193</v>
      </c>
      <c r="T520" s="36">
        <v>100</v>
      </c>
    </row>
    <row r="521" spans="1:20" s="40" customFormat="1" ht="51">
      <c r="A521" s="29"/>
      <c r="B521" s="41">
        <v>504</v>
      </c>
      <c r="C521" s="31" t="s">
        <v>365</v>
      </c>
      <c r="D521" s="58" t="s">
        <v>339</v>
      </c>
      <c r="E521" s="36" t="s">
        <v>685</v>
      </c>
      <c r="F521" s="34" t="s">
        <v>686</v>
      </c>
      <c r="G521" s="34" t="s">
        <v>687</v>
      </c>
      <c r="H521" s="34" t="s">
        <v>686</v>
      </c>
      <c r="I521" s="34" t="s">
        <v>687</v>
      </c>
      <c r="J521" s="34"/>
      <c r="K521" s="34"/>
      <c r="L521" s="36" t="s">
        <v>62</v>
      </c>
      <c r="M521" s="41" t="s">
        <v>345</v>
      </c>
      <c r="N521" s="43">
        <v>1</v>
      </c>
      <c r="O521" s="39">
        <v>1043933</v>
      </c>
      <c r="P521" s="39">
        <v>1043933</v>
      </c>
      <c r="Q521" s="36" t="s">
        <v>38</v>
      </c>
      <c r="R521" s="36" t="s">
        <v>338</v>
      </c>
      <c r="S521" s="36" t="s">
        <v>97</v>
      </c>
      <c r="T521" s="36">
        <v>0</v>
      </c>
    </row>
    <row r="522" spans="1:20" s="40" customFormat="1" ht="51">
      <c r="A522" s="29"/>
      <c r="B522" s="30">
        <v>505</v>
      </c>
      <c r="C522" s="31" t="s">
        <v>365</v>
      </c>
      <c r="D522" s="58" t="s">
        <v>339</v>
      </c>
      <c r="E522" s="36" t="s">
        <v>688</v>
      </c>
      <c r="F522" s="34" t="s">
        <v>689</v>
      </c>
      <c r="G522" s="34" t="s">
        <v>690</v>
      </c>
      <c r="H522" s="34" t="s">
        <v>689</v>
      </c>
      <c r="I522" s="34" t="s">
        <v>690</v>
      </c>
      <c r="J522" s="34"/>
      <c r="K522" s="34"/>
      <c r="L522" s="36" t="s">
        <v>62</v>
      </c>
      <c r="M522" s="41" t="s">
        <v>345</v>
      </c>
      <c r="N522" s="43">
        <v>1</v>
      </c>
      <c r="O522" s="39">
        <v>154542</v>
      </c>
      <c r="P522" s="39">
        <v>154542</v>
      </c>
      <c r="Q522" s="36" t="s">
        <v>38</v>
      </c>
      <c r="R522" s="36" t="s">
        <v>338</v>
      </c>
      <c r="S522" s="36" t="s">
        <v>97</v>
      </c>
      <c r="T522" s="36">
        <v>0</v>
      </c>
    </row>
    <row r="523" spans="1:20" s="40" customFormat="1" ht="63.75">
      <c r="A523" s="29"/>
      <c r="B523" s="41">
        <v>506</v>
      </c>
      <c r="C523" s="31" t="s">
        <v>29</v>
      </c>
      <c r="D523" s="58" t="s">
        <v>339</v>
      </c>
      <c r="E523" s="36" t="s">
        <v>484</v>
      </c>
      <c r="F523" s="34" t="s">
        <v>485</v>
      </c>
      <c r="G523" s="34" t="s">
        <v>486</v>
      </c>
      <c r="H523" s="34" t="s">
        <v>487</v>
      </c>
      <c r="I523" s="36" t="s">
        <v>488</v>
      </c>
      <c r="J523" s="36"/>
      <c r="K523" s="36"/>
      <c r="L523" s="36" t="s">
        <v>62</v>
      </c>
      <c r="M523" s="41" t="s">
        <v>345</v>
      </c>
      <c r="N523" s="43">
        <v>1</v>
      </c>
      <c r="O523" s="39">
        <v>1050000</v>
      </c>
      <c r="P523" s="39">
        <v>1050000</v>
      </c>
      <c r="Q523" s="36" t="s">
        <v>38</v>
      </c>
      <c r="R523" s="36" t="s">
        <v>190</v>
      </c>
      <c r="S523" s="34" t="s">
        <v>106</v>
      </c>
      <c r="T523" s="36">
        <v>0</v>
      </c>
    </row>
    <row r="524" spans="1:20" s="40" customFormat="1" ht="51">
      <c r="A524" s="29"/>
      <c r="B524" s="41">
        <v>507</v>
      </c>
      <c r="C524" s="31" t="s">
        <v>29</v>
      </c>
      <c r="D524" s="58" t="s">
        <v>339</v>
      </c>
      <c r="E524" s="36" t="s">
        <v>433</v>
      </c>
      <c r="F524" s="34" t="s">
        <v>434</v>
      </c>
      <c r="G524" s="34" t="s">
        <v>435</v>
      </c>
      <c r="H524" s="34" t="s">
        <v>434</v>
      </c>
      <c r="I524" s="36" t="s">
        <v>435</v>
      </c>
      <c r="J524" s="36"/>
      <c r="K524" s="36"/>
      <c r="L524" s="36" t="s">
        <v>62</v>
      </c>
      <c r="M524" s="41" t="s">
        <v>345</v>
      </c>
      <c r="N524" s="43">
        <v>1</v>
      </c>
      <c r="O524" s="39">
        <v>1189500</v>
      </c>
      <c r="P524" s="39">
        <v>1189500</v>
      </c>
      <c r="Q524" s="36" t="s">
        <v>38</v>
      </c>
      <c r="R524" s="36" t="s">
        <v>190</v>
      </c>
      <c r="S524" s="34" t="s">
        <v>106</v>
      </c>
      <c r="T524" s="36">
        <v>0</v>
      </c>
    </row>
    <row r="525" spans="1:20" s="40" customFormat="1" ht="51">
      <c r="A525" s="29"/>
      <c r="B525" s="30">
        <v>508</v>
      </c>
      <c r="C525" s="31" t="s">
        <v>29</v>
      </c>
      <c r="D525" s="58" t="s">
        <v>339</v>
      </c>
      <c r="E525" s="36" t="s">
        <v>464</v>
      </c>
      <c r="F525" s="34" t="s">
        <v>465</v>
      </c>
      <c r="G525" s="34" t="s">
        <v>466</v>
      </c>
      <c r="H525" s="34" t="s">
        <v>467</v>
      </c>
      <c r="I525" s="36" t="s">
        <v>468</v>
      </c>
      <c r="J525" s="36"/>
      <c r="K525" s="36"/>
      <c r="L525" s="36" t="s">
        <v>62</v>
      </c>
      <c r="M525" s="41" t="s">
        <v>345</v>
      </c>
      <c r="N525" s="43">
        <v>1</v>
      </c>
      <c r="O525" s="39">
        <v>15800</v>
      </c>
      <c r="P525" s="39">
        <v>15800</v>
      </c>
      <c r="Q525" s="36" t="s">
        <v>38</v>
      </c>
      <c r="R525" s="36" t="s">
        <v>190</v>
      </c>
      <c r="S525" s="34" t="s">
        <v>106</v>
      </c>
      <c r="T525" s="36">
        <v>0</v>
      </c>
    </row>
    <row r="526" spans="1:20" s="40" customFormat="1" ht="51">
      <c r="A526" s="29"/>
      <c r="B526" s="41">
        <v>509</v>
      </c>
      <c r="C526" s="31" t="s">
        <v>29</v>
      </c>
      <c r="D526" s="58" t="s">
        <v>339</v>
      </c>
      <c r="E526" s="36" t="s">
        <v>691</v>
      </c>
      <c r="F526" s="34" t="s">
        <v>692</v>
      </c>
      <c r="G526" s="34" t="s">
        <v>693</v>
      </c>
      <c r="H526" s="34" t="s">
        <v>694</v>
      </c>
      <c r="I526" s="36" t="s">
        <v>695</v>
      </c>
      <c r="J526" s="36"/>
      <c r="K526" s="36"/>
      <c r="L526" s="36" t="s">
        <v>62</v>
      </c>
      <c r="M526" s="41" t="s">
        <v>345</v>
      </c>
      <c r="N526" s="43">
        <v>1</v>
      </c>
      <c r="O526" s="39">
        <v>447286</v>
      </c>
      <c r="P526" s="39">
        <v>447286</v>
      </c>
      <c r="Q526" s="36" t="s">
        <v>38</v>
      </c>
      <c r="R526" s="36" t="s">
        <v>190</v>
      </c>
      <c r="S526" s="34" t="s">
        <v>106</v>
      </c>
      <c r="T526" s="36">
        <v>0</v>
      </c>
    </row>
    <row r="527" spans="1:20" s="40" customFormat="1" ht="51">
      <c r="A527" s="29"/>
      <c r="B527" s="41">
        <v>510</v>
      </c>
      <c r="C527" s="31" t="s">
        <v>29</v>
      </c>
      <c r="D527" s="58" t="s">
        <v>339</v>
      </c>
      <c r="E527" s="36" t="s">
        <v>612</v>
      </c>
      <c r="F527" s="36" t="s">
        <v>613</v>
      </c>
      <c r="G527" s="34" t="s">
        <v>614</v>
      </c>
      <c r="H527" s="36" t="s">
        <v>615</v>
      </c>
      <c r="I527" s="36" t="s">
        <v>616</v>
      </c>
      <c r="J527" s="36"/>
      <c r="K527" s="36"/>
      <c r="L527" s="36" t="s">
        <v>62</v>
      </c>
      <c r="M527" s="41" t="s">
        <v>345</v>
      </c>
      <c r="N527" s="43">
        <v>1</v>
      </c>
      <c r="O527" s="39">
        <v>509036</v>
      </c>
      <c r="P527" s="39">
        <v>509036</v>
      </c>
      <c r="Q527" s="36" t="s">
        <v>38</v>
      </c>
      <c r="R527" s="36" t="s">
        <v>190</v>
      </c>
      <c r="S527" s="34" t="s">
        <v>106</v>
      </c>
      <c r="T527" s="36">
        <v>0</v>
      </c>
    </row>
    <row r="528" spans="1:20" s="40" customFormat="1" ht="63.75">
      <c r="A528" s="29"/>
      <c r="B528" s="30">
        <v>511</v>
      </c>
      <c r="C528" s="31" t="s">
        <v>29</v>
      </c>
      <c r="D528" s="58" t="s">
        <v>339</v>
      </c>
      <c r="E528" s="36" t="s">
        <v>696</v>
      </c>
      <c r="F528" s="36" t="s">
        <v>697</v>
      </c>
      <c r="G528" s="34" t="s">
        <v>698</v>
      </c>
      <c r="H528" s="34" t="s">
        <v>699</v>
      </c>
      <c r="I528" s="36" t="s">
        <v>700</v>
      </c>
      <c r="J528" s="36"/>
      <c r="K528" s="36"/>
      <c r="L528" s="36" t="s">
        <v>62</v>
      </c>
      <c r="M528" s="41" t="s">
        <v>345</v>
      </c>
      <c r="N528" s="43">
        <v>1</v>
      </c>
      <c r="O528" s="39">
        <v>57979</v>
      </c>
      <c r="P528" s="39">
        <v>57979</v>
      </c>
      <c r="Q528" s="36" t="s">
        <v>38</v>
      </c>
      <c r="R528" s="36" t="s">
        <v>190</v>
      </c>
      <c r="S528" s="34" t="s">
        <v>106</v>
      </c>
      <c r="T528" s="36">
        <v>0</v>
      </c>
    </row>
    <row r="529" spans="1:20" s="40" customFormat="1" ht="51">
      <c r="A529" s="29"/>
      <c r="B529" s="41">
        <v>512</v>
      </c>
      <c r="C529" s="31" t="s">
        <v>29</v>
      </c>
      <c r="D529" s="58" t="s">
        <v>339</v>
      </c>
      <c r="E529" s="36" t="s">
        <v>701</v>
      </c>
      <c r="F529" s="34" t="s">
        <v>702</v>
      </c>
      <c r="G529" s="34" t="s">
        <v>703</v>
      </c>
      <c r="H529" s="34" t="s">
        <v>704</v>
      </c>
      <c r="I529" s="36" t="s">
        <v>705</v>
      </c>
      <c r="J529" s="36"/>
      <c r="K529" s="36"/>
      <c r="L529" s="36" t="s">
        <v>62</v>
      </c>
      <c r="M529" s="41" t="s">
        <v>345</v>
      </c>
      <c r="N529" s="43">
        <v>1</v>
      </c>
      <c r="O529" s="39">
        <v>55714</v>
      </c>
      <c r="P529" s="39">
        <v>55714</v>
      </c>
      <c r="Q529" s="36" t="s">
        <v>38</v>
      </c>
      <c r="R529" s="36" t="s">
        <v>190</v>
      </c>
      <c r="S529" s="34" t="s">
        <v>106</v>
      </c>
      <c r="T529" s="36">
        <v>0</v>
      </c>
    </row>
    <row r="530" spans="1:20" s="40" customFormat="1" ht="51">
      <c r="A530" s="29"/>
      <c r="B530" s="41">
        <v>513</v>
      </c>
      <c r="C530" s="31" t="s">
        <v>29</v>
      </c>
      <c r="D530" s="58" t="s">
        <v>339</v>
      </c>
      <c r="E530" s="36" t="s">
        <v>660</v>
      </c>
      <c r="F530" s="34" t="s">
        <v>661</v>
      </c>
      <c r="G530" s="34" t="s">
        <v>662</v>
      </c>
      <c r="H530" s="34" t="s">
        <v>663</v>
      </c>
      <c r="I530" s="36" t="s">
        <v>664</v>
      </c>
      <c r="J530" s="36"/>
      <c r="K530" s="36"/>
      <c r="L530" s="36" t="s">
        <v>62</v>
      </c>
      <c r="M530" s="41" t="s">
        <v>345</v>
      </c>
      <c r="N530" s="43">
        <v>1</v>
      </c>
      <c r="O530" s="39">
        <v>312500</v>
      </c>
      <c r="P530" s="39">
        <v>312500</v>
      </c>
      <c r="Q530" s="36" t="s">
        <v>38</v>
      </c>
      <c r="R530" s="34" t="s">
        <v>190</v>
      </c>
      <c r="S530" s="34" t="s">
        <v>106</v>
      </c>
      <c r="T530" s="36">
        <v>0</v>
      </c>
    </row>
    <row r="531" spans="1:20" s="40" customFormat="1" ht="51">
      <c r="A531" s="29"/>
      <c r="B531" s="30">
        <v>514</v>
      </c>
      <c r="C531" s="31" t="s">
        <v>29</v>
      </c>
      <c r="D531" s="58" t="s">
        <v>339</v>
      </c>
      <c r="E531" s="36" t="s">
        <v>625</v>
      </c>
      <c r="F531" s="34" t="s">
        <v>626</v>
      </c>
      <c r="G531" s="34" t="s">
        <v>627</v>
      </c>
      <c r="H531" s="34" t="s">
        <v>628</v>
      </c>
      <c r="I531" s="36" t="s">
        <v>629</v>
      </c>
      <c r="J531" s="36"/>
      <c r="K531" s="36"/>
      <c r="L531" s="36" t="s">
        <v>62</v>
      </c>
      <c r="M531" s="41" t="s">
        <v>345</v>
      </c>
      <c r="N531" s="43">
        <v>1</v>
      </c>
      <c r="O531" s="39">
        <v>111607</v>
      </c>
      <c r="P531" s="39">
        <v>111607</v>
      </c>
      <c r="Q531" s="36" t="s">
        <v>38</v>
      </c>
      <c r="R531" s="34" t="s">
        <v>190</v>
      </c>
      <c r="S531" s="34" t="s">
        <v>106</v>
      </c>
      <c r="T531" s="36">
        <v>0</v>
      </c>
    </row>
    <row r="532" spans="1:20" s="40" customFormat="1" ht="25.5">
      <c r="A532" s="29"/>
      <c r="B532" s="41">
        <v>515</v>
      </c>
      <c r="C532" s="31" t="s">
        <v>29</v>
      </c>
      <c r="D532" s="58" t="s">
        <v>339</v>
      </c>
      <c r="E532" s="36" t="s">
        <v>706</v>
      </c>
      <c r="F532" s="34" t="s">
        <v>707</v>
      </c>
      <c r="G532" s="34" t="s">
        <v>708</v>
      </c>
      <c r="H532" s="34" t="s">
        <v>709</v>
      </c>
      <c r="I532" s="36" t="s">
        <v>710</v>
      </c>
      <c r="J532" s="36"/>
      <c r="K532" s="36"/>
      <c r="L532" s="36" t="s">
        <v>62</v>
      </c>
      <c r="M532" s="41" t="s">
        <v>345</v>
      </c>
      <c r="N532" s="43">
        <v>1</v>
      </c>
      <c r="O532" s="39">
        <v>246000</v>
      </c>
      <c r="P532" s="39">
        <v>246000</v>
      </c>
      <c r="Q532" s="36" t="s">
        <v>38</v>
      </c>
      <c r="R532" s="36" t="s">
        <v>104</v>
      </c>
      <c r="S532" s="34" t="s">
        <v>106</v>
      </c>
      <c r="T532" s="36">
        <v>0</v>
      </c>
    </row>
    <row r="533" spans="1:20" s="40" customFormat="1" ht="51" outlineLevel="1">
      <c r="A533" s="29"/>
      <c r="B533" s="41">
        <v>516</v>
      </c>
      <c r="C533" s="31" t="s">
        <v>29</v>
      </c>
      <c r="D533" s="58" t="s">
        <v>339</v>
      </c>
      <c r="E533" s="36" t="s">
        <v>711</v>
      </c>
      <c r="F533" s="41" t="s">
        <v>596</v>
      </c>
      <c r="G533" s="34" t="s">
        <v>597</v>
      </c>
      <c r="H533" s="34" t="s">
        <v>712</v>
      </c>
      <c r="I533" s="36" t="s">
        <v>713</v>
      </c>
      <c r="J533" s="36"/>
      <c r="K533" s="34"/>
      <c r="L533" s="36" t="s">
        <v>62</v>
      </c>
      <c r="M533" s="41" t="s">
        <v>345</v>
      </c>
      <c r="N533" s="43">
        <v>1</v>
      </c>
      <c r="O533" s="39">
        <v>605714</v>
      </c>
      <c r="P533" s="39">
        <v>605714</v>
      </c>
      <c r="Q533" s="36" t="s">
        <v>38</v>
      </c>
      <c r="R533" s="36" t="s">
        <v>714</v>
      </c>
      <c r="S533" s="36" t="s">
        <v>40</v>
      </c>
      <c r="T533" s="36">
        <v>50</v>
      </c>
    </row>
    <row r="534" spans="1:20" s="40" customFormat="1" ht="63.75" outlineLevel="1">
      <c r="A534" s="29"/>
      <c r="B534" s="30">
        <v>517</v>
      </c>
      <c r="C534" s="31" t="s">
        <v>365</v>
      </c>
      <c r="D534" s="58" t="s">
        <v>339</v>
      </c>
      <c r="E534" s="36" t="s">
        <v>715</v>
      </c>
      <c r="F534" s="34" t="s">
        <v>716</v>
      </c>
      <c r="G534" s="34" t="s">
        <v>717</v>
      </c>
      <c r="H534" s="34" t="s">
        <v>718</v>
      </c>
      <c r="I534" s="36" t="s">
        <v>719</v>
      </c>
      <c r="J534" s="36"/>
      <c r="K534" s="36"/>
      <c r="L534" s="36" t="s">
        <v>363</v>
      </c>
      <c r="M534" s="41" t="s">
        <v>345</v>
      </c>
      <c r="N534" s="43">
        <v>1</v>
      </c>
      <c r="O534" s="39">
        <v>3803904</v>
      </c>
      <c r="P534" s="39">
        <v>3803904</v>
      </c>
      <c r="Q534" s="36" t="s">
        <v>104</v>
      </c>
      <c r="R534" s="36" t="s">
        <v>720</v>
      </c>
      <c r="S534" s="34" t="s">
        <v>106</v>
      </c>
      <c r="T534" s="36">
        <v>0</v>
      </c>
    </row>
    <row r="535" spans="1:20" s="40" customFormat="1" ht="65.25" customHeight="1" outlineLevel="1">
      <c r="A535" s="29"/>
      <c r="B535" s="41">
        <v>518</v>
      </c>
      <c r="C535" s="31" t="s">
        <v>365</v>
      </c>
      <c r="D535" s="58" t="s">
        <v>339</v>
      </c>
      <c r="E535" s="36" t="s">
        <v>715</v>
      </c>
      <c r="F535" s="34" t="s">
        <v>716</v>
      </c>
      <c r="G535" s="34" t="s">
        <v>717</v>
      </c>
      <c r="H535" s="34" t="s">
        <v>718</v>
      </c>
      <c r="I535" s="36" t="s">
        <v>719</v>
      </c>
      <c r="J535" s="36"/>
      <c r="K535" s="36"/>
      <c r="L535" s="36" t="s">
        <v>363</v>
      </c>
      <c r="M535" s="41" t="s">
        <v>345</v>
      </c>
      <c r="N535" s="43">
        <v>1</v>
      </c>
      <c r="O535" s="39">
        <v>3556413</v>
      </c>
      <c r="P535" s="39">
        <v>3556413</v>
      </c>
      <c r="Q535" s="36" t="s">
        <v>104</v>
      </c>
      <c r="R535" s="36" t="s">
        <v>720</v>
      </c>
      <c r="S535" s="36" t="s">
        <v>97</v>
      </c>
      <c r="T535" s="36">
        <v>0</v>
      </c>
    </row>
    <row r="536" spans="1:20" s="40" customFormat="1" ht="65.25" customHeight="1" outlineLevel="1">
      <c r="A536" s="29"/>
      <c r="B536" s="41">
        <v>519</v>
      </c>
      <c r="C536" s="31" t="s">
        <v>365</v>
      </c>
      <c r="D536" s="58" t="s">
        <v>339</v>
      </c>
      <c r="E536" s="36" t="s">
        <v>715</v>
      </c>
      <c r="F536" s="34" t="s">
        <v>716</v>
      </c>
      <c r="G536" s="34" t="s">
        <v>717</v>
      </c>
      <c r="H536" s="34" t="s">
        <v>718</v>
      </c>
      <c r="I536" s="36" t="s">
        <v>719</v>
      </c>
      <c r="J536" s="36"/>
      <c r="K536" s="36"/>
      <c r="L536" s="37" t="s">
        <v>36</v>
      </c>
      <c r="M536" s="41" t="s">
        <v>345</v>
      </c>
      <c r="N536" s="43">
        <v>1</v>
      </c>
      <c r="O536" s="39">
        <v>8193310</v>
      </c>
      <c r="P536" s="39">
        <v>8193310</v>
      </c>
      <c r="Q536" s="36" t="s">
        <v>104</v>
      </c>
      <c r="R536" s="36" t="s">
        <v>720</v>
      </c>
      <c r="S536" s="36" t="s">
        <v>111</v>
      </c>
      <c r="T536" s="36">
        <v>0</v>
      </c>
    </row>
    <row r="537" spans="1:20" s="40" customFormat="1" ht="65.25" customHeight="1" outlineLevel="1">
      <c r="A537" s="29"/>
      <c r="B537" s="30">
        <v>520</v>
      </c>
      <c r="C537" s="31" t="s">
        <v>365</v>
      </c>
      <c r="D537" s="58" t="s">
        <v>339</v>
      </c>
      <c r="E537" s="36" t="s">
        <v>715</v>
      </c>
      <c r="F537" s="34" t="s">
        <v>716</v>
      </c>
      <c r="G537" s="34" t="s">
        <v>717</v>
      </c>
      <c r="H537" s="34" t="s">
        <v>718</v>
      </c>
      <c r="I537" s="36" t="s">
        <v>719</v>
      </c>
      <c r="J537" s="36"/>
      <c r="K537" s="36"/>
      <c r="L537" s="36" t="s">
        <v>363</v>
      </c>
      <c r="M537" s="41" t="s">
        <v>345</v>
      </c>
      <c r="N537" s="43">
        <v>1</v>
      </c>
      <c r="O537" s="39">
        <v>2672279</v>
      </c>
      <c r="P537" s="39">
        <v>2672279</v>
      </c>
      <c r="Q537" s="36" t="s">
        <v>104</v>
      </c>
      <c r="R537" s="36" t="s">
        <v>720</v>
      </c>
      <c r="S537" s="34" t="s">
        <v>77</v>
      </c>
      <c r="T537" s="36">
        <v>0</v>
      </c>
    </row>
    <row r="538" spans="1:20" s="40" customFormat="1" ht="65.25" customHeight="1" outlineLevel="1">
      <c r="A538" s="29"/>
      <c r="B538" s="41">
        <v>521</v>
      </c>
      <c r="C538" s="31" t="s">
        <v>365</v>
      </c>
      <c r="D538" s="58" t="s">
        <v>339</v>
      </c>
      <c r="E538" s="36" t="s">
        <v>715</v>
      </c>
      <c r="F538" s="34" t="s">
        <v>716</v>
      </c>
      <c r="G538" s="34" t="s">
        <v>717</v>
      </c>
      <c r="H538" s="34" t="s">
        <v>718</v>
      </c>
      <c r="I538" s="36" t="s">
        <v>719</v>
      </c>
      <c r="J538" s="36"/>
      <c r="K538" s="36"/>
      <c r="L538" s="36" t="s">
        <v>363</v>
      </c>
      <c r="M538" s="41" t="s">
        <v>345</v>
      </c>
      <c r="N538" s="43">
        <v>1</v>
      </c>
      <c r="O538" s="39">
        <v>4242668</v>
      </c>
      <c r="P538" s="39">
        <v>4242668</v>
      </c>
      <c r="Q538" s="36" t="s">
        <v>104</v>
      </c>
      <c r="R538" s="36" t="s">
        <v>720</v>
      </c>
      <c r="S538" s="34" t="s">
        <v>94</v>
      </c>
      <c r="T538" s="36">
        <v>0</v>
      </c>
    </row>
    <row r="539" spans="1:20" s="40" customFormat="1" ht="69.75" customHeight="1" outlineLevel="1">
      <c r="A539" s="29"/>
      <c r="B539" s="41">
        <v>522</v>
      </c>
      <c r="C539" s="31" t="s">
        <v>365</v>
      </c>
      <c r="D539" s="58" t="s">
        <v>339</v>
      </c>
      <c r="E539" s="36" t="s">
        <v>715</v>
      </c>
      <c r="F539" s="34" t="s">
        <v>716</v>
      </c>
      <c r="G539" s="34" t="s">
        <v>717</v>
      </c>
      <c r="H539" s="34" t="s">
        <v>718</v>
      </c>
      <c r="I539" s="36" t="s">
        <v>719</v>
      </c>
      <c r="J539" s="36"/>
      <c r="K539" s="34"/>
      <c r="L539" s="37" t="s">
        <v>36</v>
      </c>
      <c r="M539" s="41" t="s">
        <v>345</v>
      </c>
      <c r="N539" s="43">
        <v>1</v>
      </c>
      <c r="O539" s="39">
        <v>37162350</v>
      </c>
      <c r="P539" s="39">
        <v>37162350</v>
      </c>
      <c r="Q539" s="36" t="s">
        <v>104</v>
      </c>
      <c r="R539" s="36" t="s">
        <v>720</v>
      </c>
      <c r="S539" s="59" t="s">
        <v>412</v>
      </c>
      <c r="T539" s="36">
        <v>0</v>
      </c>
    </row>
    <row r="540" spans="1:20" s="40" customFormat="1" ht="65.25" customHeight="1" outlineLevel="1">
      <c r="A540" s="29"/>
      <c r="B540" s="30">
        <v>523</v>
      </c>
      <c r="C540" s="31" t="s">
        <v>365</v>
      </c>
      <c r="D540" s="58" t="s">
        <v>339</v>
      </c>
      <c r="E540" s="36" t="s">
        <v>715</v>
      </c>
      <c r="F540" s="34" t="s">
        <v>716</v>
      </c>
      <c r="G540" s="34" t="s">
        <v>717</v>
      </c>
      <c r="H540" s="34" t="s">
        <v>718</v>
      </c>
      <c r="I540" s="36" t="s">
        <v>719</v>
      </c>
      <c r="J540" s="36"/>
      <c r="K540" s="36"/>
      <c r="L540" s="37" t="s">
        <v>36</v>
      </c>
      <c r="M540" s="41" t="s">
        <v>345</v>
      </c>
      <c r="N540" s="43">
        <v>1</v>
      </c>
      <c r="O540" s="39">
        <v>11257746</v>
      </c>
      <c r="P540" s="39">
        <v>11257746</v>
      </c>
      <c r="Q540" s="36" t="s">
        <v>104</v>
      </c>
      <c r="R540" s="36" t="s">
        <v>720</v>
      </c>
      <c r="S540" s="34" t="s">
        <v>164</v>
      </c>
      <c r="T540" s="36">
        <v>0</v>
      </c>
    </row>
    <row r="541" spans="1:20" s="40" customFormat="1" ht="65.25" customHeight="1" outlineLevel="1">
      <c r="A541" s="29"/>
      <c r="B541" s="41">
        <v>524</v>
      </c>
      <c r="C541" s="31" t="s">
        <v>365</v>
      </c>
      <c r="D541" s="58" t="s">
        <v>339</v>
      </c>
      <c r="E541" s="36" t="s">
        <v>715</v>
      </c>
      <c r="F541" s="34" t="s">
        <v>716</v>
      </c>
      <c r="G541" s="34" t="s">
        <v>717</v>
      </c>
      <c r="H541" s="34" t="s">
        <v>718</v>
      </c>
      <c r="I541" s="36" t="s">
        <v>719</v>
      </c>
      <c r="J541" s="36"/>
      <c r="K541" s="36"/>
      <c r="L541" s="37" t="s">
        <v>36</v>
      </c>
      <c r="M541" s="41" t="s">
        <v>345</v>
      </c>
      <c r="N541" s="43">
        <v>1</v>
      </c>
      <c r="O541" s="39">
        <v>11080232</v>
      </c>
      <c r="P541" s="39">
        <v>11080232</v>
      </c>
      <c r="Q541" s="36" t="s">
        <v>104</v>
      </c>
      <c r="R541" s="36" t="s">
        <v>720</v>
      </c>
      <c r="S541" s="34" t="s">
        <v>173</v>
      </c>
      <c r="T541" s="36">
        <v>0</v>
      </c>
    </row>
    <row r="542" spans="1:20" s="40" customFormat="1" ht="65.25" customHeight="1" outlineLevel="1">
      <c r="A542" s="29"/>
      <c r="B542" s="41">
        <v>525</v>
      </c>
      <c r="C542" s="31" t="s">
        <v>365</v>
      </c>
      <c r="D542" s="58" t="s">
        <v>339</v>
      </c>
      <c r="E542" s="36" t="s">
        <v>715</v>
      </c>
      <c r="F542" s="34" t="s">
        <v>716</v>
      </c>
      <c r="G542" s="34" t="s">
        <v>717</v>
      </c>
      <c r="H542" s="34" t="s">
        <v>718</v>
      </c>
      <c r="I542" s="36" t="s">
        <v>719</v>
      </c>
      <c r="J542" s="36"/>
      <c r="K542" s="36"/>
      <c r="L542" s="36" t="s">
        <v>363</v>
      </c>
      <c r="M542" s="41" t="s">
        <v>345</v>
      </c>
      <c r="N542" s="43">
        <v>1</v>
      </c>
      <c r="O542" s="39">
        <v>4293632</v>
      </c>
      <c r="P542" s="39">
        <v>4293632</v>
      </c>
      <c r="Q542" s="36" t="s">
        <v>104</v>
      </c>
      <c r="R542" s="36" t="s">
        <v>720</v>
      </c>
      <c r="S542" s="34" t="s">
        <v>177</v>
      </c>
      <c r="T542" s="36">
        <v>0</v>
      </c>
    </row>
    <row r="543" spans="1:20" s="40" customFormat="1" ht="65.25" customHeight="1" outlineLevel="1">
      <c r="A543" s="29"/>
      <c r="B543" s="30">
        <v>526</v>
      </c>
      <c r="C543" s="31" t="s">
        <v>365</v>
      </c>
      <c r="D543" s="58" t="s">
        <v>339</v>
      </c>
      <c r="E543" s="36" t="s">
        <v>715</v>
      </c>
      <c r="F543" s="34" t="s">
        <v>716</v>
      </c>
      <c r="G543" s="34" t="s">
        <v>717</v>
      </c>
      <c r="H543" s="34" t="s">
        <v>718</v>
      </c>
      <c r="I543" s="36" t="s">
        <v>719</v>
      </c>
      <c r="J543" s="36"/>
      <c r="K543" s="36"/>
      <c r="L543" s="36" t="s">
        <v>363</v>
      </c>
      <c r="M543" s="41" t="s">
        <v>345</v>
      </c>
      <c r="N543" s="43">
        <v>1</v>
      </c>
      <c r="O543" s="39">
        <v>6002863</v>
      </c>
      <c r="P543" s="39">
        <v>6002863</v>
      </c>
      <c r="Q543" s="36" t="s">
        <v>104</v>
      </c>
      <c r="R543" s="36" t="s">
        <v>720</v>
      </c>
      <c r="S543" s="34" t="s">
        <v>187</v>
      </c>
      <c r="T543" s="36">
        <v>0</v>
      </c>
    </row>
    <row r="544" spans="1:20" s="40" customFormat="1" ht="69.75" customHeight="1" outlineLevel="1">
      <c r="A544" s="29"/>
      <c r="B544" s="41">
        <v>527</v>
      </c>
      <c r="C544" s="31" t="s">
        <v>365</v>
      </c>
      <c r="D544" s="58" t="s">
        <v>339</v>
      </c>
      <c r="E544" s="36" t="s">
        <v>715</v>
      </c>
      <c r="F544" s="34" t="s">
        <v>716</v>
      </c>
      <c r="G544" s="34" t="s">
        <v>717</v>
      </c>
      <c r="H544" s="34" t="s">
        <v>718</v>
      </c>
      <c r="I544" s="36" t="s">
        <v>719</v>
      </c>
      <c r="J544" s="36"/>
      <c r="K544" s="36"/>
      <c r="L544" s="36" t="s">
        <v>363</v>
      </c>
      <c r="M544" s="41" t="s">
        <v>345</v>
      </c>
      <c r="N544" s="43">
        <v>1</v>
      </c>
      <c r="O544" s="39">
        <v>2351668</v>
      </c>
      <c r="P544" s="39">
        <v>2351668</v>
      </c>
      <c r="Q544" s="36" t="s">
        <v>104</v>
      </c>
      <c r="R544" s="36" t="s">
        <v>720</v>
      </c>
      <c r="S544" s="34" t="s">
        <v>99</v>
      </c>
      <c r="T544" s="36">
        <v>0</v>
      </c>
    </row>
    <row r="545" spans="1:20" s="40" customFormat="1" ht="63.75" outlineLevel="1">
      <c r="A545" s="29"/>
      <c r="B545" s="41">
        <v>528</v>
      </c>
      <c r="C545" s="31" t="s">
        <v>365</v>
      </c>
      <c r="D545" s="58" t="s">
        <v>339</v>
      </c>
      <c r="E545" s="36" t="s">
        <v>715</v>
      </c>
      <c r="F545" s="34" t="s">
        <v>716</v>
      </c>
      <c r="G545" s="34" t="s">
        <v>717</v>
      </c>
      <c r="H545" s="34" t="s">
        <v>718</v>
      </c>
      <c r="I545" s="36" t="s">
        <v>719</v>
      </c>
      <c r="J545" s="36"/>
      <c r="K545" s="36"/>
      <c r="L545" s="36" t="s">
        <v>363</v>
      </c>
      <c r="M545" s="41" t="s">
        <v>345</v>
      </c>
      <c r="N545" s="43">
        <v>1</v>
      </c>
      <c r="O545" s="39">
        <v>3988158</v>
      </c>
      <c r="P545" s="39">
        <v>3988158</v>
      </c>
      <c r="Q545" s="36" t="s">
        <v>104</v>
      </c>
      <c r="R545" s="36" t="s">
        <v>720</v>
      </c>
      <c r="S545" s="34" t="s">
        <v>189</v>
      </c>
      <c r="T545" s="36">
        <v>0</v>
      </c>
    </row>
    <row r="546" spans="1:20" s="40" customFormat="1" ht="69.75" customHeight="1" outlineLevel="1">
      <c r="A546" s="29"/>
      <c r="B546" s="30">
        <v>529</v>
      </c>
      <c r="C546" s="31" t="s">
        <v>365</v>
      </c>
      <c r="D546" s="58" t="s">
        <v>339</v>
      </c>
      <c r="E546" s="36" t="s">
        <v>715</v>
      </c>
      <c r="F546" s="34" t="s">
        <v>716</v>
      </c>
      <c r="G546" s="34" t="s">
        <v>717</v>
      </c>
      <c r="H546" s="34" t="s">
        <v>718</v>
      </c>
      <c r="I546" s="36" t="s">
        <v>719</v>
      </c>
      <c r="J546" s="36"/>
      <c r="K546" s="36"/>
      <c r="L546" s="36" t="s">
        <v>363</v>
      </c>
      <c r="M546" s="41" t="s">
        <v>345</v>
      </c>
      <c r="N546" s="43">
        <v>1</v>
      </c>
      <c r="O546" s="39">
        <v>3065656.25</v>
      </c>
      <c r="P546" s="39">
        <v>3065656.25</v>
      </c>
      <c r="Q546" s="36" t="s">
        <v>104</v>
      </c>
      <c r="R546" s="36" t="s">
        <v>720</v>
      </c>
      <c r="S546" s="34" t="s">
        <v>191</v>
      </c>
      <c r="T546" s="36">
        <v>0</v>
      </c>
    </row>
    <row r="547" spans="1:20" s="40" customFormat="1" ht="65.25" customHeight="1" outlineLevel="1">
      <c r="A547" s="29"/>
      <c r="B547" s="41">
        <v>530</v>
      </c>
      <c r="C547" s="31" t="s">
        <v>365</v>
      </c>
      <c r="D547" s="58" t="s">
        <v>339</v>
      </c>
      <c r="E547" s="36" t="s">
        <v>715</v>
      </c>
      <c r="F547" s="34" t="s">
        <v>716</v>
      </c>
      <c r="G547" s="34" t="s">
        <v>717</v>
      </c>
      <c r="H547" s="34" t="s">
        <v>718</v>
      </c>
      <c r="I547" s="36" t="s">
        <v>719</v>
      </c>
      <c r="J547" s="36"/>
      <c r="K547" s="36"/>
      <c r="L547" s="36" t="s">
        <v>363</v>
      </c>
      <c r="M547" s="41" t="s">
        <v>345</v>
      </c>
      <c r="N547" s="43">
        <v>1</v>
      </c>
      <c r="O547" s="39">
        <v>2421293</v>
      </c>
      <c r="P547" s="39">
        <v>2421293</v>
      </c>
      <c r="Q547" s="36" t="s">
        <v>104</v>
      </c>
      <c r="R547" s="36" t="s">
        <v>720</v>
      </c>
      <c r="S547" s="34" t="s">
        <v>98</v>
      </c>
      <c r="T547" s="36">
        <v>0</v>
      </c>
    </row>
    <row r="548" spans="1:20" s="40" customFormat="1" ht="63.75" outlineLevel="1">
      <c r="A548" s="29"/>
      <c r="B548" s="41">
        <v>531</v>
      </c>
      <c r="C548" s="31" t="s">
        <v>365</v>
      </c>
      <c r="D548" s="58" t="s">
        <v>339</v>
      </c>
      <c r="E548" s="36" t="s">
        <v>715</v>
      </c>
      <c r="F548" s="34" t="s">
        <v>716</v>
      </c>
      <c r="G548" s="34" t="s">
        <v>717</v>
      </c>
      <c r="H548" s="34" t="s">
        <v>718</v>
      </c>
      <c r="I548" s="36" t="s">
        <v>719</v>
      </c>
      <c r="J548" s="36"/>
      <c r="K548" s="36"/>
      <c r="L548" s="36" t="s">
        <v>363</v>
      </c>
      <c r="M548" s="41" t="s">
        <v>345</v>
      </c>
      <c r="N548" s="43">
        <v>1</v>
      </c>
      <c r="O548" s="39">
        <v>3534968</v>
      </c>
      <c r="P548" s="39">
        <v>3534968</v>
      </c>
      <c r="Q548" s="36" t="s">
        <v>104</v>
      </c>
      <c r="R548" s="36" t="s">
        <v>720</v>
      </c>
      <c r="S548" s="34" t="s">
        <v>192</v>
      </c>
      <c r="T548" s="36">
        <v>0</v>
      </c>
    </row>
    <row r="549" spans="1:20" s="40" customFormat="1" ht="65.25" customHeight="1" outlineLevel="1">
      <c r="A549" s="29"/>
      <c r="B549" s="30">
        <v>532</v>
      </c>
      <c r="C549" s="31" t="s">
        <v>365</v>
      </c>
      <c r="D549" s="58" t="s">
        <v>339</v>
      </c>
      <c r="E549" s="36" t="s">
        <v>715</v>
      </c>
      <c r="F549" s="34" t="s">
        <v>716</v>
      </c>
      <c r="G549" s="34" t="s">
        <v>717</v>
      </c>
      <c r="H549" s="34" t="s">
        <v>718</v>
      </c>
      <c r="I549" s="36" t="s">
        <v>719</v>
      </c>
      <c r="J549" s="36"/>
      <c r="K549" s="36"/>
      <c r="L549" s="37" t="s">
        <v>36</v>
      </c>
      <c r="M549" s="41" t="s">
        <v>345</v>
      </c>
      <c r="N549" s="43">
        <v>1</v>
      </c>
      <c r="O549" s="39">
        <v>6710171</v>
      </c>
      <c r="P549" s="39">
        <v>6710171</v>
      </c>
      <c r="Q549" s="36" t="s">
        <v>104</v>
      </c>
      <c r="R549" s="36" t="s">
        <v>720</v>
      </c>
      <c r="S549" s="34" t="s">
        <v>193</v>
      </c>
      <c r="T549" s="36">
        <v>0</v>
      </c>
    </row>
    <row r="550" spans="1:20" s="40" customFormat="1" ht="76.5">
      <c r="A550" s="29"/>
      <c r="B550" s="41">
        <v>533</v>
      </c>
      <c r="C550" s="31" t="s">
        <v>29</v>
      </c>
      <c r="D550" s="58" t="s">
        <v>339</v>
      </c>
      <c r="E550" s="36" t="s">
        <v>547</v>
      </c>
      <c r="F550" s="34" t="s">
        <v>721</v>
      </c>
      <c r="G550" s="34" t="s">
        <v>722</v>
      </c>
      <c r="H550" s="34" t="s">
        <v>723</v>
      </c>
      <c r="I550" s="34" t="s">
        <v>551</v>
      </c>
      <c r="J550" s="34"/>
      <c r="K550" s="34"/>
      <c r="L550" s="36" t="s">
        <v>62</v>
      </c>
      <c r="M550" s="41" t="s">
        <v>345</v>
      </c>
      <c r="N550" s="43">
        <v>1</v>
      </c>
      <c r="O550" s="39">
        <v>0</v>
      </c>
      <c r="P550" s="39">
        <f>1335714-1335714</f>
        <v>0</v>
      </c>
      <c r="Q550" s="36" t="s">
        <v>96</v>
      </c>
      <c r="R550" s="36" t="s">
        <v>724</v>
      </c>
      <c r="S550" s="34" t="s">
        <v>164</v>
      </c>
      <c r="T550" s="36">
        <v>30</v>
      </c>
    </row>
    <row r="551" spans="1:20" s="40" customFormat="1" ht="76.5">
      <c r="A551" s="29"/>
      <c r="B551" s="41">
        <v>534</v>
      </c>
      <c r="C551" s="31" t="s">
        <v>29</v>
      </c>
      <c r="D551" s="58" t="s">
        <v>339</v>
      </c>
      <c r="E551" s="36" t="s">
        <v>547</v>
      </c>
      <c r="F551" s="34" t="s">
        <v>721</v>
      </c>
      <c r="G551" s="34" t="s">
        <v>722</v>
      </c>
      <c r="H551" s="34" t="s">
        <v>723</v>
      </c>
      <c r="I551" s="34" t="s">
        <v>551</v>
      </c>
      <c r="J551" s="34"/>
      <c r="K551" s="34"/>
      <c r="L551" s="36" t="s">
        <v>62</v>
      </c>
      <c r="M551" s="41" t="s">
        <v>345</v>
      </c>
      <c r="N551" s="43">
        <v>1</v>
      </c>
      <c r="O551" s="39">
        <v>0</v>
      </c>
      <c r="P551" s="39">
        <f>1335714-1335714</f>
        <v>0</v>
      </c>
      <c r="Q551" s="36" t="s">
        <v>96</v>
      </c>
      <c r="R551" s="36" t="s">
        <v>724</v>
      </c>
      <c r="S551" s="59" t="s">
        <v>412</v>
      </c>
      <c r="T551" s="36">
        <v>30</v>
      </c>
    </row>
    <row r="552" spans="1:20" s="40" customFormat="1" ht="60.75" customHeight="1">
      <c r="A552" s="29"/>
      <c r="B552" s="30">
        <v>535</v>
      </c>
      <c r="C552" s="31" t="s">
        <v>29</v>
      </c>
      <c r="D552" s="58" t="s">
        <v>339</v>
      </c>
      <c r="E552" s="36" t="s">
        <v>392</v>
      </c>
      <c r="F552" s="34" t="s">
        <v>725</v>
      </c>
      <c r="G552" s="34" t="s">
        <v>726</v>
      </c>
      <c r="H552" s="34" t="s">
        <v>727</v>
      </c>
      <c r="I552" s="34" t="s">
        <v>728</v>
      </c>
      <c r="J552" s="34"/>
      <c r="K552" s="34"/>
      <c r="L552" s="36" t="s">
        <v>62</v>
      </c>
      <c r="M552" s="41" t="s">
        <v>345</v>
      </c>
      <c r="N552" s="43">
        <v>1</v>
      </c>
      <c r="O552" s="39">
        <v>36964</v>
      </c>
      <c r="P552" s="39">
        <v>36964</v>
      </c>
      <c r="Q552" s="36" t="s">
        <v>38</v>
      </c>
      <c r="R552" s="36" t="s">
        <v>104</v>
      </c>
      <c r="S552" s="36" t="s">
        <v>40</v>
      </c>
      <c r="T552" s="36">
        <v>30</v>
      </c>
    </row>
    <row r="553" spans="1:20" s="40" customFormat="1" ht="51" outlineLevel="1">
      <c r="A553" s="29"/>
      <c r="B553" s="41">
        <v>536</v>
      </c>
      <c r="C553" s="31" t="s">
        <v>29</v>
      </c>
      <c r="D553" s="58" t="s">
        <v>339</v>
      </c>
      <c r="E553" s="36" t="s">
        <v>729</v>
      </c>
      <c r="F553" s="34" t="s">
        <v>730</v>
      </c>
      <c r="G553" s="34" t="s">
        <v>731</v>
      </c>
      <c r="H553" s="34" t="s">
        <v>730</v>
      </c>
      <c r="I553" s="36" t="s">
        <v>731</v>
      </c>
      <c r="J553" s="36"/>
      <c r="K553" s="36"/>
      <c r="L553" s="36" t="s">
        <v>62</v>
      </c>
      <c r="M553" s="41" t="s">
        <v>345</v>
      </c>
      <c r="N553" s="43">
        <v>1</v>
      </c>
      <c r="O553" s="39">
        <v>0</v>
      </c>
      <c r="P553" s="39">
        <f>290309-290309</f>
        <v>0</v>
      </c>
      <c r="Q553" s="36" t="s">
        <v>38</v>
      </c>
      <c r="R553" s="36" t="s">
        <v>724</v>
      </c>
      <c r="S553" s="34" t="s">
        <v>192</v>
      </c>
      <c r="T553" s="36">
        <v>0</v>
      </c>
    </row>
    <row r="554" spans="1:20" s="40" customFormat="1" ht="51" outlineLevel="1">
      <c r="A554" s="29"/>
      <c r="B554" s="41">
        <v>537</v>
      </c>
      <c r="C554" s="31" t="s">
        <v>29</v>
      </c>
      <c r="D554" s="58" t="s">
        <v>339</v>
      </c>
      <c r="E554" s="36" t="s">
        <v>729</v>
      </c>
      <c r="F554" s="34" t="s">
        <v>730</v>
      </c>
      <c r="G554" s="34" t="s">
        <v>731</v>
      </c>
      <c r="H554" s="34" t="s">
        <v>730</v>
      </c>
      <c r="I554" s="36" t="s">
        <v>732</v>
      </c>
      <c r="J554" s="36"/>
      <c r="K554" s="36"/>
      <c r="L554" s="36" t="s">
        <v>62</v>
      </c>
      <c r="M554" s="41" t="s">
        <v>345</v>
      </c>
      <c r="N554" s="43">
        <v>1</v>
      </c>
      <c r="O554" s="39">
        <v>290309</v>
      </c>
      <c r="P554" s="39">
        <v>290309</v>
      </c>
      <c r="Q554" s="36" t="s">
        <v>38</v>
      </c>
      <c r="R554" s="36" t="s">
        <v>724</v>
      </c>
      <c r="S554" s="34" t="s">
        <v>94</v>
      </c>
      <c r="T554" s="36">
        <v>0</v>
      </c>
    </row>
    <row r="555" spans="1:20" s="40" customFormat="1" ht="51" outlineLevel="1">
      <c r="A555" s="29"/>
      <c r="B555" s="30">
        <v>538</v>
      </c>
      <c r="C555" s="31" t="s">
        <v>29</v>
      </c>
      <c r="D555" s="58" t="s">
        <v>339</v>
      </c>
      <c r="E555" s="36" t="s">
        <v>729</v>
      </c>
      <c r="F555" s="34" t="s">
        <v>730</v>
      </c>
      <c r="G555" s="34" t="s">
        <v>731</v>
      </c>
      <c r="H555" s="34" t="s">
        <v>730</v>
      </c>
      <c r="I555" s="36" t="s">
        <v>731</v>
      </c>
      <c r="J555" s="36"/>
      <c r="K555" s="36"/>
      <c r="L555" s="36" t="s">
        <v>62</v>
      </c>
      <c r="M555" s="41" t="s">
        <v>345</v>
      </c>
      <c r="N555" s="43">
        <v>1</v>
      </c>
      <c r="O555" s="39">
        <v>290310</v>
      </c>
      <c r="P555" s="39">
        <v>290310</v>
      </c>
      <c r="Q555" s="36" t="s">
        <v>104</v>
      </c>
      <c r="R555" s="36" t="s">
        <v>724</v>
      </c>
      <c r="S555" s="34" t="s">
        <v>193</v>
      </c>
      <c r="T555" s="36">
        <v>100</v>
      </c>
    </row>
    <row r="556" spans="1:20" s="40" customFormat="1" ht="51" outlineLevel="1">
      <c r="A556" s="29"/>
      <c r="B556" s="41">
        <v>539</v>
      </c>
      <c r="C556" s="31" t="s">
        <v>29</v>
      </c>
      <c r="D556" s="58" t="s">
        <v>339</v>
      </c>
      <c r="E556" s="36" t="s">
        <v>729</v>
      </c>
      <c r="F556" s="34" t="s">
        <v>730</v>
      </c>
      <c r="G556" s="34" t="s">
        <v>731</v>
      </c>
      <c r="H556" s="34" t="s">
        <v>730</v>
      </c>
      <c r="I556" s="36" t="s">
        <v>731</v>
      </c>
      <c r="J556" s="36"/>
      <c r="K556" s="36"/>
      <c r="L556" s="36" t="s">
        <v>62</v>
      </c>
      <c r="M556" s="41" t="s">
        <v>345</v>
      </c>
      <c r="N556" s="43">
        <v>1</v>
      </c>
      <c r="O556" s="39">
        <v>290310</v>
      </c>
      <c r="P556" s="39">
        <v>290310</v>
      </c>
      <c r="Q556" s="36" t="s">
        <v>38</v>
      </c>
      <c r="R556" s="36" t="s">
        <v>724</v>
      </c>
      <c r="S556" s="34" t="s">
        <v>177</v>
      </c>
      <c r="T556" s="36">
        <v>0</v>
      </c>
    </row>
    <row r="557" spans="1:20" s="40" customFormat="1" ht="51" outlineLevel="1">
      <c r="A557" s="29"/>
      <c r="B557" s="41">
        <v>540</v>
      </c>
      <c r="C557" s="31" t="s">
        <v>29</v>
      </c>
      <c r="D557" s="58" t="s">
        <v>339</v>
      </c>
      <c r="E557" s="36" t="s">
        <v>729</v>
      </c>
      <c r="F557" s="34" t="s">
        <v>730</v>
      </c>
      <c r="G557" s="34" t="s">
        <v>731</v>
      </c>
      <c r="H557" s="34" t="s">
        <v>730</v>
      </c>
      <c r="I557" s="36" t="s">
        <v>731</v>
      </c>
      <c r="J557" s="36"/>
      <c r="K557" s="36"/>
      <c r="L557" s="36" t="s">
        <v>62</v>
      </c>
      <c r="M557" s="41" t="s">
        <v>345</v>
      </c>
      <c r="N557" s="43">
        <v>1</v>
      </c>
      <c r="O557" s="39">
        <v>290310</v>
      </c>
      <c r="P557" s="39">
        <v>290310</v>
      </c>
      <c r="Q557" s="36" t="s">
        <v>38</v>
      </c>
      <c r="R557" s="36" t="s">
        <v>724</v>
      </c>
      <c r="S557" s="34" t="s">
        <v>189</v>
      </c>
      <c r="T557" s="36">
        <v>0</v>
      </c>
    </row>
    <row r="558" spans="1:20" s="40" customFormat="1" ht="51" outlineLevel="1">
      <c r="A558" s="29"/>
      <c r="B558" s="30">
        <v>541</v>
      </c>
      <c r="C558" s="31" t="s">
        <v>29</v>
      </c>
      <c r="D558" s="58" t="s">
        <v>339</v>
      </c>
      <c r="E558" s="36" t="s">
        <v>729</v>
      </c>
      <c r="F558" s="34" t="s">
        <v>730</v>
      </c>
      <c r="G558" s="34" t="s">
        <v>731</v>
      </c>
      <c r="H558" s="34" t="s">
        <v>730</v>
      </c>
      <c r="I558" s="36" t="s">
        <v>731</v>
      </c>
      <c r="J558" s="36"/>
      <c r="K558" s="36"/>
      <c r="L558" s="36" t="s">
        <v>62</v>
      </c>
      <c r="M558" s="41" t="s">
        <v>345</v>
      </c>
      <c r="N558" s="43">
        <v>1</v>
      </c>
      <c r="O558" s="39">
        <v>0</v>
      </c>
      <c r="P558" s="39">
        <f>290310-290310</f>
        <v>0</v>
      </c>
      <c r="Q558" s="36" t="s">
        <v>38</v>
      </c>
      <c r="R558" s="36" t="s">
        <v>724</v>
      </c>
      <c r="S558" s="59" t="s">
        <v>412</v>
      </c>
      <c r="T558" s="36">
        <v>0</v>
      </c>
    </row>
    <row r="559" spans="1:20" s="40" customFormat="1" ht="51" outlineLevel="1">
      <c r="A559" s="29"/>
      <c r="B559" s="41">
        <v>542</v>
      </c>
      <c r="C559" s="31" t="s">
        <v>29</v>
      </c>
      <c r="D559" s="58" t="s">
        <v>339</v>
      </c>
      <c r="E559" s="36" t="s">
        <v>729</v>
      </c>
      <c r="F559" s="34" t="s">
        <v>730</v>
      </c>
      <c r="G559" s="34" t="s">
        <v>731</v>
      </c>
      <c r="H559" s="34" t="s">
        <v>730</v>
      </c>
      <c r="I559" s="36" t="s">
        <v>732</v>
      </c>
      <c r="J559" s="36"/>
      <c r="K559" s="36"/>
      <c r="L559" s="36" t="s">
        <v>62</v>
      </c>
      <c r="M559" s="41" t="s">
        <v>345</v>
      </c>
      <c r="N559" s="43">
        <v>1</v>
      </c>
      <c r="O559" s="39">
        <v>290310</v>
      </c>
      <c r="P559" s="39">
        <v>290310</v>
      </c>
      <c r="Q559" s="36" t="s">
        <v>104</v>
      </c>
      <c r="R559" s="36" t="s">
        <v>724</v>
      </c>
      <c r="S559" s="34" t="s">
        <v>164</v>
      </c>
      <c r="T559" s="36">
        <v>0</v>
      </c>
    </row>
    <row r="560" spans="1:20" s="40" customFormat="1" ht="51" outlineLevel="1">
      <c r="A560" s="29"/>
      <c r="B560" s="41">
        <v>543</v>
      </c>
      <c r="C560" s="31" t="s">
        <v>29</v>
      </c>
      <c r="D560" s="58" t="s">
        <v>339</v>
      </c>
      <c r="E560" s="36" t="s">
        <v>733</v>
      </c>
      <c r="F560" s="34" t="s">
        <v>734</v>
      </c>
      <c r="G560" s="34" t="s">
        <v>735</v>
      </c>
      <c r="H560" s="34" t="s">
        <v>736</v>
      </c>
      <c r="I560" s="36" t="s">
        <v>737</v>
      </c>
      <c r="J560" s="36" t="s">
        <v>738</v>
      </c>
      <c r="K560" s="36" t="s">
        <v>739</v>
      </c>
      <c r="L560" s="36" t="s">
        <v>62</v>
      </c>
      <c r="M560" s="41" t="s">
        <v>345</v>
      </c>
      <c r="N560" s="43">
        <v>1</v>
      </c>
      <c r="O560" s="39">
        <v>1517857</v>
      </c>
      <c r="P560" s="39">
        <v>1517857</v>
      </c>
      <c r="Q560" s="36" t="s">
        <v>38</v>
      </c>
      <c r="R560" s="36" t="s">
        <v>724</v>
      </c>
      <c r="S560" s="34" t="s">
        <v>40</v>
      </c>
      <c r="T560" s="36">
        <v>30</v>
      </c>
    </row>
    <row r="561" spans="1:20" s="40" customFormat="1" ht="51" outlineLevel="1">
      <c r="A561" s="29"/>
      <c r="B561" s="41">
        <v>544</v>
      </c>
      <c r="C561" s="31" t="s">
        <v>29</v>
      </c>
      <c r="D561" s="58" t="s">
        <v>339</v>
      </c>
      <c r="E561" s="36" t="s">
        <v>740</v>
      </c>
      <c r="F561" s="34" t="s">
        <v>741</v>
      </c>
      <c r="G561" s="34" t="s">
        <v>742</v>
      </c>
      <c r="H561" s="34" t="s">
        <v>743</v>
      </c>
      <c r="I561" s="36" t="s">
        <v>744</v>
      </c>
      <c r="J561" s="36" t="s">
        <v>745</v>
      </c>
      <c r="K561" s="36" t="s">
        <v>746</v>
      </c>
      <c r="L561" s="36" t="s">
        <v>62</v>
      </c>
      <c r="M561" s="41" t="s">
        <v>345</v>
      </c>
      <c r="N561" s="43">
        <v>1</v>
      </c>
      <c r="O561" s="39">
        <f t="shared" ref="O561:O573" si="2">P561/N561</f>
        <v>964286</v>
      </c>
      <c r="P561" s="39">
        <v>964286</v>
      </c>
      <c r="Q561" s="36" t="s">
        <v>38</v>
      </c>
      <c r="R561" s="36" t="s">
        <v>724</v>
      </c>
      <c r="S561" s="34" t="s">
        <v>40</v>
      </c>
      <c r="T561" s="36">
        <v>30</v>
      </c>
    </row>
    <row r="562" spans="1:20" s="40" customFormat="1" ht="76.5" outlineLevel="1">
      <c r="A562" s="29"/>
      <c r="B562" s="41">
        <v>545</v>
      </c>
      <c r="C562" s="31" t="s">
        <v>29</v>
      </c>
      <c r="D562" s="58" t="s">
        <v>339</v>
      </c>
      <c r="E562" s="36" t="s">
        <v>554</v>
      </c>
      <c r="F562" s="34" t="s">
        <v>747</v>
      </c>
      <c r="G562" s="34" t="s">
        <v>748</v>
      </c>
      <c r="H562" s="34" t="s">
        <v>557</v>
      </c>
      <c r="I562" s="36" t="s">
        <v>558</v>
      </c>
      <c r="J562" s="36" t="s">
        <v>749</v>
      </c>
      <c r="K562" s="36" t="s">
        <v>750</v>
      </c>
      <c r="L562" s="36" t="s">
        <v>62</v>
      </c>
      <c r="M562" s="41" t="s">
        <v>345</v>
      </c>
      <c r="N562" s="43">
        <v>1</v>
      </c>
      <c r="O562" s="39">
        <f t="shared" si="2"/>
        <v>1517857</v>
      </c>
      <c r="P562" s="39">
        <v>1517857</v>
      </c>
      <c r="Q562" s="36" t="s">
        <v>38</v>
      </c>
      <c r="R562" s="36" t="s">
        <v>724</v>
      </c>
      <c r="S562" s="34" t="s">
        <v>40</v>
      </c>
      <c r="T562" s="36">
        <v>30</v>
      </c>
    </row>
    <row r="563" spans="1:20" s="40" customFormat="1" ht="51" outlineLevel="1">
      <c r="A563" s="29"/>
      <c r="B563" s="41">
        <v>546</v>
      </c>
      <c r="C563" s="31" t="s">
        <v>29</v>
      </c>
      <c r="D563" s="58" t="s">
        <v>339</v>
      </c>
      <c r="E563" s="36" t="s">
        <v>554</v>
      </c>
      <c r="F563" s="34" t="s">
        <v>747</v>
      </c>
      <c r="G563" s="34" t="s">
        <v>748</v>
      </c>
      <c r="H563" s="34" t="s">
        <v>557</v>
      </c>
      <c r="I563" s="36" t="s">
        <v>558</v>
      </c>
      <c r="J563" s="36" t="s">
        <v>751</v>
      </c>
      <c r="K563" s="36" t="s">
        <v>752</v>
      </c>
      <c r="L563" s="36" t="s">
        <v>62</v>
      </c>
      <c r="M563" s="41" t="s">
        <v>345</v>
      </c>
      <c r="N563" s="43">
        <v>1</v>
      </c>
      <c r="O563" s="39">
        <f t="shared" si="2"/>
        <v>464286</v>
      </c>
      <c r="P563" s="39">
        <v>464286</v>
      </c>
      <c r="Q563" s="36" t="s">
        <v>38</v>
      </c>
      <c r="R563" s="36" t="s">
        <v>724</v>
      </c>
      <c r="S563" s="34" t="s">
        <v>40</v>
      </c>
      <c r="T563" s="36">
        <v>30</v>
      </c>
    </row>
    <row r="564" spans="1:20" s="40" customFormat="1" ht="51" outlineLevel="1">
      <c r="A564" s="29"/>
      <c r="B564" s="41">
        <v>547</v>
      </c>
      <c r="C564" s="31" t="s">
        <v>29</v>
      </c>
      <c r="D564" s="58" t="s">
        <v>339</v>
      </c>
      <c r="E564" s="36" t="s">
        <v>753</v>
      </c>
      <c r="F564" s="36" t="s">
        <v>754</v>
      </c>
      <c r="G564" s="36" t="s">
        <v>755</v>
      </c>
      <c r="H564" s="34" t="s">
        <v>756</v>
      </c>
      <c r="I564" s="36" t="s">
        <v>757</v>
      </c>
      <c r="J564" s="36" t="s">
        <v>758</v>
      </c>
      <c r="K564" s="36" t="s">
        <v>759</v>
      </c>
      <c r="L564" s="36" t="s">
        <v>62</v>
      </c>
      <c r="M564" s="41" t="s">
        <v>345</v>
      </c>
      <c r="N564" s="43">
        <v>1</v>
      </c>
      <c r="O564" s="39">
        <f t="shared" si="2"/>
        <v>625000</v>
      </c>
      <c r="P564" s="39">
        <v>625000</v>
      </c>
      <c r="Q564" s="36" t="s">
        <v>38</v>
      </c>
      <c r="R564" s="36" t="s">
        <v>724</v>
      </c>
      <c r="S564" s="34" t="s">
        <v>40</v>
      </c>
      <c r="T564" s="36">
        <v>30</v>
      </c>
    </row>
    <row r="565" spans="1:20" s="40" customFormat="1" ht="51" outlineLevel="1">
      <c r="A565" s="29"/>
      <c r="B565" s="41">
        <v>548</v>
      </c>
      <c r="C565" s="31" t="s">
        <v>29</v>
      </c>
      <c r="D565" s="58" t="s">
        <v>339</v>
      </c>
      <c r="E565" s="36" t="s">
        <v>581</v>
      </c>
      <c r="F565" s="34" t="s">
        <v>582</v>
      </c>
      <c r="G565" s="34" t="s">
        <v>583</v>
      </c>
      <c r="H565" s="34" t="s">
        <v>584</v>
      </c>
      <c r="I565" s="36" t="s">
        <v>585</v>
      </c>
      <c r="J565" s="36"/>
      <c r="K565" s="36"/>
      <c r="L565" s="36" t="s">
        <v>62</v>
      </c>
      <c r="M565" s="41" t="s">
        <v>345</v>
      </c>
      <c r="N565" s="43">
        <v>1</v>
      </c>
      <c r="O565" s="39">
        <f t="shared" si="2"/>
        <v>1860000</v>
      </c>
      <c r="P565" s="39">
        <v>1860000</v>
      </c>
      <c r="Q565" s="36" t="s">
        <v>38</v>
      </c>
      <c r="R565" s="36" t="s">
        <v>724</v>
      </c>
      <c r="S565" s="34" t="s">
        <v>173</v>
      </c>
      <c r="T565" s="36">
        <v>0</v>
      </c>
    </row>
    <row r="566" spans="1:20" s="40" customFormat="1" ht="51" outlineLevel="1">
      <c r="A566" s="29"/>
      <c r="B566" s="41">
        <v>549</v>
      </c>
      <c r="C566" s="31" t="s">
        <v>29</v>
      </c>
      <c r="D566" s="58" t="s">
        <v>339</v>
      </c>
      <c r="E566" s="36" t="s">
        <v>760</v>
      </c>
      <c r="F566" s="34" t="s">
        <v>761</v>
      </c>
      <c r="G566" s="34" t="s">
        <v>762</v>
      </c>
      <c r="H566" s="34" t="s">
        <v>761</v>
      </c>
      <c r="I566" s="34" t="s">
        <v>762</v>
      </c>
      <c r="J566" s="36" t="s">
        <v>763</v>
      </c>
      <c r="K566" s="36" t="s">
        <v>764</v>
      </c>
      <c r="L566" s="36" t="s">
        <v>62</v>
      </c>
      <c r="M566" s="41" t="s">
        <v>345</v>
      </c>
      <c r="N566" s="43">
        <v>1</v>
      </c>
      <c r="O566" s="39">
        <f t="shared" si="2"/>
        <v>130000</v>
      </c>
      <c r="P566" s="39">
        <v>130000</v>
      </c>
      <c r="Q566" s="36" t="s">
        <v>38</v>
      </c>
      <c r="R566" s="36" t="s">
        <v>38</v>
      </c>
      <c r="S566" s="34" t="s">
        <v>164</v>
      </c>
      <c r="T566" s="36">
        <v>30</v>
      </c>
    </row>
    <row r="567" spans="1:20" s="40" customFormat="1" ht="51" outlineLevel="1">
      <c r="A567" s="29"/>
      <c r="B567" s="41">
        <v>550</v>
      </c>
      <c r="C567" s="31" t="s">
        <v>29</v>
      </c>
      <c r="D567" s="58" t="s">
        <v>339</v>
      </c>
      <c r="E567" s="36" t="s">
        <v>765</v>
      </c>
      <c r="F567" s="34" t="s">
        <v>766</v>
      </c>
      <c r="G567" s="34" t="s">
        <v>767</v>
      </c>
      <c r="H567" s="34" t="s">
        <v>768</v>
      </c>
      <c r="I567" s="34" t="s">
        <v>769</v>
      </c>
      <c r="J567" s="36"/>
      <c r="K567" s="36"/>
      <c r="L567" s="36" t="s">
        <v>62</v>
      </c>
      <c r="M567" s="41" t="s">
        <v>345</v>
      </c>
      <c r="N567" s="43">
        <v>1</v>
      </c>
      <c r="O567" s="39">
        <f t="shared" si="2"/>
        <v>1540000</v>
      </c>
      <c r="P567" s="39">
        <v>1540000</v>
      </c>
      <c r="Q567" s="36" t="s">
        <v>38</v>
      </c>
      <c r="R567" s="36" t="s">
        <v>724</v>
      </c>
      <c r="S567" s="34" t="s">
        <v>164</v>
      </c>
      <c r="T567" s="36">
        <v>0</v>
      </c>
    </row>
    <row r="568" spans="1:20" s="40" customFormat="1" ht="51" outlineLevel="1">
      <c r="A568" s="29"/>
      <c r="B568" s="41">
        <v>551</v>
      </c>
      <c r="C568" s="31" t="s">
        <v>29</v>
      </c>
      <c r="D568" s="58" t="s">
        <v>339</v>
      </c>
      <c r="E568" s="36" t="s">
        <v>765</v>
      </c>
      <c r="F568" s="34" t="s">
        <v>766</v>
      </c>
      <c r="G568" s="34" t="s">
        <v>767</v>
      </c>
      <c r="H568" s="34" t="s">
        <v>768</v>
      </c>
      <c r="I568" s="34" t="s">
        <v>769</v>
      </c>
      <c r="J568" s="36"/>
      <c r="K568" s="36"/>
      <c r="L568" s="36" t="s">
        <v>62</v>
      </c>
      <c r="M568" s="41" t="s">
        <v>345</v>
      </c>
      <c r="N568" s="43">
        <v>1</v>
      </c>
      <c r="O568" s="39">
        <f t="shared" si="2"/>
        <v>1540000</v>
      </c>
      <c r="P568" s="39">
        <v>1540000</v>
      </c>
      <c r="Q568" s="36" t="s">
        <v>38</v>
      </c>
      <c r="R568" s="36" t="s">
        <v>724</v>
      </c>
      <c r="S568" s="34" t="s">
        <v>164</v>
      </c>
      <c r="T568" s="36">
        <v>0</v>
      </c>
    </row>
    <row r="569" spans="1:20" s="40" customFormat="1" ht="51" outlineLevel="1">
      <c r="A569" s="29"/>
      <c r="B569" s="41">
        <v>552</v>
      </c>
      <c r="C569" s="31" t="s">
        <v>29</v>
      </c>
      <c r="D569" s="58" t="s">
        <v>339</v>
      </c>
      <c r="E569" s="36" t="s">
        <v>770</v>
      </c>
      <c r="F569" s="34" t="s">
        <v>771</v>
      </c>
      <c r="G569" s="34" t="s">
        <v>772</v>
      </c>
      <c r="H569" s="34" t="s">
        <v>773</v>
      </c>
      <c r="I569" s="34" t="s">
        <v>774</v>
      </c>
      <c r="J569" s="36"/>
      <c r="K569" s="36"/>
      <c r="L569" s="36" t="s">
        <v>62</v>
      </c>
      <c r="M569" s="41" t="s">
        <v>345</v>
      </c>
      <c r="N569" s="43">
        <v>1</v>
      </c>
      <c r="O569" s="39">
        <f t="shared" si="2"/>
        <v>1339286</v>
      </c>
      <c r="P569" s="39">
        <v>1339286</v>
      </c>
      <c r="Q569" s="36" t="s">
        <v>38</v>
      </c>
      <c r="R569" s="36" t="s">
        <v>724</v>
      </c>
      <c r="S569" s="34" t="s">
        <v>164</v>
      </c>
      <c r="T569" s="36">
        <v>0</v>
      </c>
    </row>
    <row r="570" spans="1:20" s="40" customFormat="1" ht="51" outlineLevel="1">
      <c r="A570" s="29"/>
      <c r="B570" s="41">
        <v>553</v>
      </c>
      <c r="C570" s="31" t="s">
        <v>29</v>
      </c>
      <c r="D570" s="58" t="s">
        <v>339</v>
      </c>
      <c r="E570" s="36" t="s">
        <v>639</v>
      </c>
      <c r="F570" s="34" t="s">
        <v>775</v>
      </c>
      <c r="G570" s="34" t="s">
        <v>776</v>
      </c>
      <c r="H570" s="34" t="s">
        <v>642</v>
      </c>
      <c r="I570" s="34" t="s">
        <v>643</v>
      </c>
      <c r="J570" s="36" t="s">
        <v>777</v>
      </c>
      <c r="K570" s="36" t="s">
        <v>778</v>
      </c>
      <c r="L570" s="36" t="s">
        <v>62</v>
      </c>
      <c r="M570" s="41" t="s">
        <v>345</v>
      </c>
      <c r="N570" s="43">
        <v>1</v>
      </c>
      <c r="O570" s="39">
        <f t="shared" si="2"/>
        <v>400000</v>
      </c>
      <c r="P570" s="39">
        <v>400000</v>
      </c>
      <c r="Q570" s="36" t="s">
        <v>38</v>
      </c>
      <c r="R570" s="36" t="s">
        <v>779</v>
      </c>
      <c r="S570" s="34" t="s">
        <v>40</v>
      </c>
      <c r="T570" s="36">
        <v>70</v>
      </c>
    </row>
    <row r="571" spans="1:20" s="40" customFormat="1" ht="38.25" outlineLevel="1">
      <c r="A571" s="29"/>
      <c r="B571" s="41">
        <v>554</v>
      </c>
      <c r="C571" s="31" t="s">
        <v>29</v>
      </c>
      <c r="D571" s="58" t="s">
        <v>327</v>
      </c>
      <c r="E571" s="36" t="s">
        <v>780</v>
      </c>
      <c r="F571" s="34" t="s">
        <v>781</v>
      </c>
      <c r="G571" s="34" t="s">
        <v>782</v>
      </c>
      <c r="H571" s="34" t="s">
        <v>783</v>
      </c>
      <c r="I571" s="34" t="s">
        <v>784</v>
      </c>
      <c r="J571" s="36" t="s">
        <v>785</v>
      </c>
      <c r="K571" s="36" t="s">
        <v>786</v>
      </c>
      <c r="L571" s="36" t="s">
        <v>62</v>
      </c>
      <c r="M571" s="41" t="s">
        <v>333</v>
      </c>
      <c r="N571" s="43">
        <v>1</v>
      </c>
      <c r="O571" s="39">
        <f t="shared" si="2"/>
        <v>267860</v>
      </c>
      <c r="P571" s="39">
        <v>267860</v>
      </c>
      <c r="Q571" s="36" t="s">
        <v>38</v>
      </c>
      <c r="R571" s="36" t="s">
        <v>787</v>
      </c>
      <c r="S571" s="34" t="s">
        <v>40</v>
      </c>
      <c r="T571" s="36">
        <v>50</v>
      </c>
    </row>
    <row r="572" spans="1:20" s="40" customFormat="1" ht="51" outlineLevel="1">
      <c r="A572" s="29"/>
      <c r="B572" s="41">
        <v>555</v>
      </c>
      <c r="C572" s="31" t="s">
        <v>29</v>
      </c>
      <c r="D572" s="58" t="s">
        <v>327</v>
      </c>
      <c r="E572" s="36" t="s">
        <v>788</v>
      </c>
      <c r="F572" s="34" t="s">
        <v>789</v>
      </c>
      <c r="G572" s="34" t="s">
        <v>790</v>
      </c>
      <c r="H572" s="34" t="s">
        <v>791</v>
      </c>
      <c r="I572" s="34" t="s">
        <v>792</v>
      </c>
      <c r="J572" s="34" t="s">
        <v>793</v>
      </c>
      <c r="K572" s="36" t="s">
        <v>794</v>
      </c>
      <c r="L572" s="36" t="s">
        <v>62</v>
      </c>
      <c r="M572" s="41" t="s">
        <v>333</v>
      </c>
      <c r="N572" s="43">
        <v>1</v>
      </c>
      <c r="O572" s="39">
        <f t="shared" si="2"/>
        <v>1026652</v>
      </c>
      <c r="P572" s="39">
        <v>1026652</v>
      </c>
      <c r="Q572" s="36" t="s">
        <v>38</v>
      </c>
      <c r="R572" s="36" t="s">
        <v>795</v>
      </c>
      <c r="S572" s="34" t="s">
        <v>173</v>
      </c>
      <c r="T572" s="36">
        <v>70</v>
      </c>
    </row>
    <row r="573" spans="1:20" s="40" customFormat="1" ht="89.25" outlineLevel="1">
      <c r="A573" s="29"/>
      <c r="B573" s="41">
        <v>556</v>
      </c>
      <c r="C573" s="31" t="s">
        <v>29</v>
      </c>
      <c r="D573" s="58" t="s">
        <v>30</v>
      </c>
      <c r="E573" s="36" t="s">
        <v>796</v>
      </c>
      <c r="F573" s="40" t="s">
        <v>797</v>
      </c>
      <c r="G573" s="35" t="s">
        <v>797</v>
      </c>
      <c r="H573" s="35" t="s">
        <v>798</v>
      </c>
      <c r="I573" s="34" t="s">
        <v>799</v>
      </c>
      <c r="J573" s="36"/>
      <c r="K573" s="36"/>
      <c r="L573" s="36" t="s">
        <v>62</v>
      </c>
      <c r="M573" s="41" t="s">
        <v>800</v>
      </c>
      <c r="N573" s="43">
        <v>4</v>
      </c>
      <c r="O573" s="39">
        <f t="shared" si="2"/>
        <v>25000</v>
      </c>
      <c r="P573" s="39">
        <v>100000</v>
      </c>
      <c r="Q573" s="36" t="s">
        <v>38</v>
      </c>
      <c r="R573" s="36" t="s">
        <v>801</v>
      </c>
      <c r="S573" s="34" t="s">
        <v>40</v>
      </c>
      <c r="T573" s="36">
        <v>100</v>
      </c>
    </row>
    <row r="574" spans="1:20" s="40" customFormat="1" ht="76.5" outlineLevel="1">
      <c r="A574" s="29"/>
      <c r="B574" s="41">
        <v>557</v>
      </c>
      <c r="C574" s="31" t="s">
        <v>29</v>
      </c>
      <c r="D574" s="58" t="s">
        <v>339</v>
      </c>
      <c r="E574" s="36" t="s">
        <v>536</v>
      </c>
      <c r="F574" s="34" t="s">
        <v>537</v>
      </c>
      <c r="G574" s="34" t="s">
        <v>538</v>
      </c>
      <c r="H574" s="34" t="s">
        <v>539</v>
      </c>
      <c r="I574" s="34" t="s">
        <v>540</v>
      </c>
      <c r="J574" s="36"/>
      <c r="K574" s="36"/>
      <c r="L574" s="36" t="s">
        <v>62</v>
      </c>
      <c r="M574" s="41" t="s">
        <v>345</v>
      </c>
      <c r="N574" s="43">
        <v>1</v>
      </c>
      <c r="O574" s="39">
        <f>P574</f>
        <v>338000</v>
      </c>
      <c r="P574" s="39">
        <f>50000+288000</f>
        <v>338000</v>
      </c>
      <c r="Q574" s="36" t="s">
        <v>38</v>
      </c>
      <c r="R574" s="36" t="s">
        <v>38</v>
      </c>
      <c r="S574" s="34" t="s">
        <v>111</v>
      </c>
      <c r="T574" s="36">
        <v>100</v>
      </c>
    </row>
    <row r="575" spans="1:20" s="40" customFormat="1" ht="51" outlineLevel="1">
      <c r="A575" s="29"/>
      <c r="B575" s="41">
        <v>558</v>
      </c>
      <c r="C575" s="31" t="s">
        <v>29</v>
      </c>
      <c r="D575" s="58" t="s">
        <v>339</v>
      </c>
      <c r="E575" s="36" t="s">
        <v>639</v>
      </c>
      <c r="F575" s="34" t="s">
        <v>775</v>
      </c>
      <c r="G575" s="34" t="s">
        <v>776</v>
      </c>
      <c r="H575" s="34" t="s">
        <v>642</v>
      </c>
      <c r="I575" s="34" t="s">
        <v>643</v>
      </c>
      <c r="J575" s="36"/>
      <c r="K575" s="36"/>
      <c r="L575" s="36" t="s">
        <v>62</v>
      </c>
      <c r="M575" s="41" t="s">
        <v>345</v>
      </c>
      <c r="N575" s="43">
        <v>1</v>
      </c>
      <c r="O575" s="39">
        <f t="shared" ref="O575:O581" si="3">P575/N575</f>
        <v>38107.5</v>
      </c>
      <c r="P575" s="39">
        <v>38107.5</v>
      </c>
      <c r="Q575" s="36" t="s">
        <v>38</v>
      </c>
      <c r="R575" s="36" t="s">
        <v>38</v>
      </c>
      <c r="S575" s="34" t="s">
        <v>173</v>
      </c>
      <c r="T575" s="36">
        <v>100</v>
      </c>
    </row>
    <row r="576" spans="1:20" s="40" customFormat="1" ht="51" outlineLevel="1">
      <c r="A576" s="29"/>
      <c r="B576" s="41">
        <v>559</v>
      </c>
      <c r="C576" s="31" t="s">
        <v>29</v>
      </c>
      <c r="D576" s="58" t="s">
        <v>339</v>
      </c>
      <c r="E576" s="36" t="s">
        <v>729</v>
      </c>
      <c r="F576" s="34" t="s">
        <v>802</v>
      </c>
      <c r="G576" s="34" t="s">
        <v>803</v>
      </c>
      <c r="H576" s="34" t="s">
        <v>802</v>
      </c>
      <c r="I576" s="34" t="s">
        <v>732</v>
      </c>
      <c r="J576" s="36"/>
      <c r="K576" s="36"/>
      <c r="L576" s="36" t="s">
        <v>62</v>
      </c>
      <c r="M576" s="41" t="s">
        <v>345</v>
      </c>
      <c r="N576" s="43">
        <v>1</v>
      </c>
      <c r="O576" s="39">
        <f t="shared" si="3"/>
        <v>501000</v>
      </c>
      <c r="P576" s="39">
        <v>501000</v>
      </c>
      <c r="Q576" s="36" t="s">
        <v>38</v>
      </c>
      <c r="R576" s="36" t="s">
        <v>190</v>
      </c>
      <c r="S576" s="34">
        <v>391000000</v>
      </c>
      <c r="T576" s="36">
        <v>50</v>
      </c>
    </row>
    <row r="577" spans="1:20" s="40" customFormat="1" ht="51" outlineLevel="1">
      <c r="A577" s="29"/>
      <c r="B577" s="41">
        <v>560</v>
      </c>
      <c r="C577" s="31" t="s">
        <v>29</v>
      </c>
      <c r="D577" s="58" t="s">
        <v>339</v>
      </c>
      <c r="E577" s="36" t="s">
        <v>804</v>
      </c>
      <c r="F577" s="34" t="s">
        <v>805</v>
      </c>
      <c r="G577" s="34" t="s">
        <v>806</v>
      </c>
      <c r="H577" s="34" t="s">
        <v>805</v>
      </c>
      <c r="I577" s="34" t="s">
        <v>806</v>
      </c>
      <c r="J577" s="36"/>
      <c r="K577" s="36"/>
      <c r="L577" s="36" t="s">
        <v>62</v>
      </c>
      <c r="M577" s="41" t="s">
        <v>345</v>
      </c>
      <c r="N577" s="43">
        <v>1</v>
      </c>
      <c r="O577" s="39">
        <f t="shared" si="3"/>
        <v>50000</v>
      </c>
      <c r="P577" s="39">
        <v>50000</v>
      </c>
      <c r="Q577" s="36" t="s">
        <v>38</v>
      </c>
      <c r="R577" s="36" t="s">
        <v>779</v>
      </c>
      <c r="S577" s="34">
        <v>391000000</v>
      </c>
      <c r="T577" s="36">
        <v>50</v>
      </c>
    </row>
    <row r="578" spans="1:20" s="40" customFormat="1" ht="63.75" outlineLevel="1">
      <c r="A578" s="29"/>
      <c r="B578" s="41">
        <v>561</v>
      </c>
      <c r="C578" s="31" t="s">
        <v>29</v>
      </c>
      <c r="D578" s="58" t="s">
        <v>327</v>
      </c>
      <c r="E578" s="36" t="s">
        <v>807</v>
      </c>
      <c r="F578" s="34" t="s">
        <v>808</v>
      </c>
      <c r="G578" s="34" t="s">
        <v>809</v>
      </c>
      <c r="H578" s="34" t="s">
        <v>808</v>
      </c>
      <c r="I578" s="34" t="s">
        <v>809</v>
      </c>
      <c r="J578" s="36"/>
      <c r="K578" s="36"/>
      <c r="L578" s="36" t="s">
        <v>62</v>
      </c>
      <c r="M578" s="41" t="s">
        <v>345</v>
      </c>
      <c r="N578" s="43">
        <v>1</v>
      </c>
      <c r="O578" s="39">
        <f t="shared" si="3"/>
        <v>250000</v>
      </c>
      <c r="P578" s="39">
        <v>250000</v>
      </c>
      <c r="Q578" s="36" t="s">
        <v>38</v>
      </c>
      <c r="R578" s="36" t="s">
        <v>714</v>
      </c>
      <c r="S578" s="34">
        <v>391000000</v>
      </c>
      <c r="T578" s="36">
        <v>50</v>
      </c>
    </row>
    <row r="579" spans="1:20" s="40" customFormat="1" ht="51" outlineLevel="1">
      <c r="A579" s="29"/>
      <c r="B579" s="41">
        <v>562</v>
      </c>
      <c r="C579" s="31" t="s">
        <v>29</v>
      </c>
      <c r="D579" s="58" t="s">
        <v>30</v>
      </c>
      <c r="E579" s="36" t="s">
        <v>810</v>
      </c>
      <c r="F579" s="34" t="s">
        <v>811</v>
      </c>
      <c r="G579" s="34" t="s">
        <v>812</v>
      </c>
      <c r="H579" s="34" t="s">
        <v>813</v>
      </c>
      <c r="I579" s="34" t="s">
        <v>814</v>
      </c>
      <c r="J579" s="36"/>
      <c r="K579" s="36"/>
      <c r="L579" s="36" t="s">
        <v>62</v>
      </c>
      <c r="M579" s="41" t="s">
        <v>37</v>
      </c>
      <c r="N579" s="43">
        <v>5</v>
      </c>
      <c r="O579" s="39">
        <f t="shared" si="3"/>
        <v>12000</v>
      </c>
      <c r="P579" s="39">
        <v>60000</v>
      </c>
      <c r="Q579" s="36" t="s">
        <v>38</v>
      </c>
      <c r="R579" s="36" t="s">
        <v>779</v>
      </c>
      <c r="S579" s="34">
        <v>391000000</v>
      </c>
      <c r="T579" s="36">
        <v>0</v>
      </c>
    </row>
    <row r="580" spans="1:20" s="40" customFormat="1" ht="51" outlineLevel="1">
      <c r="A580" s="29"/>
      <c r="B580" s="41">
        <v>563</v>
      </c>
      <c r="C580" s="31" t="s">
        <v>29</v>
      </c>
      <c r="D580" s="58" t="s">
        <v>30</v>
      </c>
      <c r="E580" s="36" t="s">
        <v>815</v>
      </c>
      <c r="F580" s="34" t="s">
        <v>816</v>
      </c>
      <c r="G580" s="34" t="s">
        <v>817</v>
      </c>
      <c r="H580" s="34" t="s">
        <v>818</v>
      </c>
      <c r="I580" s="34" t="s">
        <v>819</v>
      </c>
      <c r="J580" s="36"/>
      <c r="K580" s="36"/>
      <c r="L580" s="36" t="s">
        <v>62</v>
      </c>
      <c r="M580" s="41" t="s">
        <v>37</v>
      </c>
      <c r="N580" s="43">
        <v>1</v>
      </c>
      <c r="O580" s="39">
        <f t="shared" si="3"/>
        <v>90000</v>
      </c>
      <c r="P580" s="39">
        <v>90000</v>
      </c>
      <c r="Q580" s="36" t="s">
        <v>38</v>
      </c>
      <c r="R580" s="36" t="s">
        <v>779</v>
      </c>
      <c r="S580" s="34">
        <v>391000000</v>
      </c>
      <c r="T580" s="36">
        <v>0</v>
      </c>
    </row>
    <row r="581" spans="1:20" s="40" customFormat="1" ht="63.75" outlineLevel="1">
      <c r="A581" s="29"/>
      <c r="B581" s="41">
        <v>564</v>
      </c>
      <c r="C581" s="31" t="s">
        <v>29</v>
      </c>
      <c r="D581" s="58" t="s">
        <v>30</v>
      </c>
      <c r="E581" s="36" t="s">
        <v>820</v>
      </c>
      <c r="F581" s="34" t="s">
        <v>821</v>
      </c>
      <c r="G581" s="34" t="s">
        <v>822</v>
      </c>
      <c r="H581" s="34" t="s">
        <v>823</v>
      </c>
      <c r="I581" s="34" t="s">
        <v>824</v>
      </c>
      <c r="J581" s="36"/>
      <c r="K581" s="36"/>
      <c r="L581" s="36" t="s">
        <v>62</v>
      </c>
      <c r="M581" s="41" t="s">
        <v>37</v>
      </c>
      <c r="N581" s="43">
        <v>2</v>
      </c>
      <c r="O581" s="39">
        <f t="shared" si="3"/>
        <v>15000</v>
      </c>
      <c r="P581" s="39">
        <v>30000</v>
      </c>
      <c r="Q581" s="36" t="s">
        <v>38</v>
      </c>
      <c r="R581" s="36" t="s">
        <v>779</v>
      </c>
      <c r="S581" s="34">
        <v>391000000</v>
      </c>
      <c r="T581" s="36">
        <v>0</v>
      </c>
    </row>
    <row r="582" spans="1:20" s="40" customFormat="1" ht="191.25" outlineLevel="1">
      <c r="A582" s="29"/>
      <c r="B582" s="41">
        <v>565</v>
      </c>
      <c r="C582" s="31" t="s">
        <v>29</v>
      </c>
      <c r="D582" s="58" t="s">
        <v>339</v>
      </c>
      <c r="E582" s="36" t="s">
        <v>835</v>
      </c>
      <c r="F582" s="34" t="s">
        <v>838</v>
      </c>
      <c r="G582" s="34" t="s">
        <v>834</v>
      </c>
      <c r="H582" s="34" t="s">
        <v>837</v>
      </c>
      <c r="I582" s="36" t="s">
        <v>836</v>
      </c>
      <c r="J582" s="75" t="s">
        <v>839</v>
      </c>
      <c r="K582" s="75" t="s">
        <v>826</v>
      </c>
      <c r="L582" s="37" t="s">
        <v>62</v>
      </c>
      <c r="M582" s="41" t="s">
        <v>345</v>
      </c>
      <c r="N582" s="43">
        <v>1</v>
      </c>
      <c r="O582" s="39">
        <f t="shared" ref="O582:O599" si="4">P582</f>
        <v>3090178</v>
      </c>
      <c r="P582" s="39">
        <v>3090178</v>
      </c>
      <c r="Q582" s="36" t="s">
        <v>104</v>
      </c>
      <c r="R582" s="36" t="s">
        <v>190</v>
      </c>
      <c r="S582" s="36" t="s">
        <v>40</v>
      </c>
      <c r="T582" s="36">
        <v>50</v>
      </c>
    </row>
    <row r="583" spans="1:20" s="40" customFormat="1" ht="153" outlineLevel="1">
      <c r="A583" s="29"/>
      <c r="B583" s="41">
        <v>566</v>
      </c>
      <c r="C583" s="31" t="s">
        <v>29</v>
      </c>
      <c r="D583" s="58" t="s">
        <v>339</v>
      </c>
      <c r="E583" s="36" t="s">
        <v>840</v>
      </c>
      <c r="F583" s="34" t="s">
        <v>843</v>
      </c>
      <c r="G583" s="34" t="s">
        <v>841</v>
      </c>
      <c r="H583" s="34" t="s">
        <v>844</v>
      </c>
      <c r="I583" s="36" t="s">
        <v>842</v>
      </c>
      <c r="J583" s="75" t="s">
        <v>845</v>
      </c>
      <c r="K583" s="75" t="s">
        <v>827</v>
      </c>
      <c r="L583" s="37" t="s">
        <v>62</v>
      </c>
      <c r="M583" s="41" t="s">
        <v>345</v>
      </c>
      <c r="N583" s="43">
        <v>1</v>
      </c>
      <c r="O583" s="39">
        <f t="shared" si="4"/>
        <v>3090857</v>
      </c>
      <c r="P583" s="39">
        <v>3090857</v>
      </c>
      <c r="Q583" s="36" t="s">
        <v>104</v>
      </c>
      <c r="R583" s="36" t="s">
        <v>190</v>
      </c>
      <c r="S583" s="36" t="s">
        <v>40</v>
      </c>
      <c r="T583" s="36">
        <v>50</v>
      </c>
    </row>
    <row r="584" spans="1:20" s="40" customFormat="1" ht="51" outlineLevel="1">
      <c r="A584" s="29"/>
      <c r="B584" s="41">
        <v>567</v>
      </c>
      <c r="C584" s="31" t="s">
        <v>29</v>
      </c>
      <c r="D584" s="58" t="s">
        <v>339</v>
      </c>
      <c r="E584" s="36" t="s">
        <v>581</v>
      </c>
      <c r="F584" s="34" t="s">
        <v>582</v>
      </c>
      <c r="G584" s="34" t="s">
        <v>583</v>
      </c>
      <c r="H584" s="34" t="s">
        <v>584</v>
      </c>
      <c r="I584" s="36" t="s">
        <v>585</v>
      </c>
      <c r="J584" s="36"/>
      <c r="K584" s="36"/>
      <c r="L584" s="37" t="s">
        <v>62</v>
      </c>
      <c r="M584" s="41" t="s">
        <v>345</v>
      </c>
      <c r="N584" s="43">
        <v>1</v>
      </c>
      <c r="O584" s="39">
        <f t="shared" si="4"/>
        <v>0</v>
      </c>
      <c r="P584" s="39">
        <f>1200000-1200000</f>
        <v>0</v>
      </c>
      <c r="Q584" s="36" t="s">
        <v>104</v>
      </c>
      <c r="R584" s="36" t="s">
        <v>190</v>
      </c>
      <c r="S584" s="34" t="s">
        <v>98</v>
      </c>
      <c r="T584" s="36">
        <v>0</v>
      </c>
    </row>
    <row r="585" spans="1:20" s="40" customFormat="1" ht="51" outlineLevel="1">
      <c r="A585" s="29"/>
      <c r="B585" s="41">
        <v>568</v>
      </c>
      <c r="C585" s="31" t="s">
        <v>29</v>
      </c>
      <c r="D585" s="58" t="s">
        <v>339</v>
      </c>
      <c r="E585" s="36" t="s">
        <v>847</v>
      </c>
      <c r="F585" s="34" t="s">
        <v>849</v>
      </c>
      <c r="G585" s="34" t="s">
        <v>848</v>
      </c>
      <c r="H585" s="34" t="s">
        <v>849</v>
      </c>
      <c r="I585" s="36" t="s">
        <v>848</v>
      </c>
      <c r="J585" s="36" t="s">
        <v>850</v>
      </c>
      <c r="K585" s="34" t="s">
        <v>846</v>
      </c>
      <c r="L585" s="37" t="s">
        <v>62</v>
      </c>
      <c r="M585" s="41" t="s">
        <v>345</v>
      </c>
      <c r="N585" s="43">
        <v>1</v>
      </c>
      <c r="O585" s="39">
        <f t="shared" si="4"/>
        <v>803572</v>
      </c>
      <c r="P585" s="39">
        <v>803572</v>
      </c>
      <c r="Q585" s="36" t="s">
        <v>104</v>
      </c>
      <c r="R585" s="36" t="s">
        <v>828</v>
      </c>
      <c r="S585" s="36" t="s">
        <v>40</v>
      </c>
      <c r="T585" s="36">
        <v>30</v>
      </c>
    </row>
    <row r="586" spans="1:20" s="40" customFormat="1" ht="51" outlineLevel="1">
      <c r="A586" s="29"/>
      <c r="B586" s="41">
        <v>569</v>
      </c>
      <c r="C586" s="31" t="s">
        <v>29</v>
      </c>
      <c r="D586" s="58" t="s">
        <v>339</v>
      </c>
      <c r="E586" s="36" t="s">
        <v>853</v>
      </c>
      <c r="F586" s="34" t="s">
        <v>855</v>
      </c>
      <c r="G586" s="34" t="s">
        <v>854</v>
      </c>
      <c r="H586" s="34" t="s">
        <v>855</v>
      </c>
      <c r="I586" s="36" t="s">
        <v>854</v>
      </c>
      <c r="J586" s="36" t="s">
        <v>852</v>
      </c>
      <c r="K586" s="36" t="s">
        <v>851</v>
      </c>
      <c r="L586" s="37" t="s">
        <v>62</v>
      </c>
      <c r="M586" s="41" t="s">
        <v>345</v>
      </c>
      <c r="N586" s="43">
        <v>1</v>
      </c>
      <c r="O586" s="39">
        <f t="shared" si="4"/>
        <v>2678571</v>
      </c>
      <c r="P586" s="39">
        <v>2678571</v>
      </c>
      <c r="Q586" s="36" t="s">
        <v>104</v>
      </c>
      <c r="R586" s="36" t="s">
        <v>828</v>
      </c>
      <c r="S586" s="36" t="s">
        <v>40</v>
      </c>
      <c r="T586" s="36">
        <v>30</v>
      </c>
    </row>
    <row r="587" spans="1:20" s="40" customFormat="1" ht="51" outlineLevel="1">
      <c r="A587" s="29"/>
      <c r="B587" s="41">
        <v>570</v>
      </c>
      <c r="C587" s="31" t="s">
        <v>365</v>
      </c>
      <c r="D587" s="58" t="s">
        <v>339</v>
      </c>
      <c r="E587" s="36" t="s">
        <v>505</v>
      </c>
      <c r="F587" s="34" t="s">
        <v>857</v>
      </c>
      <c r="G587" s="34" t="s">
        <v>509</v>
      </c>
      <c r="H587" s="34" t="s">
        <v>857</v>
      </c>
      <c r="I587" s="34" t="s">
        <v>509</v>
      </c>
      <c r="J587" s="34" t="s">
        <v>858</v>
      </c>
      <c r="K587" s="34" t="s">
        <v>856</v>
      </c>
      <c r="L587" s="36" t="s">
        <v>62</v>
      </c>
      <c r="M587" s="41" t="s">
        <v>345</v>
      </c>
      <c r="N587" s="43">
        <v>1</v>
      </c>
      <c r="O587" s="39">
        <f t="shared" si="4"/>
        <v>7369650</v>
      </c>
      <c r="P587" s="39">
        <v>7369650</v>
      </c>
      <c r="Q587" s="36" t="s">
        <v>104</v>
      </c>
      <c r="R587" s="36" t="s">
        <v>720</v>
      </c>
      <c r="S587" s="36" t="s">
        <v>40</v>
      </c>
      <c r="T587" s="36">
        <v>100</v>
      </c>
    </row>
    <row r="588" spans="1:20" s="40" customFormat="1" ht="51" outlineLevel="1">
      <c r="A588" s="29"/>
      <c r="B588" s="41">
        <v>571</v>
      </c>
      <c r="C588" s="31" t="s">
        <v>365</v>
      </c>
      <c r="D588" s="58" t="s">
        <v>339</v>
      </c>
      <c r="E588" s="36" t="s">
        <v>859</v>
      </c>
      <c r="F588" s="34" t="s">
        <v>860</v>
      </c>
      <c r="G588" s="34" t="s">
        <v>829</v>
      </c>
      <c r="H588" s="34" t="s">
        <v>860</v>
      </c>
      <c r="I588" s="34" t="s">
        <v>829</v>
      </c>
      <c r="J588" s="34" t="s">
        <v>1121</v>
      </c>
      <c r="K588" s="34" t="s">
        <v>1120</v>
      </c>
      <c r="L588" s="36" t="s">
        <v>62</v>
      </c>
      <c r="M588" s="41" t="s">
        <v>345</v>
      </c>
      <c r="N588" s="43">
        <v>1</v>
      </c>
      <c r="O588" s="39">
        <f t="shared" si="4"/>
        <v>120000</v>
      </c>
      <c r="P588" s="39">
        <v>120000</v>
      </c>
      <c r="Q588" s="36" t="s">
        <v>104</v>
      </c>
      <c r="R588" s="36" t="s">
        <v>830</v>
      </c>
      <c r="S588" s="36" t="s">
        <v>40</v>
      </c>
      <c r="T588" s="36">
        <v>50</v>
      </c>
    </row>
    <row r="589" spans="1:20" s="40" customFormat="1" ht="51" outlineLevel="1">
      <c r="A589" s="29"/>
      <c r="B589" s="41">
        <v>572</v>
      </c>
      <c r="C589" s="31" t="s">
        <v>29</v>
      </c>
      <c r="D589" s="58" t="s">
        <v>339</v>
      </c>
      <c r="E589" s="36" t="s">
        <v>569</v>
      </c>
      <c r="F589" s="34" t="s">
        <v>861</v>
      </c>
      <c r="G589" s="34" t="s">
        <v>571</v>
      </c>
      <c r="H589" s="34" t="s">
        <v>862</v>
      </c>
      <c r="I589" s="34" t="s">
        <v>573</v>
      </c>
      <c r="J589" s="34"/>
      <c r="K589" s="34"/>
      <c r="L589" s="36" t="s">
        <v>62</v>
      </c>
      <c r="M589" s="41" t="s">
        <v>345</v>
      </c>
      <c r="N589" s="43">
        <v>1</v>
      </c>
      <c r="O589" s="39">
        <f t="shared" si="4"/>
        <v>150000</v>
      </c>
      <c r="P589" s="39">
        <v>150000</v>
      </c>
      <c r="Q589" s="36" t="s">
        <v>38</v>
      </c>
      <c r="R589" s="36" t="s">
        <v>190</v>
      </c>
      <c r="S589" s="36" t="s">
        <v>40</v>
      </c>
      <c r="T589" s="36">
        <v>0</v>
      </c>
    </row>
    <row r="590" spans="1:20" s="40" customFormat="1" ht="51">
      <c r="A590" s="29"/>
      <c r="B590" s="41">
        <v>573</v>
      </c>
      <c r="C590" s="31" t="s">
        <v>29</v>
      </c>
      <c r="D590" s="58" t="s">
        <v>339</v>
      </c>
      <c r="E590" s="36" t="s">
        <v>378</v>
      </c>
      <c r="F590" s="34" t="s">
        <v>379</v>
      </c>
      <c r="G590" s="34" t="s">
        <v>380</v>
      </c>
      <c r="H590" s="34" t="s">
        <v>379</v>
      </c>
      <c r="I590" s="36" t="s">
        <v>380</v>
      </c>
      <c r="J590" s="36"/>
      <c r="K590" s="36"/>
      <c r="L590" s="36" t="s">
        <v>62</v>
      </c>
      <c r="M590" s="41" t="s">
        <v>345</v>
      </c>
      <c r="N590" s="43">
        <v>1</v>
      </c>
      <c r="O590" s="39">
        <f t="shared" si="4"/>
        <v>40500</v>
      </c>
      <c r="P590" s="39">
        <v>40500</v>
      </c>
      <c r="Q590" s="36" t="s">
        <v>38</v>
      </c>
      <c r="R590" s="36" t="s">
        <v>381</v>
      </c>
      <c r="S590" s="34" t="s">
        <v>111</v>
      </c>
      <c r="T590" s="36">
        <v>0</v>
      </c>
    </row>
    <row r="591" spans="1:20" s="40" customFormat="1" ht="51">
      <c r="A591" s="29"/>
      <c r="B591" s="41">
        <v>574</v>
      </c>
      <c r="C591" s="31" t="s">
        <v>29</v>
      </c>
      <c r="D591" s="58" t="s">
        <v>339</v>
      </c>
      <c r="E591" s="36" t="s">
        <v>639</v>
      </c>
      <c r="F591" s="34" t="s">
        <v>775</v>
      </c>
      <c r="G591" s="34" t="s">
        <v>776</v>
      </c>
      <c r="H591" s="34" t="s">
        <v>642</v>
      </c>
      <c r="I591" s="36" t="s">
        <v>643</v>
      </c>
      <c r="J591" s="34" t="s">
        <v>640</v>
      </c>
      <c r="K591" s="36" t="s">
        <v>641</v>
      </c>
      <c r="L591" s="36" t="s">
        <v>62</v>
      </c>
      <c r="M591" s="41" t="s">
        <v>345</v>
      </c>
      <c r="N591" s="43">
        <v>1</v>
      </c>
      <c r="O591" s="39">
        <f t="shared" si="4"/>
        <v>1500000</v>
      </c>
      <c r="P591" s="39">
        <v>1500000</v>
      </c>
      <c r="Q591" s="36" t="s">
        <v>38</v>
      </c>
      <c r="R591" s="36" t="s">
        <v>381</v>
      </c>
      <c r="S591" s="34" t="s">
        <v>111</v>
      </c>
      <c r="T591" s="36">
        <v>30</v>
      </c>
    </row>
    <row r="592" spans="1:20" s="40" customFormat="1" ht="51">
      <c r="A592" s="29"/>
      <c r="B592" s="41">
        <v>575</v>
      </c>
      <c r="C592" s="31" t="s">
        <v>29</v>
      </c>
      <c r="D592" s="58" t="s">
        <v>339</v>
      </c>
      <c r="E592" s="36" t="s">
        <v>863</v>
      </c>
      <c r="F592" s="34" t="s">
        <v>866</v>
      </c>
      <c r="G592" s="34" t="s">
        <v>864</v>
      </c>
      <c r="H592" s="34" t="s">
        <v>867</v>
      </c>
      <c r="I592" s="36" t="s">
        <v>865</v>
      </c>
      <c r="J592" s="36"/>
      <c r="K592" s="36"/>
      <c r="L592" s="36" t="s">
        <v>62</v>
      </c>
      <c r="M592" s="41" t="s">
        <v>345</v>
      </c>
      <c r="N592" s="43">
        <v>1</v>
      </c>
      <c r="O592" s="39">
        <f t="shared" si="4"/>
        <v>98215</v>
      </c>
      <c r="P592" s="39">
        <v>98215</v>
      </c>
      <c r="Q592" s="36" t="s">
        <v>38</v>
      </c>
      <c r="R592" s="36" t="s">
        <v>831</v>
      </c>
      <c r="S592" s="34" t="s">
        <v>189</v>
      </c>
      <c r="T592" s="36">
        <v>50</v>
      </c>
    </row>
    <row r="593" spans="1:20" s="40" customFormat="1" ht="63.75" outlineLevel="1">
      <c r="A593" s="29"/>
      <c r="B593" s="41">
        <v>576</v>
      </c>
      <c r="C593" s="31" t="s">
        <v>365</v>
      </c>
      <c r="D593" s="58" t="s">
        <v>339</v>
      </c>
      <c r="E593" s="36" t="s">
        <v>531</v>
      </c>
      <c r="F593" s="47" t="s">
        <v>532</v>
      </c>
      <c r="G593" s="34" t="s">
        <v>533</v>
      </c>
      <c r="H593" s="47" t="s">
        <v>534</v>
      </c>
      <c r="I593" s="47" t="s">
        <v>535</v>
      </c>
      <c r="J593" s="47"/>
      <c r="K593" s="61"/>
      <c r="L593" s="36" t="s">
        <v>62</v>
      </c>
      <c r="M593" s="41" t="s">
        <v>345</v>
      </c>
      <c r="N593" s="43">
        <v>1</v>
      </c>
      <c r="O593" s="39">
        <f t="shared" si="4"/>
        <v>281493</v>
      </c>
      <c r="P593" s="39">
        <v>281493</v>
      </c>
      <c r="Q593" s="36" t="s">
        <v>104</v>
      </c>
      <c r="R593" s="34" t="s">
        <v>526</v>
      </c>
      <c r="S593" s="36">
        <v>351000000</v>
      </c>
      <c r="T593" s="36">
        <v>100</v>
      </c>
    </row>
    <row r="594" spans="1:20" s="40" customFormat="1" ht="51" customHeight="1" outlineLevel="1">
      <c r="A594" s="29"/>
      <c r="B594" s="41">
        <v>577</v>
      </c>
      <c r="C594" s="31" t="s">
        <v>365</v>
      </c>
      <c r="D594" s="58" t="s">
        <v>339</v>
      </c>
      <c r="E594" s="36" t="s">
        <v>527</v>
      </c>
      <c r="F594" s="47" t="s">
        <v>528</v>
      </c>
      <c r="G594" s="34" t="s">
        <v>529</v>
      </c>
      <c r="H594" s="47" t="s">
        <v>528</v>
      </c>
      <c r="I594" s="47" t="s">
        <v>530</v>
      </c>
      <c r="J594" s="47"/>
      <c r="K594" s="41"/>
      <c r="L594" s="36" t="s">
        <v>62</v>
      </c>
      <c r="M594" s="41" t="s">
        <v>345</v>
      </c>
      <c r="N594" s="43">
        <v>1</v>
      </c>
      <c r="O594" s="39">
        <f t="shared" si="4"/>
        <v>17000</v>
      </c>
      <c r="P594" s="39">
        <v>17000</v>
      </c>
      <c r="Q594" s="36" t="s">
        <v>104</v>
      </c>
      <c r="R594" s="34" t="s">
        <v>526</v>
      </c>
      <c r="S594" s="36">
        <v>351000000</v>
      </c>
      <c r="T594" s="36">
        <v>100</v>
      </c>
    </row>
    <row r="595" spans="1:20" s="40" customFormat="1" ht="63.75" outlineLevel="1">
      <c r="A595" s="29"/>
      <c r="B595" s="41">
        <v>578</v>
      </c>
      <c r="C595" s="31" t="s">
        <v>365</v>
      </c>
      <c r="D595" s="58" t="s">
        <v>339</v>
      </c>
      <c r="E595" s="36" t="s">
        <v>531</v>
      </c>
      <c r="F595" s="47" t="s">
        <v>532</v>
      </c>
      <c r="G595" s="34" t="s">
        <v>533</v>
      </c>
      <c r="H595" s="47" t="s">
        <v>534</v>
      </c>
      <c r="I595" s="47" t="s">
        <v>535</v>
      </c>
      <c r="J595" s="47"/>
      <c r="K595" s="61"/>
      <c r="L595" s="36" t="s">
        <v>62</v>
      </c>
      <c r="M595" s="41" t="s">
        <v>345</v>
      </c>
      <c r="N595" s="43">
        <v>1</v>
      </c>
      <c r="O595" s="39">
        <f t="shared" si="4"/>
        <v>281493</v>
      </c>
      <c r="P595" s="39">
        <v>281493</v>
      </c>
      <c r="Q595" s="36" t="s">
        <v>104</v>
      </c>
      <c r="R595" s="34" t="s">
        <v>526</v>
      </c>
      <c r="S595" s="36">
        <v>511000000</v>
      </c>
      <c r="T595" s="36">
        <v>100</v>
      </c>
    </row>
    <row r="596" spans="1:20" s="40" customFormat="1" ht="51" customHeight="1" outlineLevel="1">
      <c r="A596" s="29"/>
      <c r="B596" s="41">
        <v>579</v>
      </c>
      <c r="C596" s="31" t="s">
        <v>365</v>
      </c>
      <c r="D596" s="58" t="s">
        <v>339</v>
      </c>
      <c r="E596" s="36" t="s">
        <v>527</v>
      </c>
      <c r="F596" s="47" t="s">
        <v>528</v>
      </c>
      <c r="G596" s="34" t="s">
        <v>529</v>
      </c>
      <c r="H596" s="47" t="s">
        <v>528</v>
      </c>
      <c r="I596" s="47" t="s">
        <v>530</v>
      </c>
      <c r="J596" s="47"/>
      <c r="K596" s="41"/>
      <c r="L596" s="36" t="s">
        <v>62</v>
      </c>
      <c r="M596" s="41" t="s">
        <v>345</v>
      </c>
      <c r="N596" s="43">
        <v>1</v>
      </c>
      <c r="O596" s="39">
        <f t="shared" si="4"/>
        <v>17000</v>
      </c>
      <c r="P596" s="39">
        <v>17000</v>
      </c>
      <c r="Q596" s="36" t="s">
        <v>104</v>
      </c>
      <c r="R596" s="34" t="s">
        <v>526</v>
      </c>
      <c r="S596" s="36">
        <v>511000000</v>
      </c>
      <c r="T596" s="36">
        <v>100</v>
      </c>
    </row>
    <row r="597" spans="1:20" s="40" customFormat="1" ht="51" customHeight="1" outlineLevel="1">
      <c r="A597" s="29"/>
      <c r="B597" s="41">
        <v>580</v>
      </c>
      <c r="C597" s="31" t="s">
        <v>365</v>
      </c>
      <c r="D597" s="58" t="s">
        <v>339</v>
      </c>
      <c r="E597" s="36" t="s">
        <v>527</v>
      </c>
      <c r="F597" s="47" t="s">
        <v>528</v>
      </c>
      <c r="G597" s="34" t="s">
        <v>529</v>
      </c>
      <c r="H597" s="47" t="s">
        <v>528</v>
      </c>
      <c r="I597" s="47" t="s">
        <v>530</v>
      </c>
      <c r="J597" s="47"/>
      <c r="K597" s="41"/>
      <c r="L597" s="36" t="s">
        <v>62</v>
      </c>
      <c r="M597" s="41" t="s">
        <v>345</v>
      </c>
      <c r="N597" s="43">
        <v>1</v>
      </c>
      <c r="O597" s="39">
        <f t="shared" si="4"/>
        <v>17000</v>
      </c>
      <c r="P597" s="39">
        <v>17000</v>
      </c>
      <c r="Q597" s="36" t="s">
        <v>104</v>
      </c>
      <c r="R597" s="34" t="s">
        <v>526</v>
      </c>
      <c r="S597" s="36">
        <v>311000000</v>
      </c>
      <c r="T597" s="36">
        <v>100</v>
      </c>
    </row>
    <row r="598" spans="1:20" s="40" customFormat="1" ht="51" customHeight="1" outlineLevel="1">
      <c r="A598" s="29"/>
      <c r="B598" s="41">
        <v>581</v>
      </c>
      <c r="C598" s="31" t="s">
        <v>365</v>
      </c>
      <c r="D598" s="58" t="s">
        <v>339</v>
      </c>
      <c r="E598" s="36" t="s">
        <v>527</v>
      </c>
      <c r="F598" s="47" t="s">
        <v>528</v>
      </c>
      <c r="G598" s="34" t="s">
        <v>529</v>
      </c>
      <c r="H598" s="47" t="s">
        <v>528</v>
      </c>
      <c r="I598" s="47" t="s">
        <v>530</v>
      </c>
      <c r="J598" s="47"/>
      <c r="K598" s="41"/>
      <c r="L598" s="36" t="s">
        <v>62</v>
      </c>
      <c r="M598" s="41" t="s">
        <v>345</v>
      </c>
      <c r="N598" s="43">
        <v>1</v>
      </c>
      <c r="O598" s="39">
        <f t="shared" si="4"/>
        <v>22000</v>
      </c>
      <c r="P598" s="39">
        <f>17000+5000</f>
        <v>22000</v>
      </c>
      <c r="Q598" s="36" t="s">
        <v>104</v>
      </c>
      <c r="R598" s="34" t="s">
        <v>526</v>
      </c>
      <c r="S598" s="36">
        <v>391000000</v>
      </c>
      <c r="T598" s="36">
        <v>100</v>
      </c>
    </row>
    <row r="599" spans="1:20" s="40" customFormat="1" ht="51" customHeight="1" outlineLevel="1">
      <c r="A599" s="29"/>
      <c r="B599" s="41">
        <v>582</v>
      </c>
      <c r="C599" s="31" t="s">
        <v>365</v>
      </c>
      <c r="D599" s="58" t="s">
        <v>339</v>
      </c>
      <c r="E599" s="36" t="s">
        <v>527</v>
      </c>
      <c r="F599" s="47" t="s">
        <v>528</v>
      </c>
      <c r="G599" s="34" t="s">
        <v>529</v>
      </c>
      <c r="H599" s="47" t="s">
        <v>528</v>
      </c>
      <c r="I599" s="47" t="s">
        <v>530</v>
      </c>
      <c r="J599" s="47"/>
      <c r="K599" s="41"/>
      <c r="L599" s="36" t="s">
        <v>62</v>
      </c>
      <c r="M599" s="41" t="s">
        <v>345</v>
      </c>
      <c r="N599" s="43">
        <v>1</v>
      </c>
      <c r="O599" s="39">
        <f t="shared" si="4"/>
        <v>18000</v>
      </c>
      <c r="P599" s="39">
        <f>17000+1000</f>
        <v>18000</v>
      </c>
      <c r="Q599" s="36" t="s">
        <v>104</v>
      </c>
      <c r="R599" s="34" t="s">
        <v>526</v>
      </c>
      <c r="S599" s="36">
        <v>551000000</v>
      </c>
      <c r="T599" s="36">
        <v>100</v>
      </c>
    </row>
    <row r="600" spans="1:20" s="40" customFormat="1" ht="51">
      <c r="A600" s="29"/>
      <c r="B600" s="41">
        <v>583</v>
      </c>
      <c r="C600" s="31" t="s">
        <v>29</v>
      </c>
      <c r="D600" s="58" t="s">
        <v>339</v>
      </c>
      <c r="E600" s="36" t="s">
        <v>899</v>
      </c>
      <c r="F600" s="34" t="s">
        <v>906</v>
      </c>
      <c r="G600" s="34" t="s">
        <v>868</v>
      </c>
      <c r="H600" s="41" t="s">
        <v>907</v>
      </c>
      <c r="I600" s="34" t="s">
        <v>869</v>
      </c>
      <c r="J600" s="36" t="s">
        <v>908</v>
      </c>
      <c r="K600" s="36" t="s">
        <v>870</v>
      </c>
      <c r="L600" s="36" t="s">
        <v>62</v>
      </c>
      <c r="M600" s="41" t="s">
        <v>345</v>
      </c>
      <c r="N600" s="43">
        <v>1</v>
      </c>
      <c r="O600" s="39">
        <v>982143</v>
      </c>
      <c r="P600" s="39">
        <v>982143</v>
      </c>
      <c r="Q600" s="36" t="s">
        <v>38</v>
      </c>
      <c r="R600" s="36" t="s">
        <v>292</v>
      </c>
      <c r="S600" s="34">
        <v>710000000</v>
      </c>
      <c r="T600" s="36">
        <v>0</v>
      </c>
    </row>
    <row r="601" spans="1:20" s="40" customFormat="1" ht="51">
      <c r="A601" s="29"/>
      <c r="B601" s="41">
        <v>584</v>
      </c>
      <c r="C601" s="31" t="s">
        <v>29</v>
      </c>
      <c r="D601" s="58" t="s">
        <v>339</v>
      </c>
      <c r="E601" s="36" t="s">
        <v>899</v>
      </c>
      <c r="F601" s="34" t="s">
        <v>906</v>
      </c>
      <c r="G601" s="34" t="s">
        <v>868</v>
      </c>
      <c r="H601" s="41" t="s">
        <v>907</v>
      </c>
      <c r="I601" s="34" t="s">
        <v>869</v>
      </c>
      <c r="J601" s="36" t="s">
        <v>909</v>
      </c>
      <c r="K601" s="36" t="s">
        <v>871</v>
      </c>
      <c r="L601" s="36" t="s">
        <v>62</v>
      </c>
      <c r="M601" s="41" t="s">
        <v>345</v>
      </c>
      <c r="N601" s="43">
        <v>1</v>
      </c>
      <c r="O601" s="39">
        <v>160715</v>
      </c>
      <c r="P601" s="39">
        <v>160715</v>
      </c>
      <c r="Q601" s="36" t="s">
        <v>38</v>
      </c>
      <c r="R601" s="36" t="s">
        <v>292</v>
      </c>
      <c r="S601" s="34">
        <v>710000000</v>
      </c>
      <c r="T601" s="36">
        <v>0</v>
      </c>
    </row>
    <row r="602" spans="1:20" s="40" customFormat="1" ht="51">
      <c r="A602" s="29"/>
      <c r="B602" s="41">
        <v>585</v>
      </c>
      <c r="C602" s="31" t="s">
        <v>29</v>
      </c>
      <c r="D602" s="58" t="s">
        <v>339</v>
      </c>
      <c r="E602" s="36" t="s">
        <v>900</v>
      </c>
      <c r="F602" s="34" t="s">
        <v>906</v>
      </c>
      <c r="G602" s="34" t="s">
        <v>868</v>
      </c>
      <c r="H602" s="41" t="s">
        <v>910</v>
      </c>
      <c r="I602" s="34" t="s">
        <v>872</v>
      </c>
      <c r="J602" s="36" t="s">
        <v>911</v>
      </c>
      <c r="K602" s="36" t="s">
        <v>873</v>
      </c>
      <c r="L602" s="36" t="s">
        <v>62</v>
      </c>
      <c r="M602" s="41" t="s">
        <v>345</v>
      </c>
      <c r="N602" s="43">
        <v>1</v>
      </c>
      <c r="O602" s="39">
        <v>160715</v>
      </c>
      <c r="P602" s="39">
        <v>160715</v>
      </c>
      <c r="Q602" s="36" t="s">
        <v>38</v>
      </c>
      <c r="R602" s="36" t="s">
        <v>292</v>
      </c>
      <c r="S602" s="34">
        <v>710000000</v>
      </c>
      <c r="T602" s="36">
        <v>0</v>
      </c>
    </row>
    <row r="603" spans="1:20" s="40" customFormat="1" ht="51">
      <c r="A603" s="29"/>
      <c r="B603" s="41">
        <v>586</v>
      </c>
      <c r="C603" s="31" t="s">
        <v>29</v>
      </c>
      <c r="D603" s="58" t="s">
        <v>339</v>
      </c>
      <c r="E603" s="36" t="s">
        <v>469</v>
      </c>
      <c r="F603" s="34" t="s">
        <v>912</v>
      </c>
      <c r="G603" s="34" t="s">
        <v>874</v>
      </c>
      <c r="H603" s="34" t="s">
        <v>472</v>
      </c>
      <c r="I603" s="34" t="s">
        <v>473</v>
      </c>
      <c r="J603" s="34" t="s">
        <v>913</v>
      </c>
      <c r="K603" s="36" t="s">
        <v>875</v>
      </c>
      <c r="L603" s="36" t="s">
        <v>62</v>
      </c>
      <c r="M603" s="41" t="s">
        <v>345</v>
      </c>
      <c r="N603" s="43">
        <v>3</v>
      </c>
      <c r="O603" s="39">
        <v>160715</v>
      </c>
      <c r="P603" s="39">
        <v>482145</v>
      </c>
      <c r="Q603" s="36" t="s">
        <v>38</v>
      </c>
      <c r="R603" s="36" t="s">
        <v>292</v>
      </c>
      <c r="S603" s="34">
        <v>710000000</v>
      </c>
      <c r="T603" s="36">
        <v>0</v>
      </c>
    </row>
    <row r="604" spans="1:20" s="40" customFormat="1" ht="51">
      <c r="A604" s="29"/>
      <c r="B604" s="41">
        <v>587</v>
      </c>
      <c r="C604" s="31" t="s">
        <v>29</v>
      </c>
      <c r="D604" s="58" t="s">
        <v>339</v>
      </c>
      <c r="E604" s="36" t="s">
        <v>416</v>
      </c>
      <c r="F604" s="34" t="s">
        <v>914</v>
      </c>
      <c r="G604" s="34" t="s">
        <v>418</v>
      </c>
      <c r="H604" s="34" t="s">
        <v>914</v>
      </c>
      <c r="I604" s="34" t="s">
        <v>418</v>
      </c>
      <c r="J604" s="36" t="s">
        <v>915</v>
      </c>
      <c r="K604" s="36" t="s">
        <v>876</v>
      </c>
      <c r="L604" s="36" t="s">
        <v>62</v>
      </c>
      <c r="M604" s="41" t="s">
        <v>345</v>
      </c>
      <c r="N604" s="43">
        <v>1</v>
      </c>
      <c r="O604" s="39">
        <v>89286</v>
      </c>
      <c r="P604" s="39">
        <v>89286</v>
      </c>
      <c r="Q604" s="36" t="s">
        <v>38</v>
      </c>
      <c r="R604" s="36" t="s">
        <v>292</v>
      </c>
      <c r="S604" s="34">
        <v>710000000</v>
      </c>
      <c r="T604" s="36">
        <v>0</v>
      </c>
    </row>
    <row r="605" spans="1:20" s="40" customFormat="1" ht="51">
      <c r="A605" s="29"/>
      <c r="B605" s="41">
        <v>588</v>
      </c>
      <c r="C605" s="31" t="s">
        <v>29</v>
      </c>
      <c r="D605" s="58" t="s">
        <v>339</v>
      </c>
      <c r="E605" s="36" t="s">
        <v>416</v>
      </c>
      <c r="F605" s="34" t="s">
        <v>914</v>
      </c>
      <c r="G605" s="36" t="s">
        <v>418</v>
      </c>
      <c r="H605" s="34" t="s">
        <v>914</v>
      </c>
      <c r="I605" s="34" t="s">
        <v>418</v>
      </c>
      <c r="J605" s="36" t="s">
        <v>916</v>
      </c>
      <c r="K605" s="36" t="s">
        <v>877</v>
      </c>
      <c r="L605" s="36" t="s">
        <v>62</v>
      </c>
      <c r="M605" s="41" t="s">
        <v>345</v>
      </c>
      <c r="N605" s="43">
        <v>1</v>
      </c>
      <c r="O605" s="39">
        <v>40180</v>
      </c>
      <c r="P605" s="39">
        <v>40180</v>
      </c>
      <c r="Q605" s="36" t="s">
        <v>38</v>
      </c>
      <c r="R605" s="36" t="s">
        <v>292</v>
      </c>
      <c r="S605" s="34">
        <v>710000000</v>
      </c>
      <c r="T605" s="36">
        <v>30</v>
      </c>
    </row>
    <row r="606" spans="1:20" s="40" customFormat="1" ht="51">
      <c r="A606" s="29"/>
      <c r="B606" s="41">
        <v>589</v>
      </c>
      <c r="C606" s="31" t="s">
        <v>29</v>
      </c>
      <c r="D606" s="58" t="s">
        <v>339</v>
      </c>
      <c r="E606" s="36" t="s">
        <v>630</v>
      </c>
      <c r="F606" s="36" t="s">
        <v>631</v>
      </c>
      <c r="G606" s="36" t="s">
        <v>632</v>
      </c>
      <c r="H606" s="36" t="s">
        <v>631</v>
      </c>
      <c r="I606" s="34" t="s">
        <v>632</v>
      </c>
      <c r="J606" s="36" t="s">
        <v>917</v>
      </c>
      <c r="K606" s="36" t="s">
        <v>878</v>
      </c>
      <c r="L606" s="36" t="s">
        <v>62</v>
      </c>
      <c r="M606" s="41" t="s">
        <v>345</v>
      </c>
      <c r="N606" s="43">
        <v>1</v>
      </c>
      <c r="O606" s="39">
        <v>40180</v>
      </c>
      <c r="P606" s="39">
        <v>40180</v>
      </c>
      <c r="Q606" s="36" t="s">
        <v>38</v>
      </c>
      <c r="R606" s="36" t="s">
        <v>292</v>
      </c>
      <c r="S606" s="34">
        <v>710000000</v>
      </c>
      <c r="T606" s="36">
        <v>0</v>
      </c>
    </row>
    <row r="607" spans="1:20" s="40" customFormat="1" ht="51">
      <c r="A607" s="29"/>
      <c r="B607" s="41">
        <v>590</v>
      </c>
      <c r="C607" s="31" t="s">
        <v>29</v>
      </c>
      <c r="D607" s="58" t="s">
        <v>339</v>
      </c>
      <c r="E607" s="36" t="s">
        <v>630</v>
      </c>
      <c r="F607" s="36" t="s">
        <v>631</v>
      </c>
      <c r="G607" s="36" t="s">
        <v>632</v>
      </c>
      <c r="H607" s="36" t="s">
        <v>631</v>
      </c>
      <c r="I607" s="34" t="s">
        <v>632</v>
      </c>
      <c r="J607" s="36" t="s">
        <v>918</v>
      </c>
      <c r="K607" s="36" t="s">
        <v>879</v>
      </c>
      <c r="L607" s="36" t="s">
        <v>62</v>
      </c>
      <c r="M607" s="41" t="s">
        <v>345</v>
      </c>
      <c r="N607" s="43">
        <v>7</v>
      </c>
      <c r="O607" s="39">
        <v>40180</v>
      </c>
      <c r="P607" s="39">
        <v>281260</v>
      </c>
      <c r="Q607" s="36" t="s">
        <v>38</v>
      </c>
      <c r="R607" s="36" t="s">
        <v>292</v>
      </c>
      <c r="S607" s="34">
        <v>710000000</v>
      </c>
      <c r="T607" s="36">
        <v>30</v>
      </c>
    </row>
    <row r="608" spans="1:20" s="40" customFormat="1" ht="51">
      <c r="A608" s="29"/>
      <c r="B608" s="41">
        <v>591</v>
      </c>
      <c r="C608" s="31" t="s">
        <v>29</v>
      </c>
      <c r="D608" s="58" t="s">
        <v>339</v>
      </c>
      <c r="E608" s="36" t="s">
        <v>901</v>
      </c>
      <c r="F608" s="36" t="s">
        <v>919</v>
      </c>
      <c r="G608" s="36" t="s">
        <v>880</v>
      </c>
      <c r="H608" s="36" t="s">
        <v>919</v>
      </c>
      <c r="I608" s="34" t="s">
        <v>880</v>
      </c>
      <c r="J608" s="36" t="s">
        <v>920</v>
      </c>
      <c r="K608" s="36" t="s">
        <v>881</v>
      </c>
      <c r="L608" s="36" t="s">
        <v>62</v>
      </c>
      <c r="M608" s="41" t="s">
        <v>345</v>
      </c>
      <c r="N608" s="43">
        <v>12</v>
      </c>
      <c r="O608" s="39">
        <v>4465</v>
      </c>
      <c r="P608" s="39">
        <v>53580</v>
      </c>
      <c r="Q608" s="36" t="s">
        <v>38</v>
      </c>
      <c r="R608" s="36" t="s">
        <v>292</v>
      </c>
      <c r="S608" s="34">
        <v>710000000</v>
      </c>
      <c r="T608" s="36">
        <v>0</v>
      </c>
    </row>
    <row r="609" spans="1:20" s="40" customFormat="1" ht="51">
      <c r="A609" s="29"/>
      <c r="B609" s="41">
        <v>592</v>
      </c>
      <c r="C609" s="31" t="s">
        <v>29</v>
      </c>
      <c r="D609" s="58" t="s">
        <v>339</v>
      </c>
      <c r="E609" s="36" t="s">
        <v>902</v>
      </c>
      <c r="F609" s="36" t="s">
        <v>921</v>
      </c>
      <c r="G609" s="36" t="s">
        <v>882</v>
      </c>
      <c r="H609" s="36" t="s">
        <v>921</v>
      </c>
      <c r="I609" s="34" t="s">
        <v>882</v>
      </c>
      <c r="J609" s="36" t="s">
        <v>922</v>
      </c>
      <c r="K609" s="36" t="s">
        <v>883</v>
      </c>
      <c r="L609" s="36" t="s">
        <v>62</v>
      </c>
      <c r="M609" s="41" t="s">
        <v>345</v>
      </c>
      <c r="N609" s="43">
        <v>3</v>
      </c>
      <c r="O609" s="39">
        <v>184822</v>
      </c>
      <c r="P609" s="39">
        <v>554466</v>
      </c>
      <c r="Q609" s="36" t="s">
        <v>104</v>
      </c>
      <c r="R609" s="36" t="s">
        <v>190</v>
      </c>
      <c r="S609" s="34">
        <v>710000000</v>
      </c>
      <c r="T609" s="36">
        <v>0</v>
      </c>
    </row>
    <row r="610" spans="1:20" s="40" customFormat="1" ht="51">
      <c r="A610" s="29"/>
      <c r="B610" s="41">
        <v>593</v>
      </c>
      <c r="C610" s="31" t="s">
        <v>29</v>
      </c>
      <c r="D610" s="58" t="s">
        <v>339</v>
      </c>
      <c r="E610" s="36" t="s">
        <v>903</v>
      </c>
      <c r="F610" s="36" t="s">
        <v>923</v>
      </c>
      <c r="G610" s="36" t="s">
        <v>884</v>
      </c>
      <c r="H610" s="36" t="s">
        <v>923</v>
      </c>
      <c r="I610" s="34" t="s">
        <v>884</v>
      </c>
      <c r="J610" s="36" t="s">
        <v>924</v>
      </c>
      <c r="K610" s="36" t="s">
        <v>885</v>
      </c>
      <c r="L610" s="36" t="s">
        <v>62</v>
      </c>
      <c r="M610" s="41" t="s">
        <v>345</v>
      </c>
      <c r="N610" s="43">
        <v>3</v>
      </c>
      <c r="O610" s="39">
        <v>105967</v>
      </c>
      <c r="P610" s="39">
        <v>317901</v>
      </c>
      <c r="Q610" s="36" t="s">
        <v>104</v>
      </c>
      <c r="R610" s="36" t="s">
        <v>190</v>
      </c>
      <c r="S610" s="34">
        <v>710000000</v>
      </c>
      <c r="T610" s="36">
        <v>0</v>
      </c>
    </row>
    <row r="611" spans="1:20" s="40" customFormat="1" ht="51">
      <c r="A611" s="29"/>
      <c r="B611" s="41">
        <v>594</v>
      </c>
      <c r="C611" s="31" t="s">
        <v>29</v>
      </c>
      <c r="D611" s="58" t="s">
        <v>339</v>
      </c>
      <c r="E611" s="36" t="s">
        <v>612</v>
      </c>
      <c r="F611" s="36" t="s">
        <v>925</v>
      </c>
      <c r="G611" s="36" t="s">
        <v>614</v>
      </c>
      <c r="H611" s="36" t="s">
        <v>615</v>
      </c>
      <c r="I611" s="34" t="s">
        <v>616</v>
      </c>
      <c r="J611" s="36" t="s">
        <v>926</v>
      </c>
      <c r="K611" s="36" t="s">
        <v>886</v>
      </c>
      <c r="L611" s="36" t="s">
        <v>62</v>
      </c>
      <c r="M611" s="41" t="s">
        <v>345</v>
      </c>
      <c r="N611" s="43">
        <v>3</v>
      </c>
      <c r="O611" s="39">
        <v>136355</v>
      </c>
      <c r="P611" s="39">
        <v>409065</v>
      </c>
      <c r="Q611" s="36" t="s">
        <v>104</v>
      </c>
      <c r="R611" s="36" t="s">
        <v>190</v>
      </c>
      <c r="S611" s="34">
        <v>710000000</v>
      </c>
      <c r="T611" s="36">
        <v>0</v>
      </c>
    </row>
    <row r="612" spans="1:20" s="40" customFormat="1" ht="63.75">
      <c r="A612" s="29"/>
      <c r="B612" s="41">
        <v>595</v>
      </c>
      <c r="C612" s="31" t="s">
        <v>29</v>
      </c>
      <c r="D612" s="58" t="s">
        <v>339</v>
      </c>
      <c r="E612" s="36" t="s">
        <v>904</v>
      </c>
      <c r="F612" s="36" t="s">
        <v>927</v>
      </c>
      <c r="G612" s="36" t="s">
        <v>887</v>
      </c>
      <c r="H612" s="36" t="s">
        <v>928</v>
      </c>
      <c r="I612" s="34" t="s">
        <v>888</v>
      </c>
      <c r="J612" s="36" t="s">
        <v>929</v>
      </c>
      <c r="K612" s="36" t="s">
        <v>889</v>
      </c>
      <c r="L612" s="36" t="s">
        <v>62</v>
      </c>
      <c r="M612" s="41" t="s">
        <v>345</v>
      </c>
      <c r="N612" s="43">
        <v>3</v>
      </c>
      <c r="O612" s="39">
        <v>36658</v>
      </c>
      <c r="P612" s="39">
        <v>109974</v>
      </c>
      <c r="Q612" s="36" t="s">
        <v>104</v>
      </c>
      <c r="R612" s="36" t="s">
        <v>190</v>
      </c>
      <c r="S612" s="34">
        <v>710000000</v>
      </c>
      <c r="T612" s="36">
        <v>0</v>
      </c>
    </row>
    <row r="613" spans="1:20" s="40" customFormat="1" ht="51">
      <c r="A613" s="29"/>
      <c r="B613" s="41">
        <v>596</v>
      </c>
      <c r="C613" s="31" t="s">
        <v>29</v>
      </c>
      <c r="D613" s="58" t="s">
        <v>339</v>
      </c>
      <c r="E613" s="36" t="s">
        <v>701</v>
      </c>
      <c r="F613" s="36" t="s">
        <v>702</v>
      </c>
      <c r="G613" s="36" t="s">
        <v>703</v>
      </c>
      <c r="H613" s="36" t="s">
        <v>704</v>
      </c>
      <c r="I613" s="34" t="s">
        <v>705</v>
      </c>
      <c r="J613" s="36" t="s">
        <v>702</v>
      </c>
      <c r="K613" s="36" t="s">
        <v>890</v>
      </c>
      <c r="L613" s="36" t="s">
        <v>62</v>
      </c>
      <c r="M613" s="41" t="s">
        <v>345</v>
      </c>
      <c r="N613" s="43">
        <v>3</v>
      </c>
      <c r="O613" s="39">
        <v>7094</v>
      </c>
      <c r="P613" s="39">
        <v>21282</v>
      </c>
      <c r="Q613" s="36" t="s">
        <v>104</v>
      </c>
      <c r="R613" s="36" t="s">
        <v>190</v>
      </c>
      <c r="S613" s="34">
        <v>710000000</v>
      </c>
      <c r="T613" s="36">
        <v>0</v>
      </c>
    </row>
    <row r="614" spans="1:20" s="40" customFormat="1" ht="51">
      <c r="A614" s="29"/>
      <c r="B614" s="41">
        <v>597</v>
      </c>
      <c r="C614" s="31" t="s">
        <v>29</v>
      </c>
      <c r="D614" s="58" t="s">
        <v>339</v>
      </c>
      <c r="E614" s="36" t="s">
        <v>660</v>
      </c>
      <c r="F614" s="36" t="s">
        <v>661</v>
      </c>
      <c r="G614" s="36" t="s">
        <v>662</v>
      </c>
      <c r="H614" s="36" t="s">
        <v>663</v>
      </c>
      <c r="I614" s="34" t="s">
        <v>664</v>
      </c>
      <c r="J614" s="36" t="s">
        <v>930</v>
      </c>
      <c r="K614" s="36" t="s">
        <v>891</v>
      </c>
      <c r="L614" s="36" t="s">
        <v>62</v>
      </c>
      <c r="M614" s="41" t="s">
        <v>345</v>
      </c>
      <c r="N614" s="43">
        <v>3</v>
      </c>
      <c r="O614" s="39">
        <v>107143</v>
      </c>
      <c r="P614" s="39">
        <v>321429</v>
      </c>
      <c r="Q614" s="36" t="s">
        <v>104</v>
      </c>
      <c r="R614" s="36" t="s">
        <v>190</v>
      </c>
      <c r="S614" s="34">
        <v>710000000</v>
      </c>
      <c r="T614" s="36">
        <v>0</v>
      </c>
    </row>
    <row r="615" spans="1:20" s="40" customFormat="1" ht="51">
      <c r="A615" s="29"/>
      <c r="B615" s="41">
        <v>598</v>
      </c>
      <c r="C615" s="31" t="s">
        <v>29</v>
      </c>
      <c r="D615" s="58" t="s">
        <v>339</v>
      </c>
      <c r="E615" s="36" t="s">
        <v>625</v>
      </c>
      <c r="F615" s="36" t="s">
        <v>626</v>
      </c>
      <c r="G615" s="36" t="s">
        <v>627</v>
      </c>
      <c r="H615" s="36" t="s">
        <v>628</v>
      </c>
      <c r="I615" s="34" t="s">
        <v>629</v>
      </c>
      <c r="J615" s="36" t="s">
        <v>931</v>
      </c>
      <c r="K615" s="36" t="s">
        <v>892</v>
      </c>
      <c r="L615" s="36" t="s">
        <v>62</v>
      </c>
      <c r="M615" s="41" t="s">
        <v>345</v>
      </c>
      <c r="N615" s="43">
        <v>3</v>
      </c>
      <c r="O615" s="39">
        <v>53000</v>
      </c>
      <c r="P615" s="39">
        <v>159000</v>
      </c>
      <c r="Q615" s="36" t="s">
        <v>104</v>
      </c>
      <c r="R615" s="36" t="s">
        <v>190</v>
      </c>
      <c r="S615" s="34">
        <v>710000000</v>
      </c>
      <c r="T615" s="36">
        <v>0</v>
      </c>
    </row>
    <row r="616" spans="1:20" s="40" customFormat="1" ht="51">
      <c r="A616" s="29"/>
      <c r="B616" s="41">
        <v>599</v>
      </c>
      <c r="C616" s="31" t="s">
        <v>29</v>
      </c>
      <c r="D616" s="58" t="s">
        <v>339</v>
      </c>
      <c r="E616" s="36" t="s">
        <v>469</v>
      </c>
      <c r="F616" s="34" t="s">
        <v>912</v>
      </c>
      <c r="G616" s="34" t="s">
        <v>874</v>
      </c>
      <c r="H616" s="34" t="s">
        <v>472</v>
      </c>
      <c r="I616" s="34" t="s">
        <v>473</v>
      </c>
      <c r="J616" s="36" t="s">
        <v>932</v>
      </c>
      <c r="K616" s="36" t="s">
        <v>893</v>
      </c>
      <c r="L616" s="36" t="s">
        <v>62</v>
      </c>
      <c r="M616" s="41" t="s">
        <v>345</v>
      </c>
      <c r="N616" s="43">
        <v>2</v>
      </c>
      <c r="O616" s="39">
        <v>28572</v>
      </c>
      <c r="P616" s="39">
        <v>57144</v>
      </c>
      <c r="Q616" s="36" t="s">
        <v>104</v>
      </c>
      <c r="R616" s="36" t="s">
        <v>208</v>
      </c>
      <c r="S616" s="34">
        <v>710000000</v>
      </c>
      <c r="T616" s="36">
        <v>0</v>
      </c>
    </row>
    <row r="617" spans="1:20" s="40" customFormat="1" ht="51">
      <c r="A617" s="29"/>
      <c r="B617" s="41">
        <v>600</v>
      </c>
      <c r="C617" s="31" t="s">
        <v>29</v>
      </c>
      <c r="D617" s="58" t="s">
        <v>339</v>
      </c>
      <c r="E617" s="36" t="s">
        <v>469</v>
      </c>
      <c r="F617" s="34" t="s">
        <v>912</v>
      </c>
      <c r="G617" s="34" t="s">
        <v>874</v>
      </c>
      <c r="H617" s="34" t="s">
        <v>472</v>
      </c>
      <c r="I617" s="34" t="s">
        <v>473</v>
      </c>
      <c r="J617" s="36" t="s">
        <v>933</v>
      </c>
      <c r="K617" s="36" t="s">
        <v>894</v>
      </c>
      <c r="L617" s="36" t="s">
        <v>62</v>
      </c>
      <c r="M617" s="41" t="s">
        <v>345</v>
      </c>
      <c r="N617" s="43">
        <v>1</v>
      </c>
      <c r="O617" s="39">
        <v>159465</v>
      </c>
      <c r="P617" s="39">
        <v>159465</v>
      </c>
      <c r="Q617" s="36" t="s">
        <v>104</v>
      </c>
      <c r="R617" s="36" t="s">
        <v>208</v>
      </c>
      <c r="S617" s="34">
        <v>710000000</v>
      </c>
      <c r="T617" s="36">
        <v>30</v>
      </c>
    </row>
    <row r="618" spans="1:20" s="40" customFormat="1" ht="51">
      <c r="A618" s="29"/>
      <c r="B618" s="41">
        <v>601</v>
      </c>
      <c r="C618" s="31" t="s">
        <v>29</v>
      </c>
      <c r="D618" s="58" t="s">
        <v>339</v>
      </c>
      <c r="E618" s="36" t="s">
        <v>706</v>
      </c>
      <c r="F618" s="36" t="s">
        <v>707</v>
      </c>
      <c r="G618" s="36" t="s">
        <v>708</v>
      </c>
      <c r="H618" s="36" t="s">
        <v>709</v>
      </c>
      <c r="I618" s="34" t="s">
        <v>710</v>
      </c>
      <c r="J618" s="36" t="s">
        <v>934</v>
      </c>
      <c r="K618" s="36" t="s">
        <v>895</v>
      </c>
      <c r="L618" s="36" t="s">
        <v>62</v>
      </c>
      <c r="M618" s="41" t="s">
        <v>345</v>
      </c>
      <c r="N618" s="43">
        <v>1</v>
      </c>
      <c r="O618" s="39">
        <v>50000</v>
      </c>
      <c r="P618" s="39">
        <v>50000</v>
      </c>
      <c r="Q618" s="36" t="s">
        <v>104</v>
      </c>
      <c r="R618" s="36" t="s">
        <v>190</v>
      </c>
      <c r="S618" s="34">
        <v>710000000</v>
      </c>
      <c r="T618" s="36">
        <v>100</v>
      </c>
    </row>
    <row r="619" spans="1:20" s="40" customFormat="1" ht="76.5">
      <c r="A619" s="29"/>
      <c r="B619" s="41">
        <v>602</v>
      </c>
      <c r="C619" s="31" t="s">
        <v>29</v>
      </c>
      <c r="D619" s="58" t="s">
        <v>339</v>
      </c>
      <c r="E619" s="36" t="s">
        <v>905</v>
      </c>
      <c r="F619" s="36" t="s">
        <v>935</v>
      </c>
      <c r="G619" s="36" t="s">
        <v>896</v>
      </c>
      <c r="H619" s="36" t="s">
        <v>936</v>
      </c>
      <c r="I619" s="34" t="s">
        <v>897</v>
      </c>
      <c r="J619" s="36" t="s">
        <v>937</v>
      </c>
      <c r="K619" s="36" t="s">
        <v>898</v>
      </c>
      <c r="L619" s="36" t="s">
        <v>363</v>
      </c>
      <c r="M619" s="41" t="s">
        <v>345</v>
      </c>
      <c r="N619" s="43">
        <v>1</v>
      </c>
      <c r="O619" s="39">
        <v>3902620</v>
      </c>
      <c r="P619" s="39">
        <v>3902620</v>
      </c>
      <c r="Q619" s="36" t="s">
        <v>104</v>
      </c>
      <c r="R619" s="36" t="s">
        <v>63</v>
      </c>
      <c r="S619" s="34">
        <v>710000000</v>
      </c>
      <c r="T619" s="36">
        <v>50</v>
      </c>
    </row>
    <row r="620" spans="1:20" s="40" customFormat="1" ht="51">
      <c r="A620" s="29"/>
      <c r="B620" s="41">
        <v>603</v>
      </c>
      <c r="C620" s="31" t="s">
        <v>29</v>
      </c>
      <c r="D620" s="58" t="s">
        <v>339</v>
      </c>
      <c r="E620" s="36" t="s">
        <v>1109</v>
      </c>
      <c r="F620" s="36" t="s">
        <v>1116</v>
      </c>
      <c r="G620" s="36" t="s">
        <v>1110</v>
      </c>
      <c r="H620" s="36" t="s">
        <v>1116</v>
      </c>
      <c r="I620" s="34" t="s">
        <v>1110</v>
      </c>
      <c r="J620" s="36" t="s">
        <v>1117</v>
      </c>
      <c r="K620" s="36" t="s">
        <v>1111</v>
      </c>
      <c r="L620" s="36" t="s">
        <v>62</v>
      </c>
      <c r="M620" s="41" t="s">
        <v>345</v>
      </c>
      <c r="N620" s="43">
        <v>1</v>
      </c>
      <c r="O620" s="39">
        <f>P620</f>
        <v>240240</v>
      </c>
      <c r="P620" s="39">
        <v>240240</v>
      </c>
      <c r="Q620" s="36" t="s">
        <v>38</v>
      </c>
      <c r="R620" s="36" t="s">
        <v>1112</v>
      </c>
      <c r="S620" s="34">
        <v>710000000</v>
      </c>
      <c r="T620" s="36">
        <v>50</v>
      </c>
    </row>
    <row r="621" spans="1:20" s="40" customFormat="1" ht="51">
      <c r="A621" s="29"/>
      <c r="B621" s="41">
        <v>604</v>
      </c>
      <c r="C621" s="31" t="s">
        <v>29</v>
      </c>
      <c r="D621" s="58" t="s">
        <v>327</v>
      </c>
      <c r="E621" s="36" t="s">
        <v>1108</v>
      </c>
      <c r="F621" s="36" t="s">
        <v>1118</v>
      </c>
      <c r="G621" s="36" t="s">
        <v>1113</v>
      </c>
      <c r="H621" s="36" t="s">
        <v>1118</v>
      </c>
      <c r="I621" s="34" t="s">
        <v>1113</v>
      </c>
      <c r="J621" s="36" t="s">
        <v>1119</v>
      </c>
      <c r="K621" s="36" t="s">
        <v>1114</v>
      </c>
      <c r="L621" s="36" t="s">
        <v>62</v>
      </c>
      <c r="M621" s="41" t="s">
        <v>333</v>
      </c>
      <c r="N621" s="43">
        <v>1</v>
      </c>
      <c r="O621" s="39">
        <f>P621</f>
        <v>2760250</v>
      </c>
      <c r="P621" s="39">
        <v>2760250</v>
      </c>
      <c r="Q621" s="36" t="s">
        <v>104</v>
      </c>
      <c r="R621" s="36" t="s">
        <v>1115</v>
      </c>
      <c r="S621" s="34">
        <v>710000000</v>
      </c>
      <c r="T621" s="36">
        <v>50</v>
      </c>
    </row>
    <row r="622" spans="1:20" s="40" customFormat="1" ht="51">
      <c r="A622" s="29"/>
      <c r="B622" s="41">
        <v>605</v>
      </c>
      <c r="C622" s="31" t="s">
        <v>29</v>
      </c>
      <c r="D622" s="58" t="s">
        <v>988</v>
      </c>
      <c r="E622" s="36" t="s">
        <v>302</v>
      </c>
      <c r="F622" s="36" t="s">
        <v>303</v>
      </c>
      <c r="G622" s="36" t="s">
        <v>304</v>
      </c>
      <c r="H622" s="41" t="s">
        <v>305</v>
      </c>
      <c r="I622" s="36" t="s">
        <v>306</v>
      </c>
      <c r="J622" s="41" t="s">
        <v>991</v>
      </c>
      <c r="K622" s="34" t="s">
        <v>938</v>
      </c>
      <c r="L622" s="36" t="s">
        <v>62</v>
      </c>
      <c r="M622" s="41" t="s">
        <v>37</v>
      </c>
      <c r="N622" s="43">
        <v>2</v>
      </c>
      <c r="O622" s="39">
        <v>31250</v>
      </c>
      <c r="P622" s="39">
        <v>62500</v>
      </c>
      <c r="Q622" s="36" t="s">
        <v>104</v>
      </c>
      <c r="R622" s="36" t="s">
        <v>208</v>
      </c>
      <c r="S622" s="34">
        <v>710000000</v>
      </c>
      <c r="T622" s="36">
        <v>100</v>
      </c>
    </row>
    <row r="623" spans="1:20" s="40" customFormat="1" ht="51">
      <c r="A623" s="29"/>
      <c r="B623" s="41">
        <v>606</v>
      </c>
      <c r="C623" s="31" t="s">
        <v>29</v>
      </c>
      <c r="D623" s="58" t="s">
        <v>988</v>
      </c>
      <c r="E623" s="36" t="s">
        <v>307</v>
      </c>
      <c r="F623" s="36" t="s">
        <v>308</v>
      </c>
      <c r="G623" s="36" t="s">
        <v>308</v>
      </c>
      <c r="H623" s="41" t="s">
        <v>309</v>
      </c>
      <c r="I623" s="36" t="s">
        <v>310</v>
      </c>
      <c r="J623" s="41" t="s">
        <v>992</v>
      </c>
      <c r="K623" s="34" t="s">
        <v>939</v>
      </c>
      <c r="L623" s="36" t="s">
        <v>62</v>
      </c>
      <c r="M623" s="41" t="s">
        <v>37</v>
      </c>
      <c r="N623" s="43">
        <v>2</v>
      </c>
      <c r="O623" s="39">
        <v>12590</v>
      </c>
      <c r="P623" s="39">
        <v>25180</v>
      </c>
      <c r="Q623" s="36" t="s">
        <v>104</v>
      </c>
      <c r="R623" s="36" t="s">
        <v>208</v>
      </c>
      <c r="S623" s="34">
        <v>710000000</v>
      </c>
      <c r="T623" s="36">
        <v>100</v>
      </c>
    </row>
    <row r="624" spans="1:20" s="40" customFormat="1" ht="51">
      <c r="A624" s="29"/>
      <c r="B624" s="41">
        <v>607</v>
      </c>
      <c r="C624" s="31" t="s">
        <v>29</v>
      </c>
      <c r="D624" s="58" t="s">
        <v>988</v>
      </c>
      <c r="E624" s="36" t="s">
        <v>311</v>
      </c>
      <c r="F624" s="36" t="s">
        <v>312</v>
      </c>
      <c r="G624" s="36" t="s">
        <v>313</v>
      </c>
      <c r="H624" s="41" t="s">
        <v>314</v>
      </c>
      <c r="I624" s="36" t="s">
        <v>315</v>
      </c>
      <c r="J624" s="41" t="s">
        <v>993</v>
      </c>
      <c r="K624" s="34" t="s">
        <v>940</v>
      </c>
      <c r="L624" s="36" t="s">
        <v>62</v>
      </c>
      <c r="M624" s="41" t="s">
        <v>37</v>
      </c>
      <c r="N624" s="43">
        <v>1</v>
      </c>
      <c r="O624" s="39">
        <v>35715</v>
      </c>
      <c r="P624" s="39">
        <v>35715</v>
      </c>
      <c r="Q624" s="36" t="s">
        <v>104</v>
      </c>
      <c r="R624" s="36" t="s">
        <v>208</v>
      </c>
      <c r="S624" s="34">
        <v>710000000</v>
      </c>
      <c r="T624" s="36">
        <v>100</v>
      </c>
    </row>
    <row r="625" spans="1:20" s="40" customFormat="1" ht="51">
      <c r="A625" s="29"/>
      <c r="B625" s="41">
        <v>608</v>
      </c>
      <c r="C625" s="31" t="s">
        <v>29</v>
      </c>
      <c r="D625" s="58" t="s">
        <v>988</v>
      </c>
      <c r="E625" s="36" t="s">
        <v>976</v>
      </c>
      <c r="F625" s="36" t="s">
        <v>264</v>
      </c>
      <c r="G625" s="36" t="s">
        <v>265</v>
      </c>
      <c r="H625" s="41" t="s">
        <v>266</v>
      </c>
      <c r="I625" s="36" t="s">
        <v>941</v>
      </c>
      <c r="J625" s="41" t="s">
        <v>994</v>
      </c>
      <c r="K625" s="34" t="s">
        <v>942</v>
      </c>
      <c r="L625" s="36" t="s">
        <v>62</v>
      </c>
      <c r="M625" s="41" t="s">
        <v>37</v>
      </c>
      <c r="N625" s="43">
        <v>2</v>
      </c>
      <c r="O625" s="39">
        <v>4465</v>
      </c>
      <c r="P625" s="39">
        <v>8930</v>
      </c>
      <c r="Q625" s="36" t="s">
        <v>104</v>
      </c>
      <c r="R625" s="36" t="s">
        <v>208</v>
      </c>
      <c r="S625" s="34">
        <v>710000000</v>
      </c>
      <c r="T625" s="36">
        <v>100</v>
      </c>
    </row>
    <row r="626" spans="1:20" s="40" customFormat="1" ht="51">
      <c r="A626" s="29"/>
      <c r="B626" s="41">
        <v>609</v>
      </c>
      <c r="C626" s="31" t="s">
        <v>29</v>
      </c>
      <c r="D626" s="58" t="s">
        <v>988</v>
      </c>
      <c r="E626" s="36" t="s">
        <v>977</v>
      </c>
      <c r="F626" s="36" t="s">
        <v>995</v>
      </c>
      <c r="G626" s="36" t="s">
        <v>943</v>
      </c>
      <c r="H626" s="36" t="s">
        <v>996</v>
      </c>
      <c r="I626" s="36" t="s">
        <v>944</v>
      </c>
      <c r="J626" s="36" t="s">
        <v>997</v>
      </c>
      <c r="K626" s="34" t="s">
        <v>945</v>
      </c>
      <c r="L626" s="36" t="s">
        <v>62</v>
      </c>
      <c r="M626" s="41" t="s">
        <v>989</v>
      </c>
      <c r="N626" s="43">
        <v>13</v>
      </c>
      <c r="O626" s="39">
        <v>447</v>
      </c>
      <c r="P626" s="39">
        <v>5811</v>
      </c>
      <c r="Q626" s="36" t="s">
        <v>104</v>
      </c>
      <c r="R626" s="36" t="s">
        <v>208</v>
      </c>
      <c r="S626" s="34">
        <v>710000000</v>
      </c>
      <c r="T626" s="36">
        <v>100</v>
      </c>
    </row>
    <row r="627" spans="1:20" s="40" customFormat="1" ht="51">
      <c r="A627" s="29"/>
      <c r="B627" s="41">
        <v>610</v>
      </c>
      <c r="C627" s="31" t="s">
        <v>29</v>
      </c>
      <c r="D627" s="58" t="s">
        <v>988</v>
      </c>
      <c r="E627" s="36" t="s">
        <v>978</v>
      </c>
      <c r="F627" s="36" t="s">
        <v>995</v>
      </c>
      <c r="G627" s="36" t="s">
        <v>943</v>
      </c>
      <c r="H627" s="36" t="s">
        <v>998</v>
      </c>
      <c r="I627" s="36" t="s">
        <v>946</v>
      </c>
      <c r="J627" s="36" t="s">
        <v>999</v>
      </c>
      <c r="K627" s="34" t="s">
        <v>947</v>
      </c>
      <c r="L627" s="36" t="s">
        <v>62</v>
      </c>
      <c r="M627" s="41" t="s">
        <v>37</v>
      </c>
      <c r="N627" s="43">
        <v>6</v>
      </c>
      <c r="O627" s="39">
        <v>5447</v>
      </c>
      <c r="P627" s="39">
        <v>32682</v>
      </c>
      <c r="Q627" s="36" t="s">
        <v>104</v>
      </c>
      <c r="R627" s="36" t="s">
        <v>208</v>
      </c>
      <c r="S627" s="34">
        <v>710000000</v>
      </c>
      <c r="T627" s="36">
        <v>100</v>
      </c>
    </row>
    <row r="628" spans="1:20" s="40" customFormat="1" ht="51">
      <c r="A628" s="29"/>
      <c r="B628" s="41">
        <v>611</v>
      </c>
      <c r="C628" s="31" t="s">
        <v>29</v>
      </c>
      <c r="D628" s="58" t="s">
        <v>988</v>
      </c>
      <c r="E628" s="36" t="s">
        <v>979</v>
      </c>
      <c r="F628" s="36" t="s">
        <v>948</v>
      </c>
      <c r="G628" s="36" t="s">
        <v>948</v>
      </c>
      <c r="H628" s="36" t="s">
        <v>1000</v>
      </c>
      <c r="I628" s="36" t="s">
        <v>949</v>
      </c>
      <c r="J628" s="36" t="s">
        <v>1001</v>
      </c>
      <c r="K628" s="34" t="s">
        <v>950</v>
      </c>
      <c r="L628" s="36" t="s">
        <v>62</v>
      </c>
      <c r="M628" s="41" t="s">
        <v>37</v>
      </c>
      <c r="N628" s="43">
        <v>11</v>
      </c>
      <c r="O628" s="39">
        <v>5804</v>
      </c>
      <c r="P628" s="39">
        <v>63844</v>
      </c>
      <c r="Q628" s="36" t="s">
        <v>104</v>
      </c>
      <c r="R628" s="36" t="s">
        <v>208</v>
      </c>
      <c r="S628" s="34">
        <v>710000000</v>
      </c>
      <c r="T628" s="36">
        <v>100</v>
      </c>
    </row>
    <row r="629" spans="1:20" s="40" customFormat="1" ht="51">
      <c r="A629" s="29"/>
      <c r="B629" s="41">
        <v>612</v>
      </c>
      <c r="C629" s="31" t="s">
        <v>29</v>
      </c>
      <c r="D629" s="58" t="s">
        <v>988</v>
      </c>
      <c r="E629" s="36" t="s">
        <v>980</v>
      </c>
      <c r="F629" s="36" t="s">
        <v>1002</v>
      </c>
      <c r="G629" s="36" t="s">
        <v>951</v>
      </c>
      <c r="H629" s="36" t="s">
        <v>1025</v>
      </c>
      <c r="I629" s="36" t="s">
        <v>952</v>
      </c>
      <c r="J629" s="36" t="s">
        <v>1003</v>
      </c>
      <c r="K629" s="34" t="s">
        <v>953</v>
      </c>
      <c r="L629" s="36" t="s">
        <v>62</v>
      </c>
      <c r="M629" s="41" t="s">
        <v>37</v>
      </c>
      <c r="N629" s="43">
        <v>11</v>
      </c>
      <c r="O629" s="39">
        <v>16072</v>
      </c>
      <c r="P629" s="39">
        <v>176792</v>
      </c>
      <c r="Q629" s="36" t="s">
        <v>104</v>
      </c>
      <c r="R629" s="36" t="s">
        <v>208</v>
      </c>
      <c r="S629" s="34">
        <v>710000000</v>
      </c>
      <c r="T629" s="36">
        <v>100</v>
      </c>
    </row>
    <row r="630" spans="1:20" s="40" customFormat="1" ht="51">
      <c r="A630" s="29"/>
      <c r="B630" s="41">
        <v>613</v>
      </c>
      <c r="C630" s="31" t="s">
        <v>29</v>
      </c>
      <c r="D630" s="58" t="s">
        <v>988</v>
      </c>
      <c r="E630" s="36" t="s">
        <v>981</v>
      </c>
      <c r="F630" s="36" t="s">
        <v>1004</v>
      </c>
      <c r="G630" s="36" t="s">
        <v>954</v>
      </c>
      <c r="H630" s="36" t="s">
        <v>1005</v>
      </c>
      <c r="I630" s="36" t="s">
        <v>955</v>
      </c>
      <c r="J630" s="36" t="s">
        <v>1006</v>
      </c>
      <c r="K630" s="34" t="s">
        <v>956</v>
      </c>
      <c r="L630" s="36" t="s">
        <v>62</v>
      </c>
      <c r="M630" s="41" t="s">
        <v>37</v>
      </c>
      <c r="N630" s="43">
        <v>23</v>
      </c>
      <c r="O630" s="39">
        <v>179</v>
      </c>
      <c r="P630" s="39">
        <v>4117</v>
      </c>
      <c r="Q630" s="36" t="s">
        <v>104</v>
      </c>
      <c r="R630" s="36" t="s">
        <v>208</v>
      </c>
      <c r="S630" s="34">
        <v>710000000</v>
      </c>
      <c r="T630" s="36">
        <v>100</v>
      </c>
    </row>
    <row r="631" spans="1:20" s="40" customFormat="1" ht="51">
      <c r="A631" s="29"/>
      <c r="B631" s="41">
        <v>614</v>
      </c>
      <c r="C631" s="31" t="s">
        <v>29</v>
      </c>
      <c r="D631" s="58" t="s">
        <v>988</v>
      </c>
      <c r="E631" s="36" t="s">
        <v>982</v>
      </c>
      <c r="F631" s="36" t="s">
        <v>957</v>
      </c>
      <c r="G631" s="36" t="s">
        <v>957</v>
      </c>
      <c r="H631" s="36" t="s">
        <v>1007</v>
      </c>
      <c r="I631" s="36" t="s">
        <v>958</v>
      </c>
      <c r="J631" s="36" t="s">
        <v>1008</v>
      </c>
      <c r="K631" s="34" t="s">
        <v>959</v>
      </c>
      <c r="L631" s="36" t="s">
        <v>62</v>
      </c>
      <c r="M631" s="41" t="s">
        <v>37</v>
      </c>
      <c r="N631" s="43">
        <v>2</v>
      </c>
      <c r="O631" s="39">
        <v>9510</v>
      </c>
      <c r="P631" s="39">
        <v>19020</v>
      </c>
      <c r="Q631" s="36" t="s">
        <v>104</v>
      </c>
      <c r="R631" s="36" t="s">
        <v>208</v>
      </c>
      <c r="S631" s="34">
        <v>710000000</v>
      </c>
      <c r="T631" s="36">
        <v>100</v>
      </c>
    </row>
    <row r="632" spans="1:20" s="40" customFormat="1" ht="51">
      <c r="A632" s="29"/>
      <c r="B632" s="41">
        <v>615</v>
      </c>
      <c r="C632" s="31" t="s">
        <v>29</v>
      </c>
      <c r="D632" s="58" t="s">
        <v>988</v>
      </c>
      <c r="E632" s="36" t="s">
        <v>983</v>
      </c>
      <c r="F632" s="36" t="s">
        <v>1009</v>
      </c>
      <c r="G632" s="36" t="s">
        <v>960</v>
      </c>
      <c r="H632" s="36" t="s">
        <v>1010</v>
      </c>
      <c r="I632" s="36" t="s">
        <v>961</v>
      </c>
      <c r="J632" s="34" t="s">
        <v>1011</v>
      </c>
      <c r="K632" s="34" t="s">
        <v>962</v>
      </c>
      <c r="L632" s="36" t="s">
        <v>62</v>
      </c>
      <c r="M632" s="41" t="s">
        <v>37</v>
      </c>
      <c r="N632" s="43">
        <v>3</v>
      </c>
      <c r="O632" s="39">
        <v>26786</v>
      </c>
      <c r="P632" s="39">
        <v>80358</v>
      </c>
      <c r="Q632" s="36" t="s">
        <v>104</v>
      </c>
      <c r="R632" s="36" t="s">
        <v>190</v>
      </c>
      <c r="S632" s="34">
        <v>710000000</v>
      </c>
      <c r="T632" s="36">
        <v>100</v>
      </c>
    </row>
    <row r="633" spans="1:20" s="40" customFormat="1" ht="51">
      <c r="A633" s="29"/>
      <c r="B633" s="41">
        <v>616</v>
      </c>
      <c r="C633" s="31" t="s">
        <v>29</v>
      </c>
      <c r="D633" s="58" t="s">
        <v>988</v>
      </c>
      <c r="E633" s="36" t="s">
        <v>984</v>
      </c>
      <c r="F633" s="36" t="s">
        <v>1012</v>
      </c>
      <c r="G633" s="36" t="s">
        <v>963</v>
      </c>
      <c r="H633" s="36" t="s">
        <v>1013</v>
      </c>
      <c r="I633" s="36" t="s">
        <v>964</v>
      </c>
      <c r="J633" s="36" t="s">
        <v>1014</v>
      </c>
      <c r="K633" s="34" t="s">
        <v>965</v>
      </c>
      <c r="L633" s="36" t="s">
        <v>62</v>
      </c>
      <c r="M633" s="41" t="s">
        <v>990</v>
      </c>
      <c r="N633" s="43">
        <v>316.95999999999998</v>
      </c>
      <c r="O633" s="39">
        <v>2200</v>
      </c>
      <c r="P633" s="39">
        <v>697312</v>
      </c>
      <c r="Q633" s="36" t="s">
        <v>104</v>
      </c>
      <c r="R633" s="36" t="s">
        <v>163</v>
      </c>
      <c r="S633" s="34">
        <v>710000000</v>
      </c>
      <c r="T633" s="36">
        <v>30</v>
      </c>
    </row>
    <row r="634" spans="1:20" s="40" customFormat="1" ht="102">
      <c r="A634" s="29"/>
      <c r="B634" s="41">
        <v>617</v>
      </c>
      <c r="C634" s="31" t="s">
        <v>29</v>
      </c>
      <c r="D634" s="58" t="s">
        <v>988</v>
      </c>
      <c r="E634" s="36" t="s">
        <v>985</v>
      </c>
      <c r="F634" s="36" t="s">
        <v>1015</v>
      </c>
      <c r="G634" s="36" t="s">
        <v>966</v>
      </c>
      <c r="H634" s="36" t="s">
        <v>1016</v>
      </c>
      <c r="I634" s="36" t="s">
        <v>967</v>
      </c>
      <c r="J634" s="36" t="s">
        <v>1017</v>
      </c>
      <c r="K634" s="34" t="s">
        <v>968</v>
      </c>
      <c r="L634" s="36" t="s">
        <v>62</v>
      </c>
      <c r="M634" s="41" t="s">
        <v>228</v>
      </c>
      <c r="N634" s="43">
        <v>60</v>
      </c>
      <c r="O634" s="39">
        <v>10953.3</v>
      </c>
      <c r="P634" s="39">
        <v>657198</v>
      </c>
      <c r="Q634" s="36" t="s">
        <v>104</v>
      </c>
      <c r="R634" s="36" t="s">
        <v>208</v>
      </c>
      <c r="S634" s="34">
        <v>710000000</v>
      </c>
      <c r="T634" s="36">
        <v>30</v>
      </c>
    </row>
    <row r="635" spans="1:20" s="40" customFormat="1" ht="51">
      <c r="A635" s="29"/>
      <c r="B635" s="41">
        <v>618</v>
      </c>
      <c r="C635" s="31" t="s">
        <v>29</v>
      </c>
      <c r="D635" s="58" t="s">
        <v>988</v>
      </c>
      <c r="E635" s="36" t="s">
        <v>1097</v>
      </c>
      <c r="F635" s="36" t="s">
        <v>1018</v>
      </c>
      <c r="G635" s="36" t="s">
        <v>1098</v>
      </c>
      <c r="H635" s="36" t="s">
        <v>1100</v>
      </c>
      <c r="I635" s="36" t="s">
        <v>1099</v>
      </c>
      <c r="J635" s="36" t="s">
        <v>1018</v>
      </c>
      <c r="K635" s="34" t="s">
        <v>969</v>
      </c>
      <c r="L635" s="36" t="s">
        <v>62</v>
      </c>
      <c r="M635" s="41" t="s">
        <v>990</v>
      </c>
      <c r="N635" s="43">
        <v>60</v>
      </c>
      <c r="O635" s="39">
        <v>10715</v>
      </c>
      <c r="P635" s="39">
        <v>642900</v>
      </c>
      <c r="Q635" s="36" t="s">
        <v>104</v>
      </c>
      <c r="R635" s="36" t="s">
        <v>190</v>
      </c>
      <c r="S635" s="34">
        <v>710000000</v>
      </c>
      <c r="T635" s="36">
        <v>100</v>
      </c>
    </row>
    <row r="636" spans="1:20" s="40" customFormat="1" ht="51">
      <c r="A636" s="29"/>
      <c r="B636" s="41">
        <v>619</v>
      </c>
      <c r="C636" s="31" t="s">
        <v>29</v>
      </c>
      <c r="D636" s="58" t="s">
        <v>988</v>
      </c>
      <c r="E636" s="36" t="s">
        <v>986</v>
      </c>
      <c r="F636" s="36" t="s">
        <v>970</v>
      </c>
      <c r="G636" s="36" t="s">
        <v>970</v>
      </c>
      <c r="H636" s="36" t="s">
        <v>1019</v>
      </c>
      <c r="I636" s="36" t="s">
        <v>971</v>
      </c>
      <c r="J636" s="36" t="s">
        <v>1020</v>
      </c>
      <c r="K636" s="34" t="s">
        <v>972</v>
      </c>
      <c r="L636" s="36" t="s">
        <v>62</v>
      </c>
      <c r="M636" s="41" t="s">
        <v>37</v>
      </c>
      <c r="N636" s="43">
        <v>3000</v>
      </c>
      <c r="O636" s="39">
        <v>5</v>
      </c>
      <c r="P636" s="39">
        <v>15000</v>
      </c>
      <c r="Q636" s="36" t="s">
        <v>104</v>
      </c>
      <c r="R636" s="36" t="s">
        <v>190</v>
      </c>
      <c r="S636" s="34">
        <v>710000000</v>
      </c>
      <c r="T636" s="36">
        <v>100</v>
      </c>
    </row>
    <row r="637" spans="1:20" s="40" customFormat="1" ht="51">
      <c r="A637" s="29"/>
      <c r="B637" s="41">
        <v>620</v>
      </c>
      <c r="C637" s="31" t="s">
        <v>29</v>
      </c>
      <c r="D637" s="58" t="s">
        <v>988</v>
      </c>
      <c r="E637" s="36" t="s">
        <v>200</v>
      </c>
      <c r="F637" s="36" t="s">
        <v>1021</v>
      </c>
      <c r="G637" s="36" t="s">
        <v>196</v>
      </c>
      <c r="H637" s="36" t="s">
        <v>1022</v>
      </c>
      <c r="I637" s="36" t="s">
        <v>201</v>
      </c>
      <c r="J637" s="36" t="s">
        <v>1023</v>
      </c>
      <c r="K637" s="34" t="s">
        <v>973</v>
      </c>
      <c r="L637" s="36" t="s">
        <v>62</v>
      </c>
      <c r="M637" s="41" t="s">
        <v>199</v>
      </c>
      <c r="N637" s="43">
        <v>60</v>
      </c>
      <c r="O637" s="39">
        <v>447</v>
      </c>
      <c r="P637" s="39">
        <v>26820</v>
      </c>
      <c r="Q637" s="36" t="s">
        <v>104</v>
      </c>
      <c r="R637" s="36" t="s">
        <v>190</v>
      </c>
      <c r="S637" s="34">
        <v>710000000</v>
      </c>
      <c r="T637" s="36">
        <v>100</v>
      </c>
    </row>
    <row r="638" spans="1:20" s="40" customFormat="1" ht="51">
      <c r="A638" s="29"/>
      <c r="B638" s="41">
        <v>621</v>
      </c>
      <c r="C638" s="31" t="s">
        <v>29</v>
      </c>
      <c r="D638" s="58" t="s">
        <v>988</v>
      </c>
      <c r="E638" s="36" t="s">
        <v>987</v>
      </c>
      <c r="F638" s="36" t="s">
        <v>1024</v>
      </c>
      <c r="G638" s="36" t="s">
        <v>974</v>
      </c>
      <c r="H638" s="36" t="s">
        <v>1005</v>
      </c>
      <c r="I638" s="36" t="s">
        <v>955</v>
      </c>
      <c r="J638" s="36" t="s">
        <v>1026</v>
      </c>
      <c r="K638" s="34" t="s">
        <v>975</v>
      </c>
      <c r="L638" s="36" t="s">
        <v>62</v>
      </c>
      <c r="M638" s="41" t="s">
        <v>37</v>
      </c>
      <c r="N638" s="43">
        <v>5</v>
      </c>
      <c r="O638" s="39">
        <v>1072</v>
      </c>
      <c r="P638" s="39">
        <v>5360</v>
      </c>
      <c r="Q638" s="36" t="s">
        <v>104</v>
      </c>
      <c r="R638" s="36" t="s">
        <v>190</v>
      </c>
      <c r="S638" s="34">
        <v>710000000</v>
      </c>
      <c r="T638" s="36">
        <v>100</v>
      </c>
    </row>
    <row r="639" spans="1:20" s="40" customFormat="1" ht="63.75">
      <c r="A639" s="29"/>
      <c r="B639" s="41">
        <v>622</v>
      </c>
      <c r="C639" s="31" t="s">
        <v>29</v>
      </c>
      <c r="D639" s="58" t="s">
        <v>988</v>
      </c>
      <c r="E639" s="36" t="s">
        <v>87</v>
      </c>
      <c r="F639" s="36" t="s">
        <v>101</v>
      </c>
      <c r="G639" s="36" t="s">
        <v>101</v>
      </c>
      <c r="H639" s="36" t="s">
        <v>88</v>
      </c>
      <c r="I639" s="36" t="s">
        <v>1027</v>
      </c>
      <c r="J639" s="36" t="s">
        <v>1068</v>
      </c>
      <c r="K639" s="36" t="s">
        <v>1028</v>
      </c>
      <c r="L639" s="36" t="s">
        <v>62</v>
      </c>
      <c r="M639" s="41" t="s">
        <v>37</v>
      </c>
      <c r="N639" s="43">
        <v>4</v>
      </c>
      <c r="O639" s="39">
        <v>58900</v>
      </c>
      <c r="P639" s="39">
        <v>235600</v>
      </c>
      <c r="Q639" s="36" t="s">
        <v>38</v>
      </c>
      <c r="R639" s="36" t="s">
        <v>1107</v>
      </c>
      <c r="S639" s="34">
        <v>710000000</v>
      </c>
      <c r="T639" s="36">
        <v>50</v>
      </c>
    </row>
    <row r="640" spans="1:20" s="40" customFormat="1" ht="38.25">
      <c r="A640" s="29"/>
      <c r="B640" s="41">
        <v>623</v>
      </c>
      <c r="C640" s="31" t="s">
        <v>29</v>
      </c>
      <c r="D640" s="58" t="s">
        <v>988</v>
      </c>
      <c r="E640" s="36" t="s">
        <v>1054</v>
      </c>
      <c r="F640" s="36" t="s">
        <v>108</v>
      </c>
      <c r="G640" s="36" t="s">
        <v>108</v>
      </c>
      <c r="H640" s="36" t="s">
        <v>1069</v>
      </c>
      <c r="I640" s="36" t="s">
        <v>1029</v>
      </c>
      <c r="J640" s="36" t="s">
        <v>1070</v>
      </c>
      <c r="K640" s="36" t="s">
        <v>1030</v>
      </c>
      <c r="L640" s="36" t="s">
        <v>62</v>
      </c>
      <c r="M640" s="41" t="s">
        <v>37</v>
      </c>
      <c r="N640" s="43">
        <v>1</v>
      </c>
      <c r="O640" s="39">
        <v>237500</v>
      </c>
      <c r="P640" s="39">
        <v>237500</v>
      </c>
      <c r="Q640" s="36" t="s">
        <v>38</v>
      </c>
      <c r="R640" s="36" t="s">
        <v>1107</v>
      </c>
      <c r="S640" s="34">
        <v>710000000</v>
      </c>
      <c r="T640" s="36">
        <v>50</v>
      </c>
    </row>
    <row r="641" spans="1:20" s="40" customFormat="1" ht="38.25">
      <c r="A641" s="29"/>
      <c r="B641" s="41">
        <v>624</v>
      </c>
      <c r="C641" s="31" t="s">
        <v>29</v>
      </c>
      <c r="D641" s="58" t="s">
        <v>988</v>
      </c>
      <c r="E641" s="36" t="s">
        <v>1055</v>
      </c>
      <c r="F641" s="36" t="s">
        <v>108</v>
      </c>
      <c r="G641" s="36" t="s">
        <v>108</v>
      </c>
      <c r="H641" s="36" t="s">
        <v>1071</v>
      </c>
      <c r="I641" s="36" t="s">
        <v>1031</v>
      </c>
      <c r="J641" s="36" t="s">
        <v>1032</v>
      </c>
      <c r="K641" s="36" t="s">
        <v>1032</v>
      </c>
      <c r="L641" s="36" t="s">
        <v>62</v>
      </c>
      <c r="M641" s="41" t="s">
        <v>37</v>
      </c>
      <c r="N641" s="43">
        <v>1</v>
      </c>
      <c r="O641" s="39">
        <v>256500</v>
      </c>
      <c r="P641" s="39">
        <v>256500</v>
      </c>
      <c r="Q641" s="36" t="s">
        <v>38</v>
      </c>
      <c r="R641" s="36" t="s">
        <v>1107</v>
      </c>
      <c r="S641" s="34">
        <v>710000000</v>
      </c>
      <c r="T641" s="36">
        <v>50</v>
      </c>
    </row>
    <row r="642" spans="1:20" s="40" customFormat="1" ht="63.75">
      <c r="A642" s="29"/>
      <c r="B642" s="41">
        <v>625</v>
      </c>
      <c r="C642" s="31" t="s">
        <v>29</v>
      </c>
      <c r="D642" s="58" t="s">
        <v>988</v>
      </c>
      <c r="E642" s="36" t="s">
        <v>1056</v>
      </c>
      <c r="F642" s="36" t="s">
        <v>93</v>
      </c>
      <c r="G642" s="36" t="s">
        <v>93</v>
      </c>
      <c r="H642" s="36" t="s">
        <v>1076</v>
      </c>
      <c r="I642" s="36" t="s">
        <v>1072</v>
      </c>
      <c r="J642" s="36" t="s">
        <v>1073</v>
      </c>
      <c r="K642" s="36" t="s">
        <v>1033</v>
      </c>
      <c r="L642" s="36" t="s">
        <v>62</v>
      </c>
      <c r="M642" s="41" t="s">
        <v>37</v>
      </c>
      <c r="N642" s="43">
        <v>2</v>
      </c>
      <c r="O642" s="39">
        <v>28014</v>
      </c>
      <c r="P642" s="39">
        <v>28014</v>
      </c>
      <c r="Q642" s="36" t="s">
        <v>104</v>
      </c>
      <c r="R642" s="36" t="s">
        <v>1107</v>
      </c>
      <c r="S642" s="34">
        <v>710000000</v>
      </c>
      <c r="T642" s="36">
        <v>50</v>
      </c>
    </row>
    <row r="643" spans="1:20" s="40" customFormat="1" ht="38.25">
      <c r="A643" s="29"/>
      <c r="B643" s="41">
        <v>626</v>
      </c>
      <c r="C643" s="31" t="s">
        <v>29</v>
      </c>
      <c r="D643" s="58" t="s">
        <v>988</v>
      </c>
      <c r="E643" s="36" t="s">
        <v>1055</v>
      </c>
      <c r="F643" s="36" t="s">
        <v>108</v>
      </c>
      <c r="G643" s="36" t="s">
        <v>108</v>
      </c>
      <c r="H643" s="36" t="s">
        <v>1074</v>
      </c>
      <c r="I643" s="36" t="s">
        <v>1031</v>
      </c>
      <c r="J643" s="36" t="s">
        <v>1075</v>
      </c>
      <c r="K643" s="36" t="s">
        <v>1034</v>
      </c>
      <c r="L643" s="36" t="s">
        <v>62</v>
      </c>
      <c r="M643" s="41" t="s">
        <v>37</v>
      </c>
      <c r="N643" s="43">
        <v>1</v>
      </c>
      <c r="O643" s="39">
        <v>95000</v>
      </c>
      <c r="P643" s="39">
        <v>95000</v>
      </c>
      <c r="Q643" s="36" t="s">
        <v>38</v>
      </c>
      <c r="R643" s="36" t="s">
        <v>1107</v>
      </c>
      <c r="S643" s="34">
        <v>710000000</v>
      </c>
      <c r="T643" s="36">
        <v>50</v>
      </c>
    </row>
    <row r="644" spans="1:20" s="40" customFormat="1" ht="38.25">
      <c r="A644" s="29"/>
      <c r="B644" s="41">
        <v>627</v>
      </c>
      <c r="C644" s="31" t="s">
        <v>29</v>
      </c>
      <c r="D644" s="58" t="s">
        <v>988</v>
      </c>
      <c r="E644" s="36" t="s">
        <v>1093</v>
      </c>
      <c r="F644" s="36" t="s">
        <v>49</v>
      </c>
      <c r="G644" s="36" t="s">
        <v>50</v>
      </c>
      <c r="H644" s="36" t="s">
        <v>1095</v>
      </c>
      <c r="I644" s="36" t="s">
        <v>1094</v>
      </c>
      <c r="J644" s="36" t="s">
        <v>1077</v>
      </c>
      <c r="K644" s="36" t="s">
        <v>1035</v>
      </c>
      <c r="L644" s="36" t="s">
        <v>62</v>
      </c>
      <c r="M644" s="41" t="s">
        <v>37</v>
      </c>
      <c r="N644" s="43">
        <v>30</v>
      </c>
      <c r="O644" s="39">
        <v>18640</v>
      </c>
      <c r="P644" s="39">
        <v>559200</v>
      </c>
      <c r="Q644" s="36" t="s">
        <v>104</v>
      </c>
      <c r="R644" s="36" t="s">
        <v>1107</v>
      </c>
      <c r="S644" s="34">
        <v>710000000</v>
      </c>
      <c r="T644" s="36">
        <v>50</v>
      </c>
    </row>
    <row r="645" spans="1:20" s="40" customFormat="1" ht="38.25">
      <c r="A645" s="29"/>
      <c r="B645" s="41">
        <v>628</v>
      </c>
      <c r="C645" s="31" t="s">
        <v>29</v>
      </c>
      <c r="D645" s="58" t="s">
        <v>988</v>
      </c>
      <c r="E645" s="36" t="s">
        <v>1057</v>
      </c>
      <c r="F645" s="36" t="s">
        <v>49</v>
      </c>
      <c r="G645" s="36" t="s">
        <v>50</v>
      </c>
      <c r="H645" s="36" t="s">
        <v>1078</v>
      </c>
      <c r="I645" s="36" t="s">
        <v>1036</v>
      </c>
      <c r="J645" s="36" t="s">
        <v>1079</v>
      </c>
      <c r="K645" s="36" t="s">
        <v>1037</v>
      </c>
      <c r="L645" s="36" t="s">
        <v>62</v>
      </c>
      <c r="M645" s="41" t="s">
        <v>37</v>
      </c>
      <c r="N645" s="43">
        <v>50</v>
      </c>
      <c r="O645" s="39">
        <v>20875</v>
      </c>
      <c r="P645" s="39">
        <v>1043750</v>
      </c>
      <c r="Q645" s="36" t="s">
        <v>104</v>
      </c>
      <c r="R645" s="36" t="s">
        <v>1107</v>
      </c>
      <c r="S645" s="34">
        <v>710000000</v>
      </c>
      <c r="T645" s="36">
        <v>50</v>
      </c>
    </row>
    <row r="646" spans="1:20" s="40" customFormat="1" ht="38.25">
      <c r="A646" s="29"/>
      <c r="B646" s="41">
        <v>629</v>
      </c>
      <c r="C646" s="31" t="s">
        <v>29</v>
      </c>
      <c r="D646" s="58" t="s">
        <v>988</v>
      </c>
      <c r="E646" s="36" t="s">
        <v>1058</v>
      </c>
      <c r="F646" s="36" t="s">
        <v>108</v>
      </c>
      <c r="G646" s="36" t="s">
        <v>108</v>
      </c>
      <c r="H646" s="36" t="s">
        <v>1080</v>
      </c>
      <c r="I646" s="36" t="s">
        <v>1038</v>
      </c>
      <c r="J646" s="36" t="s">
        <v>1081</v>
      </c>
      <c r="K646" s="36" t="s">
        <v>1039</v>
      </c>
      <c r="L646" s="36" t="s">
        <v>62</v>
      </c>
      <c r="M646" s="41" t="s">
        <v>37</v>
      </c>
      <c r="N646" s="43">
        <v>3</v>
      </c>
      <c r="O646" s="39">
        <v>46250</v>
      </c>
      <c r="P646" s="39">
        <v>138750</v>
      </c>
      <c r="Q646" s="36" t="s">
        <v>38</v>
      </c>
      <c r="R646" s="36" t="s">
        <v>1107</v>
      </c>
      <c r="S646" s="34">
        <v>710000000</v>
      </c>
      <c r="T646" s="36">
        <v>50</v>
      </c>
    </row>
    <row r="647" spans="1:20" s="40" customFormat="1" ht="51">
      <c r="A647" s="29"/>
      <c r="B647" s="41">
        <v>630</v>
      </c>
      <c r="C647" s="31" t="s">
        <v>29</v>
      </c>
      <c r="D647" s="58" t="s">
        <v>988</v>
      </c>
      <c r="E647" s="36" t="s">
        <v>1059</v>
      </c>
      <c r="F647" s="36" t="s">
        <v>108</v>
      </c>
      <c r="G647" s="36" t="s">
        <v>108</v>
      </c>
      <c r="H647" s="36" t="s">
        <v>1082</v>
      </c>
      <c r="I647" s="36" t="s">
        <v>1040</v>
      </c>
      <c r="J647" s="36" t="s">
        <v>1083</v>
      </c>
      <c r="K647" s="36" t="s">
        <v>1041</v>
      </c>
      <c r="L647" s="36" t="s">
        <v>62</v>
      </c>
      <c r="M647" s="41" t="s">
        <v>37</v>
      </c>
      <c r="N647" s="43">
        <v>2</v>
      </c>
      <c r="O647" s="39">
        <v>76000</v>
      </c>
      <c r="P647" s="39">
        <v>152000</v>
      </c>
      <c r="Q647" s="36" t="s">
        <v>38</v>
      </c>
      <c r="R647" s="36" t="s">
        <v>1107</v>
      </c>
      <c r="S647" s="34">
        <v>710000000</v>
      </c>
      <c r="T647" s="36">
        <v>50</v>
      </c>
    </row>
    <row r="648" spans="1:20" s="40" customFormat="1" ht="76.5">
      <c r="A648" s="29"/>
      <c r="B648" s="41">
        <v>631</v>
      </c>
      <c r="C648" s="31" t="s">
        <v>29</v>
      </c>
      <c r="D648" s="58" t="s">
        <v>988</v>
      </c>
      <c r="E648" s="36" t="s">
        <v>1060</v>
      </c>
      <c r="F648" s="36" t="s">
        <v>108</v>
      </c>
      <c r="G648" s="36" t="s">
        <v>108</v>
      </c>
      <c r="H648" s="36" t="s">
        <v>1084</v>
      </c>
      <c r="I648" s="36" t="s">
        <v>1042</v>
      </c>
      <c r="J648" s="36" t="s">
        <v>1085</v>
      </c>
      <c r="K648" s="36" t="s">
        <v>1043</v>
      </c>
      <c r="L648" s="36" t="s">
        <v>62</v>
      </c>
      <c r="M648" s="41" t="s">
        <v>37</v>
      </c>
      <c r="N648" s="43">
        <v>1</v>
      </c>
      <c r="O648" s="39">
        <v>23214</v>
      </c>
      <c r="P648" s="39">
        <v>23214</v>
      </c>
      <c r="Q648" s="36" t="s">
        <v>38</v>
      </c>
      <c r="R648" s="36" t="s">
        <v>1107</v>
      </c>
      <c r="S648" s="34">
        <v>710000000</v>
      </c>
      <c r="T648" s="36">
        <v>50</v>
      </c>
    </row>
    <row r="649" spans="1:20" s="40" customFormat="1" ht="38.25">
      <c r="A649" s="29"/>
      <c r="B649" s="41">
        <v>632</v>
      </c>
      <c r="C649" s="31" t="s">
        <v>29</v>
      </c>
      <c r="D649" s="58" t="s">
        <v>988</v>
      </c>
      <c r="E649" s="36" t="s">
        <v>1061</v>
      </c>
      <c r="F649" s="36" t="s">
        <v>101</v>
      </c>
      <c r="G649" s="36" t="s">
        <v>101</v>
      </c>
      <c r="H649" s="36" t="s">
        <v>1086</v>
      </c>
      <c r="I649" s="36" t="s">
        <v>1044</v>
      </c>
      <c r="J649" s="36" t="s">
        <v>1087</v>
      </c>
      <c r="K649" s="36" t="s">
        <v>1045</v>
      </c>
      <c r="L649" s="36" t="s">
        <v>62</v>
      </c>
      <c r="M649" s="41" t="s">
        <v>37</v>
      </c>
      <c r="N649" s="43">
        <v>1</v>
      </c>
      <c r="O649" s="39">
        <v>44190</v>
      </c>
      <c r="P649" s="39">
        <v>44190</v>
      </c>
      <c r="Q649" s="36" t="s">
        <v>38</v>
      </c>
      <c r="R649" s="36" t="s">
        <v>1107</v>
      </c>
      <c r="S649" s="34">
        <v>710000000</v>
      </c>
      <c r="T649" s="36">
        <v>50</v>
      </c>
    </row>
    <row r="650" spans="1:20" s="40" customFormat="1" ht="51">
      <c r="A650" s="29"/>
      <c r="B650" s="41">
        <v>633</v>
      </c>
      <c r="C650" s="31" t="s">
        <v>29</v>
      </c>
      <c r="D650" s="58" t="s">
        <v>988</v>
      </c>
      <c r="E650" s="36" t="s">
        <v>1062</v>
      </c>
      <c r="F650" s="36" t="s">
        <v>1065</v>
      </c>
      <c r="G650" s="36" t="s">
        <v>1096</v>
      </c>
      <c r="H650" s="36" t="s">
        <v>1088</v>
      </c>
      <c r="I650" s="36" t="s">
        <v>1046</v>
      </c>
      <c r="J650" s="36" t="s">
        <v>1089</v>
      </c>
      <c r="K650" s="36" t="s">
        <v>1047</v>
      </c>
      <c r="L650" s="36" t="s">
        <v>62</v>
      </c>
      <c r="M650" s="41" t="s">
        <v>37</v>
      </c>
      <c r="N650" s="43">
        <v>3</v>
      </c>
      <c r="O650" s="39">
        <v>321430</v>
      </c>
      <c r="P650" s="39">
        <v>964290</v>
      </c>
      <c r="Q650" s="36" t="s">
        <v>104</v>
      </c>
      <c r="R650" s="36" t="s">
        <v>208</v>
      </c>
      <c r="S650" s="34">
        <v>710000000</v>
      </c>
      <c r="T650" s="36">
        <v>100</v>
      </c>
    </row>
    <row r="651" spans="1:20" s="40" customFormat="1" ht="51">
      <c r="A651" s="29"/>
      <c r="B651" s="41">
        <v>634</v>
      </c>
      <c r="C651" s="31" t="s">
        <v>29</v>
      </c>
      <c r="D651" s="58" t="s">
        <v>988</v>
      </c>
      <c r="E651" s="36" t="s">
        <v>1063</v>
      </c>
      <c r="F651" s="36" t="s">
        <v>1048</v>
      </c>
      <c r="G651" s="36" t="s">
        <v>1048</v>
      </c>
      <c r="H651" s="36" t="s">
        <v>1090</v>
      </c>
      <c r="I651" s="36" t="s">
        <v>1049</v>
      </c>
      <c r="J651" s="36" t="s">
        <v>281</v>
      </c>
      <c r="K651" s="36" t="s">
        <v>281</v>
      </c>
      <c r="L651" s="36" t="s">
        <v>62</v>
      </c>
      <c r="M651" s="41" t="s">
        <v>37</v>
      </c>
      <c r="N651" s="43">
        <v>1</v>
      </c>
      <c r="O651" s="39">
        <v>58027</v>
      </c>
      <c r="P651" s="39">
        <v>58027</v>
      </c>
      <c r="Q651" s="36" t="s">
        <v>104</v>
      </c>
      <c r="R651" s="36" t="s">
        <v>208</v>
      </c>
      <c r="S651" s="34">
        <v>710000000</v>
      </c>
      <c r="T651" s="36">
        <v>100</v>
      </c>
    </row>
    <row r="652" spans="1:20" s="40" customFormat="1" ht="51">
      <c r="A652" s="29"/>
      <c r="B652" s="41">
        <v>635</v>
      </c>
      <c r="C652" s="31" t="s">
        <v>29</v>
      </c>
      <c r="D652" s="58" t="s">
        <v>988</v>
      </c>
      <c r="E652" s="36" t="s">
        <v>1064</v>
      </c>
      <c r="F652" s="36" t="s">
        <v>1066</v>
      </c>
      <c r="G652" s="36" t="s">
        <v>1050</v>
      </c>
      <c r="H652" s="36" t="s">
        <v>1091</v>
      </c>
      <c r="I652" s="36" t="s">
        <v>1051</v>
      </c>
      <c r="J652" s="36" t="s">
        <v>1092</v>
      </c>
      <c r="K652" s="36" t="s">
        <v>1052</v>
      </c>
      <c r="L652" s="36" t="s">
        <v>62</v>
      </c>
      <c r="M652" s="41" t="s">
        <v>37</v>
      </c>
      <c r="N652" s="43">
        <v>1</v>
      </c>
      <c r="O652" s="39">
        <v>10350</v>
      </c>
      <c r="P652" s="39">
        <v>10350</v>
      </c>
      <c r="Q652" s="36" t="s">
        <v>104</v>
      </c>
      <c r="R652" s="36" t="s">
        <v>208</v>
      </c>
      <c r="S652" s="34">
        <v>710000000</v>
      </c>
      <c r="T652" s="36">
        <v>100</v>
      </c>
    </row>
    <row r="653" spans="1:20" s="40" customFormat="1" ht="51">
      <c r="A653" s="29"/>
      <c r="B653" s="41">
        <v>636</v>
      </c>
      <c r="C653" s="31" t="s">
        <v>29</v>
      </c>
      <c r="D653" s="58" t="s">
        <v>988</v>
      </c>
      <c r="E653" s="36" t="s">
        <v>133</v>
      </c>
      <c r="F653" s="36" t="s">
        <v>134</v>
      </c>
      <c r="G653" s="36" t="s">
        <v>135</v>
      </c>
      <c r="H653" s="36" t="s">
        <v>136</v>
      </c>
      <c r="I653" s="36" t="s">
        <v>137</v>
      </c>
      <c r="J653" s="36" t="s">
        <v>1067</v>
      </c>
      <c r="K653" s="36" t="s">
        <v>1053</v>
      </c>
      <c r="L653" s="36" t="s">
        <v>62</v>
      </c>
      <c r="M653" s="41" t="s">
        <v>37</v>
      </c>
      <c r="N653" s="43">
        <v>1</v>
      </c>
      <c r="O653" s="39">
        <v>2233036</v>
      </c>
      <c r="P653" s="39">
        <v>2233036</v>
      </c>
      <c r="Q653" s="36" t="s">
        <v>104</v>
      </c>
      <c r="R653" s="36" t="s">
        <v>190</v>
      </c>
      <c r="S653" s="34">
        <v>710000000</v>
      </c>
      <c r="T653" s="36">
        <v>0</v>
      </c>
    </row>
    <row r="654" spans="1:20" s="77" customFormat="1" ht="63.75">
      <c r="A654" s="76"/>
      <c r="B654" s="41">
        <v>637</v>
      </c>
      <c r="C654" s="44" t="s">
        <v>29</v>
      </c>
      <c r="D654" s="58" t="s">
        <v>339</v>
      </c>
      <c r="E654" s="36" t="s">
        <v>527</v>
      </c>
      <c r="F654" s="47" t="s">
        <v>528</v>
      </c>
      <c r="G654" s="34" t="s">
        <v>529</v>
      </c>
      <c r="H654" s="47" t="s">
        <v>528</v>
      </c>
      <c r="I654" s="47" t="s">
        <v>530</v>
      </c>
      <c r="J654" s="47" t="s">
        <v>1106</v>
      </c>
      <c r="K654" s="41" t="s">
        <v>1105</v>
      </c>
      <c r="L654" s="36" t="s">
        <v>62</v>
      </c>
      <c r="M654" s="41" t="s">
        <v>345</v>
      </c>
      <c r="N654" s="43">
        <v>1</v>
      </c>
      <c r="O654" s="39">
        <v>19907</v>
      </c>
      <c r="P654" s="39">
        <v>19907</v>
      </c>
      <c r="Q654" s="36" t="s">
        <v>104</v>
      </c>
      <c r="R654" s="34" t="s">
        <v>526</v>
      </c>
      <c r="S654" s="34">
        <v>271000000</v>
      </c>
      <c r="T654" s="36">
        <v>100</v>
      </c>
    </row>
    <row r="655" spans="1:20" s="70" customFormat="1" ht="38.25">
      <c r="A655" s="78"/>
      <c r="B655" s="41">
        <v>638</v>
      </c>
      <c r="C655" s="79" t="s">
        <v>29</v>
      </c>
      <c r="D655" s="58" t="s">
        <v>339</v>
      </c>
      <c r="E655" s="36" t="s">
        <v>354</v>
      </c>
      <c r="F655" s="80" t="s">
        <v>1101</v>
      </c>
      <c r="G655" s="80" t="s">
        <v>1102</v>
      </c>
      <c r="H655" s="80" t="s">
        <v>1103</v>
      </c>
      <c r="I655" s="36" t="s">
        <v>1104</v>
      </c>
      <c r="J655" s="78"/>
      <c r="K655" s="36"/>
      <c r="L655" s="36" t="s">
        <v>62</v>
      </c>
      <c r="M655" s="41" t="s">
        <v>345</v>
      </c>
      <c r="N655" s="81">
        <v>3</v>
      </c>
      <c r="O655" s="39">
        <v>200000</v>
      </c>
      <c r="P655" s="39">
        <v>200000</v>
      </c>
      <c r="Q655" s="36" t="s">
        <v>104</v>
      </c>
      <c r="R655" s="34" t="s">
        <v>526</v>
      </c>
      <c r="S655" s="34">
        <v>271000000</v>
      </c>
      <c r="T655" s="36">
        <v>0</v>
      </c>
    </row>
    <row r="656" spans="1:20" s="40" customFormat="1" ht="89.25">
      <c r="A656" s="29"/>
      <c r="B656" s="41">
        <v>639</v>
      </c>
      <c r="C656" s="31" t="s">
        <v>29</v>
      </c>
      <c r="D656" s="58" t="s">
        <v>339</v>
      </c>
      <c r="E656" s="36" t="s">
        <v>547</v>
      </c>
      <c r="F656" s="34" t="s">
        <v>1197</v>
      </c>
      <c r="G656" s="34" t="s">
        <v>1122</v>
      </c>
      <c r="H656" s="34" t="s">
        <v>723</v>
      </c>
      <c r="I656" s="34" t="s">
        <v>551</v>
      </c>
      <c r="J656" s="36"/>
      <c r="K656" s="36"/>
      <c r="L656" s="36" t="s">
        <v>62</v>
      </c>
      <c r="M656" s="41" t="s">
        <v>345</v>
      </c>
      <c r="N656" s="43">
        <v>1</v>
      </c>
      <c r="O656" s="39">
        <f t="shared" ref="O656:O669" si="5">P656/N656</f>
        <v>1638759</v>
      </c>
      <c r="P656" s="39">
        <v>1638759</v>
      </c>
      <c r="Q656" s="41" t="s">
        <v>104</v>
      </c>
      <c r="R656" s="36" t="s">
        <v>190</v>
      </c>
      <c r="S656" s="34" t="s">
        <v>99</v>
      </c>
      <c r="T656" s="36">
        <v>30</v>
      </c>
    </row>
    <row r="657" spans="1:20" s="40" customFormat="1" ht="89.25">
      <c r="A657" s="29"/>
      <c r="B657" s="41">
        <v>640</v>
      </c>
      <c r="C657" s="31" t="s">
        <v>29</v>
      </c>
      <c r="D657" s="58" t="s">
        <v>339</v>
      </c>
      <c r="E657" s="36" t="s">
        <v>547</v>
      </c>
      <c r="F657" s="34" t="s">
        <v>1197</v>
      </c>
      <c r="G657" s="34" t="s">
        <v>1122</v>
      </c>
      <c r="H657" s="34" t="s">
        <v>723</v>
      </c>
      <c r="I657" s="34" t="s">
        <v>551</v>
      </c>
      <c r="J657" s="36"/>
      <c r="K657" s="36"/>
      <c r="L657" s="36" t="s">
        <v>62</v>
      </c>
      <c r="M657" s="41" t="s">
        <v>345</v>
      </c>
      <c r="N657" s="43">
        <v>1</v>
      </c>
      <c r="O657" s="39">
        <f t="shared" si="5"/>
        <v>1638759</v>
      </c>
      <c r="P657" s="39">
        <v>1638759</v>
      </c>
      <c r="Q657" s="41" t="s">
        <v>104</v>
      </c>
      <c r="R657" s="36" t="s">
        <v>190</v>
      </c>
      <c r="S657" s="34" t="s">
        <v>98</v>
      </c>
      <c r="T657" s="36">
        <v>30</v>
      </c>
    </row>
    <row r="658" spans="1:20" s="40" customFormat="1" ht="89.25">
      <c r="A658" s="29"/>
      <c r="B658" s="41">
        <v>641</v>
      </c>
      <c r="C658" s="31" t="s">
        <v>29</v>
      </c>
      <c r="D658" s="58" t="s">
        <v>339</v>
      </c>
      <c r="E658" s="36" t="s">
        <v>547</v>
      </c>
      <c r="F658" s="34" t="s">
        <v>1197</v>
      </c>
      <c r="G658" s="34" t="s">
        <v>1122</v>
      </c>
      <c r="H658" s="34" t="s">
        <v>723</v>
      </c>
      <c r="I658" s="34" t="s">
        <v>551</v>
      </c>
      <c r="J658" s="36"/>
      <c r="K658" s="36"/>
      <c r="L658" s="36" t="s">
        <v>62</v>
      </c>
      <c r="M658" s="41" t="s">
        <v>345</v>
      </c>
      <c r="N658" s="43">
        <v>1</v>
      </c>
      <c r="O658" s="39">
        <f t="shared" si="5"/>
        <v>1638759</v>
      </c>
      <c r="P658" s="39">
        <v>1638759</v>
      </c>
      <c r="Q658" s="41" t="s">
        <v>104</v>
      </c>
      <c r="R658" s="36" t="s">
        <v>190</v>
      </c>
      <c r="S658" s="34" t="s">
        <v>189</v>
      </c>
      <c r="T658" s="36">
        <v>30</v>
      </c>
    </row>
    <row r="659" spans="1:20" s="40" customFormat="1" ht="89.25">
      <c r="A659" s="29"/>
      <c r="B659" s="41">
        <v>642</v>
      </c>
      <c r="C659" s="31" t="s">
        <v>29</v>
      </c>
      <c r="D659" s="58" t="s">
        <v>339</v>
      </c>
      <c r="E659" s="36" t="s">
        <v>547</v>
      </c>
      <c r="F659" s="34" t="s">
        <v>1197</v>
      </c>
      <c r="G659" s="34" t="s">
        <v>1122</v>
      </c>
      <c r="H659" s="34" t="s">
        <v>723</v>
      </c>
      <c r="I659" s="34" t="s">
        <v>551</v>
      </c>
      <c r="J659" s="36"/>
      <c r="K659" s="36"/>
      <c r="L659" s="36" t="s">
        <v>62</v>
      </c>
      <c r="M659" s="41" t="s">
        <v>345</v>
      </c>
      <c r="N659" s="43">
        <v>1</v>
      </c>
      <c r="O659" s="39">
        <f t="shared" si="5"/>
        <v>1638759</v>
      </c>
      <c r="P659" s="39">
        <v>1638759</v>
      </c>
      <c r="Q659" s="41" t="s">
        <v>104</v>
      </c>
      <c r="R659" s="36" t="s">
        <v>190</v>
      </c>
      <c r="S659" s="34" t="s">
        <v>173</v>
      </c>
      <c r="T659" s="36">
        <v>30</v>
      </c>
    </row>
    <row r="660" spans="1:20" s="40" customFormat="1" ht="89.25">
      <c r="A660" s="29"/>
      <c r="B660" s="41">
        <v>643</v>
      </c>
      <c r="C660" s="31" t="s">
        <v>29</v>
      </c>
      <c r="D660" s="58" t="s">
        <v>339</v>
      </c>
      <c r="E660" s="36" t="s">
        <v>547</v>
      </c>
      <c r="F660" s="34" t="s">
        <v>1197</v>
      </c>
      <c r="G660" s="34" t="s">
        <v>1122</v>
      </c>
      <c r="H660" s="34" t="s">
        <v>723</v>
      </c>
      <c r="I660" s="34" t="s">
        <v>551</v>
      </c>
      <c r="J660" s="36"/>
      <c r="K660" s="36"/>
      <c r="L660" s="36" t="s">
        <v>62</v>
      </c>
      <c r="M660" s="41" t="s">
        <v>345</v>
      </c>
      <c r="N660" s="43">
        <v>1</v>
      </c>
      <c r="O660" s="39">
        <f t="shared" si="5"/>
        <v>1638759</v>
      </c>
      <c r="P660" s="39">
        <v>1638759</v>
      </c>
      <c r="Q660" s="41" t="s">
        <v>104</v>
      </c>
      <c r="R660" s="36" t="s">
        <v>190</v>
      </c>
      <c r="S660" s="34" t="s">
        <v>193</v>
      </c>
      <c r="T660" s="36">
        <v>30</v>
      </c>
    </row>
    <row r="661" spans="1:20" s="40" customFormat="1" ht="89.25">
      <c r="A661" s="29"/>
      <c r="B661" s="41">
        <v>644</v>
      </c>
      <c r="C661" s="31" t="s">
        <v>29</v>
      </c>
      <c r="D661" s="58" t="s">
        <v>339</v>
      </c>
      <c r="E661" s="36" t="s">
        <v>547</v>
      </c>
      <c r="F661" s="34" t="s">
        <v>1197</v>
      </c>
      <c r="G661" s="34" t="s">
        <v>1122</v>
      </c>
      <c r="H661" s="34" t="s">
        <v>723</v>
      </c>
      <c r="I661" s="34" t="s">
        <v>551</v>
      </c>
      <c r="J661" s="36"/>
      <c r="K661" s="36"/>
      <c r="L661" s="36" t="s">
        <v>62</v>
      </c>
      <c r="M661" s="41" t="s">
        <v>345</v>
      </c>
      <c r="N661" s="43">
        <v>1</v>
      </c>
      <c r="O661" s="39">
        <f t="shared" si="5"/>
        <v>1638759</v>
      </c>
      <c r="P661" s="39">
        <v>1638759</v>
      </c>
      <c r="Q661" s="41" t="s">
        <v>104</v>
      </c>
      <c r="R661" s="36" t="s">
        <v>190</v>
      </c>
      <c r="S661" s="36" t="s">
        <v>94</v>
      </c>
      <c r="T661" s="36">
        <v>30</v>
      </c>
    </row>
    <row r="662" spans="1:20" s="40" customFormat="1" ht="89.25">
      <c r="A662" s="29"/>
      <c r="B662" s="41">
        <v>645</v>
      </c>
      <c r="C662" s="31" t="s">
        <v>29</v>
      </c>
      <c r="D662" s="58" t="s">
        <v>339</v>
      </c>
      <c r="E662" s="36" t="s">
        <v>547</v>
      </c>
      <c r="F662" s="34" t="s">
        <v>1197</v>
      </c>
      <c r="G662" s="34" t="s">
        <v>1122</v>
      </c>
      <c r="H662" s="34" t="s">
        <v>723</v>
      </c>
      <c r="I662" s="34" t="s">
        <v>551</v>
      </c>
      <c r="J662" s="36"/>
      <c r="K662" s="36"/>
      <c r="L662" s="36" t="s">
        <v>62</v>
      </c>
      <c r="M662" s="41" t="s">
        <v>345</v>
      </c>
      <c r="N662" s="43">
        <v>1</v>
      </c>
      <c r="O662" s="39">
        <f t="shared" si="5"/>
        <v>1638759</v>
      </c>
      <c r="P662" s="39">
        <v>1638759</v>
      </c>
      <c r="Q662" s="41" t="s">
        <v>104</v>
      </c>
      <c r="R662" s="36" t="s">
        <v>190</v>
      </c>
      <c r="S662" s="59" t="s">
        <v>412</v>
      </c>
      <c r="T662" s="36">
        <v>30</v>
      </c>
    </row>
    <row r="663" spans="1:20" s="40" customFormat="1" ht="51">
      <c r="A663" s="29"/>
      <c r="B663" s="41">
        <v>646</v>
      </c>
      <c r="C663" s="31" t="s">
        <v>29</v>
      </c>
      <c r="D663" s="58" t="s">
        <v>339</v>
      </c>
      <c r="E663" s="36" t="s">
        <v>1125</v>
      </c>
      <c r="F663" s="34" t="s">
        <v>1198</v>
      </c>
      <c r="G663" s="34" t="s">
        <v>1123</v>
      </c>
      <c r="H663" s="34" t="s">
        <v>1199</v>
      </c>
      <c r="I663" s="34" t="s">
        <v>1124</v>
      </c>
      <c r="J663" s="36"/>
      <c r="K663" s="36"/>
      <c r="L663" s="36" t="s">
        <v>62</v>
      </c>
      <c r="M663" s="41" t="s">
        <v>345</v>
      </c>
      <c r="N663" s="43">
        <v>1</v>
      </c>
      <c r="O663" s="39">
        <f t="shared" si="5"/>
        <v>32143</v>
      </c>
      <c r="P663" s="39">
        <v>32143</v>
      </c>
      <c r="Q663" s="41" t="s">
        <v>104</v>
      </c>
      <c r="R663" s="36" t="s">
        <v>190</v>
      </c>
      <c r="S663" s="34" t="s">
        <v>99</v>
      </c>
      <c r="T663" s="36">
        <v>30</v>
      </c>
    </row>
    <row r="664" spans="1:20" s="40" customFormat="1" ht="51">
      <c r="A664" s="29"/>
      <c r="B664" s="41">
        <v>647</v>
      </c>
      <c r="C664" s="31" t="s">
        <v>29</v>
      </c>
      <c r="D664" s="58" t="s">
        <v>339</v>
      </c>
      <c r="E664" s="36" t="s">
        <v>1125</v>
      </c>
      <c r="F664" s="34" t="s">
        <v>1198</v>
      </c>
      <c r="G664" s="34" t="s">
        <v>1123</v>
      </c>
      <c r="H664" s="34" t="s">
        <v>1199</v>
      </c>
      <c r="I664" s="34" t="s">
        <v>1124</v>
      </c>
      <c r="J664" s="36"/>
      <c r="K664" s="36"/>
      <c r="L664" s="36" t="s">
        <v>62</v>
      </c>
      <c r="M664" s="41" t="s">
        <v>345</v>
      </c>
      <c r="N664" s="43">
        <v>1</v>
      </c>
      <c r="O664" s="39">
        <f t="shared" si="5"/>
        <v>32143</v>
      </c>
      <c r="P664" s="39">
        <v>32143</v>
      </c>
      <c r="Q664" s="41" t="s">
        <v>104</v>
      </c>
      <c r="R664" s="36" t="s">
        <v>190</v>
      </c>
      <c r="S664" s="34" t="s">
        <v>98</v>
      </c>
      <c r="T664" s="36">
        <v>30</v>
      </c>
    </row>
    <row r="665" spans="1:20" s="40" customFormat="1" ht="51">
      <c r="A665" s="29"/>
      <c r="B665" s="41">
        <v>648</v>
      </c>
      <c r="C665" s="31" t="s">
        <v>29</v>
      </c>
      <c r="D665" s="58" t="s">
        <v>339</v>
      </c>
      <c r="E665" s="36" t="s">
        <v>1125</v>
      </c>
      <c r="F665" s="34" t="s">
        <v>1198</v>
      </c>
      <c r="G665" s="34" t="s">
        <v>1123</v>
      </c>
      <c r="H665" s="34" t="s">
        <v>1199</v>
      </c>
      <c r="I665" s="34" t="s">
        <v>1124</v>
      </c>
      <c r="J665" s="36"/>
      <c r="K665" s="36"/>
      <c r="L665" s="36" t="s">
        <v>62</v>
      </c>
      <c r="M665" s="41" t="s">
        <v>345</v>
      </c>
      <c r="N665" s="43">
        <v>1</v>
      </c>
      <c r="O665" s="39">
        <f t="shared" si="5"/>
        <v>32143</v>
      </c>
      <c r="P665" s="39">
        <v>32143</v>
      </c>
      <c r="Q665" s="41" t="s">
        <v>104</v>
      </c>
      <c r="R665" s="36" t="s">
        <v>190</v>
      </c>
      <c r="S665" s="34" t="s">
        <v>189</v>
      </c>
      <c r="T665" s="36">
        <v>30</v>
      </c>
    </row>
    <row r="666" spans="1:20" s="40" customFormat="1" ht="51">
      <c r="A666" s="29"/>
      <c r="B666" s="41">
        <v>649</v>
      </c>
      <c r="C666" s="31" t="s">
        <v>29</v>
      </c>
      <c r="D666" s="58" t="s">
        <v>339</v>
      </c>
      <c r="E666" s="36" t="s">
        <v>1125</v>
      </c>
      <c r="F666" s="34" t="s">
        <v>1198</v>
      </c>
      <c r="G666" s="34" t="s">
        <v>1123</v>
      </c>
      <c r="H666" s="34" t="s">
        <v>1199</v>
      </c>
      <c r="I666" s="34" t="s">
        <v>1124</v>
      </c>
      <c r="J666" s="36"/>
      <c r="K666" s="36"/>
      <c r="L666" s="36" t="s">
        <v>62</v>
      </c>
      <c r="M666" s="41" t="s">
        <v>345</v>
      </c>
      <c r="N666" s="43">
        <v>1</v>
      </c>
      <c r="O666" s="39">
        <f t="shared" si="5"/>
        <v>32143</v>
      </c>
      <c r="P666" s="39">
        <v>32143</v>
      </c>
      <c r="Q666" s="41" t="s">
        <v>104</v>
      </c>
      <c r="R666" s="36" t="s">
        <v>190</v>
      </c>
      <c r="S666" s="34" t="s">
        <v>173</v>
      </c>
      <c r="T666" s="36">
        <v>30</v>
      </c>
    </row>
    <row r="667" spans="1:20" s="40" customFormat="1" ht="51">
      <c r="A667" s="29"/>
      <c r="B667" s="41">
        <v>650</v>
      </c>
      <c r="C667" s="31" t="s">
        <v>29</v>
      </c>
      <c r="D667" s="58" t="s">
        <v>339</v>
      </c>
      <c r="E667" s="36" t="s">
        <v>1125</v>
      </c>
      <c r="F667" s="34" t="s">
        <v>1198</v>
      </c>
      <c r="G667" s="34" t="s">
        <v>1123</v>
      </c>
      <c r="H667" s="34" t="s">
        <v>1199</v>
      </c>
      <c r="I667" s="34" t="s">
        <v>1124</v>
      </c>
      <c r="J667" s="36"/>
      <c r="K667" s="36"/>
      <c r="L667" s="36" t="s">
        <v>62</v>
      </c>
      <c r="M667" s="41" t="s">
        <v>345</v>
      </c>
      <c r="N667" s="43">
        <v>1</v>
      </c>
      <c r="O667" s="39">
        <f t="shared" si="5"/>
        <v>32143</v>
      </c>
      <c r="P667" s="39">
        <v>32143</v>
      </c>
      <c r="Q667" s="41" t="s">
        <v>104</v>
      </c>
      <c r="R667" s="36" t="s">
        <v>190</v>
      </c>
      <c r="S667" s="34" t="s">
        <v>193</v>
      </c>
      <c r="T667" s="36">
        <v>30</v>
      </c>
    </row>
    <row r="668" spans="1:20" s="40" customFormat="1" ht="51">
      <c r="A668" s="29"/>
      <c r="B668" s="41">
        <v>651</v>
      </c>
      <c r="C668" s="31" t="s">
        <v>29</v>
      </c>
      <c r="D668" s="58" t="s">
        <v>339</v>
      </c>
      <c r="E668" s="36" t="s">
        <v>1125</v>
      </c>
      <c r="F668" s="34" t="s">
        <v>1198</v>
      </c>
      <c r="G668" s="34" t="s">
        <v>1123</v>
      </c>
      <c r="H668" s="34" t="s">
        <v>1199</v>
      </c>
      <c r="I668" s="34" t="s">
        <v>1124</v>
      </c>
      <c r="J668" s="36"/>
      <c r="K668" s="36"/>
      <c r="L668" s="36" t="s">
        <v>62</v>
      </c>
      <c r="M668" s="41" t="s">
        <v>345</v>
      </c>
      <c r="N668" s="43">
        <v>1</v>
      </c>
      <c r="O668" s="39">
        <f t="shared" si="5"/>
        <v>32143</v>
      </c>
      <c r="P668" s="39">
        <v>32143</v>
      </c>
      <c r="Q668" s="41" t="s">
        <v>104</v>
      </c>
      <c r="R668" s="36" t="s">
        <v>190</v>
      </c>
      <c r="S668" s="36" t="s">
        <v>94</v>
      </c>
      <c r="T668" s="36">
        <v>30</v>
      </c>
    </row>
    <row r="669" spans="1:20" s="40" customFormat="1" ht="51">
      <c r="A669" s="29"/>
      <c r="B669" s="41">
        <v>652</v>
      </c>
      <c r="C669" s="31" t="s">
        <v>29</v>
      </c>
      <c r="D669" s="58" t="s">
        <v>339</v>
      </c>
      <c r="E669" s="36" t="s">
        <v>1125</v>
      </c>
      <c r="F669" s="34" t="s">
        <v>1198</v>
      </c>
      <c r="G669" s="34" t="s">
        <v>1123</v>
      </c>
      <c r="H669" s="34" t="s">
        <v>1199</v>
      </c>
      <c r="I669" s="34" t="s">
        <v>1124</v>
      </c>
      <c r="J669" s="36"/>
      <c r="K669" s="36"/>
      <c r="L669" s="36" t="s">
        <v>62</v>
      </c>
      <c r="M669" s="41" t="s">
        <v>345</v>
      </c>
      <c r="N669" s="43">
        <v>1</v>
      </c>
      <c r="O669" s="39">
        <f t="shared" si="5"/>
        <v>32143</v>
      </c>
      <c r="P669" s="39">
        <v>32143</v>
      </c>
      <c r="Q669" s="41" t="s">
        <v>104</v>
      </c>
      <c r="R669" s="36" t="s">
        <v>190</v>
      </c>
      <c r="S669" s="59" t="s">
        <v>412</v>
      </c>
      <c r="T669" s="36">
        <v>30</v>
      </c>
    </row>
    <row r="670" spans="1:20" s="40" customFormat="1" ht="63.75">
      <c r="A670" s="29"/>
      <c r="B670" s="41">
        <v>653</v>
      </c>
      <c r="C670" s="31" t="s">
        <v>29</v>
      </c>
      <c r="D670" s="58" t="s">
        <v>339</v>
      </c>
      <c r="E670" s="36" t="s">
        <v>484</v>
      </c>
      <c r="F670" s="34" t="s">
        <v>485</v>
      </c>
      <c r="G670" s="34" t="s">
        <v>486</v>
      </c>
      <c r="H670" s="34" t="s">
        <v>487</v>
      </c>
      <c r="I670" s="34" t="s">
        <v>488</v>
      </c>
      <c r="J670" s="34"/>
      <c r="K670" s="34"/>
      <c r="L670" s="36" t="s">
        <v>62</v>
      </c>
      <c r="M670" s="41" t="s">
        <v>345</v>
      </c>
      <c r="N670" s="43">
        <v>2</v>
      </c>
      <c r="O670" s="39">
        <v>46223</v>
      </c>
      <c r="P670" s="39">
        <v>92446</v>
      </c>
      <c r="Q670" s="36" t="s">
        <v>104</v>
      </c>
      <c r="R670" s="36" t="s">
        <v>190</v>
      </c>
      <c r="S670" s="36" t="s">
        <v>111</v>
      </c>
      <c r="T670" s="36">
        <v>30</v>
      </c>
    </row>
    <row r="671" spans="1:20" s="40" customFormat="1" ht="51">
      <c r="A671" s="29"/>
      <c r="B671" s="41">
        <v>654</v>
      </c>
      <c r="C671" s="31" t="s">
        <v>29</v>
      </c>
      <c r="D671" s="58" t="s">
        <v>339</v>
      </c>
      <c r="E671" s="36" t="s">
        <v>464</v>
      </c>
      <c r="F671" s="34" t="s">
        <v>465</v>
      </c>
      <c r="G671" s="34" t="s">
        <v>466</v>
      </c>
      <c r="H671" s="34" t="s">
        <v>467</v>
      </c>
      <c r="I671" s="36" t="s">
        <v>468</v>
      </c>
      <c r="J671" s="34"/>
      <c r="K671" s="34"/>
      <c r="L671" s="36" t="s">
        <v>62</v>
      </c>
      <c r="M671" s="41" t="s">
        <v>345</v>
      </c>
      <c r="N671" s="43">
        <v>1</v>
      </c>
      <c r="O671" s="39">
        <v>120000</v>
      </c>
      <c r="P671" s="39">
        <v>120000</v>
      </c>
      <c r="Q671" s="36" t="s">
        <v>104</v>
      </c>
      <c r="R671" s="36" t="s">
        <v>190</v>
      </c>
      <c r="S671" s="36" t="s">
        <v>111</v>
      </c>
      <c r="T671" s="36">
        <v>30</v>
      </c>
    </row>
    <row r="672" spans="1:20" s="40" customFormat="1" ht="51">
      <c r="A672" s="29"/>
      <c r="B672" s="41">
        <v>655</v>
      </c>
      <c r="C672" s="31" t="s">
        <v>29</v>
      </c>
      <c r="D672" s="58" t="s">
        <v>339</v>
      </c>
      <c r="E672" s="36" t="s">
        <v>610</v>
      </c>
      <c r="F672" s="34" t="s">
        <v>465</v>
      </c>
      <c r="G672" s="34" t="s">
        <v>466</v>
      </c>
      <c r="H672" s="34" t="s">
        <v>467</v>
      </c>
      <c r="I672" s="36" t="s">
        <v>611</v>
      </c>
      <c r="J672" s="34"/>
      <c r="K672" s="34"/>
      <c r="L672" s="36" t="s">
        <v>62</v>
      </c>
      <c r="M672" s="41" t="s">
        <v>345</v>
      </c>
      <c r="N672" s="43">
        <v>1</v>
      </c>
      <c r="O672" s="39">
        <v>268000</v>
      </c>
      <c r="P672" s="39">
        <v>268000</v>
      </c>
      <c r="Q672" s="36" t="s">
        <v>104</v>
      </c>
      <c r="R672" s="36" t="s">
        <v>190</v>
      </c>
      <c r="S672" s="36" t="s">
        <v>111</v>
      </c>
      <c r="T672" s="36">
        <v>30</v>
      </c>
    </row>
    <row r="673" spans="1:20" s="40" customFormat="1" ht="51">
      <c r="A673" s="29"/>
      <c r="B673" s="41">
        <v>656</v>
      </c>
      <c r="C673" s="31" t="s">
        <v>29</v>
      </c>
      <c r="D673" s="58" t="s">
        <v>339</v>
      </c>
      <c r="E673" s="36" t="s">
        <v>633</v>
      </c>
      <c r="F673" s="34" t="s">
        <v>634</v>
      </c>
      <c r="G673" s="34" t="s">
        <v>635</v>
      </c>
      <c r="H673" s="34" t="s">
        <v>634</v>
      </c>
      <c r="I673" s="34" t="s">
        <v>635</v>
      </c>
      <c r="J673" s="34"/>
      <c r="K673" s="34"/>
      <c r="L673" s="36" t="s">
        <v>62</v>
      </c>
      <c r="M673" s="41" t="s">
        <v>345</v>
      </c>
      <c r="N673" s="43">
        <v>1</v>
      </c>
      <c r="O673" s="39">
        <v>120000</v>
      </c>
      <c r="P673" s="39">
        <v>120000</v>
      </c>
      <c r="Q673" s="36" t="s">
        <v>96</v>
      </c>
      <c r="R673" s="36" t="s">
        <v>190</v>
      </c>
      <c r="S673" s="36" t="s">
        <v>111</v>
      </c>
      <c r="T673" s="36">
        <v>30</v>
      </c>
    </row>
    <row r="674" spans="1:20" s="40" customFormat="1" ht="51">
      <c r="A674" s="29"/>
      <c r="B674" s="41">
        <v>657</v>
      </c>
      <c r="C674" s="31" t="s">
        <v>29</v>
      </c>
      <c r="D674" s="58" t="s">
        <v>339</v>
      </c>
      <c r="E674" s="36" t="s">
        <v>375</v>
      </c>
      <c r="F674" s="34" t="s">
        <v>1200</v>
      </c>
      <c r="G674" s="34" t="s">
        <v>1126</v>
      </c>
      <c r="H674" s="34" t="s">
        <v>1201</v>
      </c>
      <c r="I674" s="34" t="s">
        <v>1127</v>
      </c>
      <c r="J674" s="34"/>
      <c r="K674" s="34"/>
      <c r="L674" s="36" t="s">
        <v>62</v>
      </c>
      <c r="M674" s="41" t="s">
        <v>345</v>
      </c>
      <c r="N674" s="43">
        <v>1</v>
      </c>
      <c r="O674" s="39">
        <v>50000</v>
      </c>
      <c r="P674" s="39">
        <v>50000</v>
      </c>
      <c r="Q674" s="36" t="s">
        <v>96</v>
      </c>
      <c r="R674" s="36" t="s">
        <v>190</v>
      </c>
      <c r="S674" s="36" t="s">
        <v>111</v>
      </c>
      <c r="T674" s="36">
        <v>30</v>
      </c>
    </row>
    <row r="675" spans="1:20" s="40" customFormat="1" ht="51">
      <c r="A675" s="29"/>
      <c r="B675" s="41">
        <v>658</v>
      </c>
      <c r="C675" s="31" t="s">
        <v>29</v>
      </c>
      <c r="D675" s="58" t="s">
        <v>339</v>
      </c>
      <c r="E675" s="36" t="s">
        <v>899</v>
      </c>
      <c r="F675" s="34" t="s">
        <v>906</v>
      </c>
      <c r="G675" s="34" t="s">
        <v>868</v>
      </c>
      <c r="H675" s="41" t="s">
        <v>907</v>
      </c>
      <c r="I675" s="34" t="s">
        <v>869</v>
      </c>
      <c r="J675" s="36" t="s">
        <v>908</v>
      </c>
      <c r="K675" s="36" t="s">
        <v>870</v>
      </c>
      <c r="L675" s="36" t="s">
        <v>62</v>
      </c>
      <c r="M675" s="41" t="s">
        <v>345</v>
      </c>
      <c r="N675" s="43">
        <v>1</v>
      </c>
      <c r="O675" s="39">
        <v>976820</v>
      </c>
      <c r="P675" s="39">
        <v>976820</v>
      </c>
      <c r="Q675" s="36" t="s">
        <v>96</v>
      </c>
      <c r="R675" s="36" t="s">
        <v>190</v>
      </c>
      <c r="S675" s="36" t="s">
        <v>111</v>
      </c>
      <c r="T675" s="36">
        <v>30</v>
      </c>
    </row>
    <row r="676" spans="1:20" s="40" customFormat="1" ht="51">
      <c r="A676" s="29"/>
      <c r="B676" s="41">
        <v>659</v>
      </c>
      <c r="C676" s="31" t="s">
        <v>29</v>
      </c>
      <c r="D676" s="58" t="s">
        <v>339</v>
      </c>
      <c r="E676" s="36" t="s">
        <v>469</v>
      </c>
      <c r="F676" s="34" t="s">
        <v>912</v>
      </c>
      <c r="G676" s="34" t="s">
        <v>874</v>
      </c>
      <c r="H676" s="34" t="s">
        <v>472</v>
      </c>
      <c r="I676" s="34" t="s">
        <v>473</v>
      </c>
      <c r="J676" s="34" t="s">
        <v>913</v>
      </c>
      <c r="K676" s="36" t="s">
        <v>875</v>
      </c>
      <c r="L676" s="36" t="s">
        <v>62</v>
      </c>
      <c r="M676" s="41" t="s">
        <v>345</v>
      </c>
      <c r="N676" s="43">
        <v>3</v>
      </c>
      <c r="O676" s="39">
        <v>20000</v>
      </c>
      <c r="P676" s="39">
        <v>60000</v>
      </c>
      <c r="Q676" s="36" t="s">
        <v>96</v>
      </c>
      <c r="R676" s="36" t="s">
        <v>190</v>
      </c>
      <c r="S676" s="36" t="s">
        <v>111</v>
      </c>
      <c r="T676" s="36">
        <v>30</v>
      </c>
    </row>
    <row r="677" spans="1:20" s="40" customFormat="1" ht="51">
      <c r="A677" s="29"/>
      <c r="B677" s="41">
        <v>660</v>
      </c>
      <c r="C677" s="31" t="s">
        <v>29</v>
      </c>
      <c r="D677" s="58" t="s">
        <v>339</v>
      </c>
      <c r="E677" s="36" t="s">
        <v>416</v>
      </c>
      <c r="F677" s="34" t="s">
        <v>914</v>
      </c>
      <c r="G677" s="34" t="s">
        <v>418</v>
      </c>
      <c r="H677" s="34" t="s">
        <v>914</v>
      </c>
      <c r="I677" s="34" t="s">
        <v>418</v>
      </c>
      <c r="J677" s="36"/>
      <c r="K677" s="36"/>
      <c r="L677" s="36" t="s">
        <v>62</v>
      </c>
      <c r="M677" s="41" t="s">
        <v>345</v>
      </c>
      <c r="N677" s="43">
        <v>2</v>
      </c>
      <c r="O677" s="39">
        <v>1920</v>
      </c>
      <c r="P677" s="39">
        <v>3840</v>
      </c>
      <c r="Q677" s="36" t="s">
        <v>96</v>
      </c>
      <c r="R677" s="36" t="s">
        <v>190</v>
      </c>
      <c r="S677" s="36" t="s">
        <v>111</v>
      </c>
      <c r="T677" s="36">
        <v>30</v>
      </c>
    </row>
    <row r="678" spans="1:20" s="40" customFormat="1" ht="89.25">
      <c r="A678" s="29"/>
      <c r="B678" s="41">
        <v>661</v>
      </c>
      <c r="C678" s="31" t="s">
        <v>29</v>
      </c>
      <c r="D678" s="58" t="s">
        <v>339</v>
      </c>
      <c r="E678" s="36" t="s">
        <v>630</v>
      </c>
      <c r="F678" s="36" t="s">
        <v>631</v>
      </c>
      <c r="G678" s="36" t="s">
        <v>632</v>
      </c>
      <c r="H678" s="36" t="s">
        <v>1202</v>
      </c>
      <c r="I678" s="34" t="s">
        <v>1128</v>
      </c>
      <c r="J678" s="36"/>
      <c r="K678" s="36"/>
      <c r="L678" s="36" t="s">
        <v>62</v>
      </c>
      <c r="M678" s="41" t="s">
        <v>345</v>
      </c>
      <c r="N678" s="43">
        <v>1</v>
      </c>
      <c r="O678" s="39">
        <v>412800</v>
      </c>
      <c r="P678" s="39">
        <v>412800</v>
      </c>
      <c r="Q678" s="36" t="s">
        <v>96</v>
      </c>
      <c r="R678" s="36" t="s">
        <v>190</v>
      </c>
      <c r="S678" s="36" t="s">
        <v>111</v>
      </c>
      <c r="T678" s="36">
        <v>30</v>
      </c>
    </row>
    <row r="679" spans="1:20" s="40" customFormat="1" ht="51">
      <c r="A679" s="29"/>
      <c r="B679" s="41">
        <v>662</v>
      </c>
      <c r="C679" s="31" t="s">
        <v>29</v>
      </c>
      <c r="D679" s="58" t="s">
        <v>339</v>
      </c>
      <c r="E679" s="36" t="s">
        <v>901</v>
      </c>
      <c r="F679" s="36" t="s">
        <v>919</v>
      </c>
      <c r="G679" s="36" t="s">
        <v>880</v>
      </c>
      <c r="H679" s="36" t="s">
        <v>1203</v>
      </c>
      <c r="I679" s="34" t="s">
        <v>1129</v>
      </c>
      <c r="J679" s="34"/>
      <c r="K679" s="34"/>
      <c r="L679" s="36" t="s">
        <v>62</v>
      </c>
      <c r="M679" s="41" t="s">
        <v>345</v>
      </c>
      <c r="N679" s="43">
        <v>10</v>
      </c>
      <c r="O679" s="39">
        <v>1400</v>
      </c>
      <c r="P679" s="39">
        <v>14000</v>
      </c>
      <c r="Q679" s="36" t="s">
        <v>96</v>
      </c>
      <c r="R679" s="36" t="s">
        <v>190</v>
      </c>
      <c r="S679" s="36" t="s">
        <v>111</v>
      </c>
      <c r="T679" s="36">
        <v>30</v>
      </c>
    </row>
    <row r="680" spans="1:20" s="40" customFormat="1" ht="51">
      <c r="A680" s="29"/>
      <c r="B680" s="41">
        <v>663</v>
      </c>
      <c r="C680" s="31" t="s">
        <v>29</v>
      </c>
      <c r="D680" s="58" t="s">
        <v>339</v>
      </c>
      <c r="E680" s="36" t="s">
        <v>902</v>
      </c>
      <c r="F680" s="36" t="s">
        <v>921</v>
      </c>
      <c r="G680" s="36" t="s">
        <v>882</v>
      </c>
      <c r="H680" s="36" t="s">
        <v>921</v>
      </c>
      <c r="I680" s="34" t="s">
        <v>882</v>
      </c>
      <c r="J680" s="36" t="s">
        <v>922</v>
      </c>
      <c r="K680" s="36" t="s">
        <v>883</v>
      </c>
      <c r="L680" s="36" t="s">
        <v>62</v>
      </c>
      <c r="M680" s="41" t="s">
        <v>345</v>
      </c>
      <c r="N680" s="43">
        <v>2</v>
      </c>
      <c r="O680" s="39">
        <v>219000</v>
      </c>
      <c r="P680" s="39">
        <v>438000</v>
      </c>
      <c r="Q680" s="36" t="s">
        <v>104</v>
      </c>
      <c r="R680" s="36" t="s">
        <v>190</v>
      </c>
      <c r="S680" s="36" t="s">
        <v>111</v>
      </c>
      <c r="T680" s="36">
        <v>0</v>
      </c>
    </row>
    <row r="681" spans="1:20" s="40" customFormat="1" ht="51">
      <c r="A681" s="29"/>
      <c r="B681" s="41">
        <v>664</v>
      </c>
      <c r="C681" s="31" t="s">
        <v>29</v>
      </c>
      <c r="D681" s="58" t="s">
        <v>339</v>
      </c>
      <c r="E681" s="36" t="s">
        <v>903</v>
      </c>
      <c r="F681" s="36" t="s">
        <v>923</v>
      </c>
      <c r="G681" s="36" t="s">
        <v>884</v>
      </c>
      <c r="H681" s="36" t="s">
        <v>923</v>
      </c>
      <c r="I681" s="34" t="s">
        <v>884</v>
      </c>
      <c r="J681" s="36" t="s">
        <v>924</v>
      </c>
      <c r="K681" s="36" t="s">
        <v>885</v>
      </c>
      <c r="L681" s="36" t="s">
        <v>62</v>
      </c>
      <c r="M681" s="41" t="s">
        <v>345</v>
      </c>
      <c r="N681" s="43">
        <v>2</v>
      </c>
      <c r="O681" s="39">
        <v>60000</v>
      </c>
      <c r="P681" s="39">
        <v>120000</v>
      </c>
      <c r="Q681" s="36" t="s">
        <v>104</v>
      </c>
      <c r="R681" s="36" t="s">
        <v>190</v>
      </c>
      <c r="S681" s="36" t="s">
        <v>111</v>
      </c>
      <c r="T681" s="36">
        <v>0</v>
      </c>
    </row>
    <row r="682" spans="1:20" s="40" customFormat="1" ht="51">
      <c r="A682" s="29"/>
      <c r="B682" s="41">
        <v>665</v>
      </c>
      <c r="C682" s="31" t="s">
        <v>29</v>
      </c>
      <c r="D682" s="58" t="s">
        <v>339</v>
      </c>
      <c r="E682" s="36" t="s">
        <v>612</v>
      </c>
      <c r="F682" s="36" t="s">
        <v>925</v>
      </c>
      <c r="G682" s="36" t="s">
        <v>614</v>
      </c>
      <c r="H682" s="36" t="s">
        <v>615</v>
      </c>
      <c r="I682" s="34" t="s">
        <v>616</v>
      </c>
      <c r="J682" s="36" t="s">
        <v>926</v>
      </c>
      <c r="K682" s="36" t="s">
        <v>886</v>
      </c>
      <c r="L682" s="36" t="s">
        <v>62</v>
      </c>
      <c r="M682" s="41" t="s">
        <v>345</v>
      </c>
      <c r="N682" s="43">
        <v>2</v>
      </c>
      <c r="O682" s="39">
        <v>60000</v>
      </c>
      <c r="P682" s="39">
        <v>120000</v>
      </c>
      <c r="Q682" s="36" t="s">
        <v>104</v>
      </c>
      <c r="R682" s="36" t="s">
        <v>190</v>
      </c>
      <c r="S682" s="36" t="s">
        <v>111</v>
      </c>
      <c r="T682" s="36">
        <v>0</v>
      </c>
    </row>
    <row r="683" spans="1:20" s="40" customFormat="1" ht="63.75">
      <c r="A683" s="29"/>
      <c r="B683" s="41">
        <v>666</v>
      </c>
      <c r="C683" s="31" t="s">
        <v>29</v>
      </c>
      <c r="D683" s="58" t="s">
        <v>339</v>
      </c>
      <c r="E683" s="36" t="s">
        <v>904</v>
      </c>
      <c r="F683" s="36" t="s">
        <v>927</v>
      </c>
      <c r="G683" s="36" t="s">
        <v>887</v>
      </c>
      <c r="H683" s="36" t="s">
        <v>928</v>
      </c>
      <c r="I683" s="34" t="s">
        <v>888</v>
      </c>
      <c r="J683" s="36" t="s">
        <v>929</v>
      </c>
      <c r="K683" s="36" t="s">
        <v>889</v>
      </c>
      <c r="L683" s="36" t="s">
        <v>62</v>
      </c>
      <c r="M683" s="41" t="s">
        <v>345</v>
      </c>
      <c r="N683" s="43">
        <v>2</v>
      </c>
      <c r="O683" s="39">
        <v>20000</v>
      </c>
      <c r="P683" s="39">
        <v>40000</v>
      </c>
      <c r="Q683" s="36" t="s">
        <v>104</v>
      </c>
      <c r="R683" s="36" t="s">
        <v>190</v>
      </c>
      <c r="S683" s="36" t="s">
        <v>111</v>
      </c>
      <c r="T683" s="36">
        <v>0</v>
      </c>
    </row>
    <row r="684" spans="1:20" s="40" customFormat="1" ht="51">
      <c r="A684" s="29"/>
      <c r="B684" s="41">
        <v>667</v>
      </c>
      <c r="C684" s="31" t="s">
        <v>29</v>
      </c>
      <c r="D684" s="58" t="s">
        <v>339</v>
      </c>
      <c r="E684" s="36" t="s">
        <v>701</v>
      </c>
      <c r="F684" s="36" t="s">
        <v>702</v>
      </c>
      <c r="G684" s="36" t="s">
        <v>703</v>
      </c>
      <c r="H684" s="36" t="s">
        <v>704</v>
      </c>
      <c r="I684" s="34" t="s">
        <v>705</v>
      </c>
      <c r="J684" s="36" t="s">
        <v>702</v>
      </c>
      <c r="K684" s="36" t="s">
        <v>890</v>
      </c>
      <c r="L684" s="36" t="s">
        <v>62</v>
      </c>
      <c r="M684" s="41" t="s">
        <v>345</v>
      </c>
      <c r="N684" s="43">
        <v>4</v>
      </c>
      <c r="O684" s="39">
        <v>800</v>
      </c>
      <c r="P684" s="39">
        <v>3200</v>
      </c>
      <c r="Q684" s="36" t="s">
        <v>104</v>
      </c>
      <c r="R684" s="36" t="s">
        <v>190</v>
      </c>
      <c r="S684" s="36" t="s">
        <v>111</v>
      </c>
      <c r="T684" s="36">
        <v>0</v>
      </c>
    </row>
    <row r="685" spans="1:20" s="40" customFormat="1" ht="51">
      <c r="A685" s="29"/>
      <c r="B685" s="41">
        <v>668</v>
      </c>
      <c r="C685" s="31" t="s">
        <v>29</v>
      </c>
      <c r="D685" s="58" t="s">
        <v>339</v>
      </c>
      <c r="E685" s="36" t="s">
        <v>660</v>
      </c>
      <c r="F685" s="36" t="s">
        <v>661</v>
      </c>
      <c r="G685" s="36" t="s">
        <v>662</v>
      </c>
      <c r="H685" s="36" t="s">
        <v>663</v>
      </c>
      <c r="I685" s="34" t="s">
        <v>664</v>
      </c>
      <c r="J685" s="36" t="s">
        <v>930</v>
      </c>
      <c r="K685" s="36" t="s">
        <v>891</v>
      </c>
      <c r="L685" s="36" t="s">
        <v>62</v>
      </c>
      <c r="M685" s="41" t="s">
        <v>345</v>
      </c>
      <c r="N685" s="43">
        <v>2</v>
      </c>
      <c r="O685" s="39">
        <v>80000</v>
      </c>
      <c r="P685" s="39">
        <v>160000</v>
      </c>
      <c r="Q685" s="36" t="s">
        <v>104</v>
      </c>
      <c r="R685" s="36" t="s">
        <v>190</v>
      </c>
      <c r="S685" s="36" t="s">
        <v>111</v>
      </c>
      <c r="T685" s="36">
        <v>0</v>
      </c>
    </row>
    <row r="686" spans="1:20" s="40" customFormat="1" ht="38.25">
      <c r="A686" s="29"/>
      <c r="B686" s="41">
        <v>669</v>
      </c>
      <c r="C686" s="31" t="s">
        <v>29</v>
      </c>
      <c r="D686" s="58" t="s">
        <v>339</v>
      </c>
      <c r="E686" s="36" t="s">
        <v>706</v>
      </c>
      <c r="F686" s="36" t="s">
        <v>707</v>
      </c>
      <c r="G686" s="36" t="s">
        <v>708</v>
      </c>
      <c r="H686" s="36" t="s">
        <v>709</v>
      </c>
      <c r="I686" s="34" t="s">
        <v>710</v>
      </c>
      <c r="J686" s="34"/>
      <c r="K686" s="34"/>
      <c r="L686" s="36" t="s">
        <v>62</v>
      </c>
      <c r="M686" s="41" t="s">
        <v>345</v>
      </c>
      <c r="N686" s="43">
        <v>1</v>
      </c>
      <c r="O686" s="39">
        <v>250000</v>
      </c>
      <c r="P686" s="39">
        <v>250000</v>
      </c>
      <c r="Q686" s="36" t="s">
        <v>96</v>
      </c>
      <c r="R686" s="36" t="s">
        <v>1253</v>
      </c>
      <c r="S686" s="36" t="s">
        <v>111</v>
      </c>
      <c r="T686" s="36">
        <v>30</v>
      </c>
    </row>
    <row r="687" spans="1:20" s="40" customFormat="1" ht="76.5">
      <c r="A687" s="29"/>
      <c r="B687" s="41">
        <v>670</v>
      </c>
      <c r="C687" s="31" t="s">
        <v>29</v>
      </c>
      <c r="D687" s="58" t="s">
        <v>339</v>
      </c>
      <c r="E687" s="36" t="s">
        <v>905</v>
      </c>
      <c r="F687" s="36" t="s">
        <v>935</v>
      </c>
      <c r="G687" s="36" t="s">
        <v>896</v>
      </c>
      <c r="H687" s="36" t="s">
        <v>936</v>
      </c>
      <c r="I687" s="34" t="s">
        <v>897</v>
      </c>
      <c r="J687" s="34"/>
      <c r="K687" s="34"/>
      <c r="L687" s="36" t="s">
        <v>62</v>
      </c>
      <c r="M687" s="41" t="s">
        <v>345</v>
      </c>
      <c r="N687" s="43">
        <v>1</v>
      </c>
      <c r="O687" s="39">
        <v>1461095</v>
      </c>
      <c r="P687" s="39">
        <v>1461095</v>
      </c>
      <c r="Q687" s="36" t="s">
        <v>104</v>
      </c>
      <c r="R687" s="36" t="s">
        <v>190</v>
      </c>
      <c r="S687" s="36" t="s">
        <v>111</v>
      </c>
      <c r="T687" s="36">
        <v>30</v>
      </c>
    </row>
    <row r="688" spans="1:20" s="40" customFormat="1" ht="25.5">
      <c r="A688" s="29"/>
      <c r="B688" s="41">
        <v>671</v>
      </c>
      <c r="C688" s="31" t="s">
        <v>29</v>
      </c>
      <c r="D688" s="58" t="s">
        <v>988</v>
      </c>
      <c r="E688" s="36" t="s">
        <v>976</v>
      </c>
      <c r="F688" s="36" t="s">
        <v>264</v>
      </c>
      <c r="G688" s="36" t="s">
        <v>265</v>
      </c>
      <c r="H688" s="41" t="s">
        <v>266</v>
      </c>
      <c r="I688" s="36" t="s">
        <v>941</v>
      </c>
      <c r="J688" s="41" t="s">
        <v>994</v>
      </c>
      <c r="K688" s="34" t="s">
        <v>942</v>
      </c>
      <c r="L688" s="36" t="s">
        <v>62</v>
      </c>
      <c r="M688" s="41" t="s">
        <v>37</v>
      </c>
      <c r="N688" s="43">
        <v>2</v>
      </c>
      <c r="O688" s="39">
        <v>5000</v>
      </c>
      <c r="P688" s="39">
        <v>10000</v>
      </c>
      <c r="Q688" s="36" t="s">
        <v>96</v>
      </c>
      <c r="R688" s="36" t="s">
        <v>96</v>
      </c>
      <c r="S688" s="36" t="s">
        <v>111</v>
      </c>
      <c r="T688" s="36">
        <v>30</v>
      </c>
    </row>
    <row r="689" spans="1:20" s="40" customFormat="1" ht="51">
      <c r="A689" s="29"/>
      <c r="B689" s="41">
        <v>672</v>
      </c>
      <c r="C689" s="31" t="s">
        <v>29</v>
      </c>
      <c r="D689" s="58" t="s">
        <v>988</v>
      </c>
      <c r="E689" s="36" t="s">
        <v>977</v>
      </c>
      <c r="F689" s="36" t="s">
        <v>995</v>
      </c>
      <c r="G689" s="36" t="s">
        <v>943</v>
      </c>
      <c r="H689" s="36" t="s">
        <v>996</v>
      </c>
      <c r="I689" s="36" t="s">
        <v>944</v>
      </c>
      <c r="J689" s="36" t="s">
        <v>997</v>
      </c>
      <c r="K689" s="34" t="s">
        <v>945</v>
      </c>
      <c r="L689" s="36" t="s">
        <v>62</v>
      </c>
      <c r="M689" s="41" t="s">
        <v>37</v>
      </c>
      <c r="N689" s="43">
        <v>20</v>
      </c>
      <c r="O689" s="39">
        <v>150</v>
      </c>
      <c r="P689" s="39">
        <v>3000</v>
      </c>
      <c r="Q689" s="36" t="s">
        <v>96</v>
      </c>
      <c r="R689" s="36" t="s">
        <v>96</v>
      </c>
      <c r="S689" s="36" t="s">
        <v>111</v>
      </c>
      <c r="T689" s="36">
        <v>30</v>
      </c>
    </row>
    <row r="690" spans="1:20" s="40" customFormat="1" ht="25.5">
      <c r="A690" s="29"/>
      <c r="B690" s="41">
        <v>673</v>
      </c>
      <c r="C690" s="31" t="s">
        <v>29</v>
      </c>
      <c r="D690" s="58" t="s">
        <v>988</v>
      </c>
      <c r="E690" s="36" t="s">
        <v>981</v>
      </c>
      <c r="F690" s="36" t="s">
        <v>1004</v>
      </c>
      <c r="G690" s="36" t="s">
        <v>954</v>
      </c>
      <c r="H690" s="36" t="s">
        <v>1005</v>
      </c>
      <c r="I690" s="36" t="s">
        <v>955</v>
      </c>
      <c r="J690" s="36" t="s">
        <v>1006</v>
      </c>
      <c r="K690" s="34" t="s">
        <v>956</v>
      </c>
      <c r="L690" s="36" t="s">
        <v>62</v>
      </c>
      <c r="M690" s="41" t="s">
        <v>37</v>
      </c>
      <c r="N690" s="43">
        <v>10</v>
      </c>
      <c r="O690" s="39">
        <v>400</v>
      </c>
      <c r="P690" s="39">
        <v>4000</v>
      </c>
      <c r="Q690" s="36" t="s">
        <v>96</v>
      </c>
      <c r="R690" s="36" t="s">
        <v>96</v>
      </c>
      <c r="S690" s="36" t="s">
        <v>111</v>
      </c>
      <c r="T690" s="36">
        <v>30</v>
      </c>
    </row>
    <row r="691" spans="1:20" s="40" customFormat="1" ht="25.5">
      <c r="A691" s="29"/>
      <c r="B691" s="41">
        <v>674</v>
      </c>
      <c r="C691" s="31" t="s">
        <v>29</v>
      </c>
      <c r="D691" s="58" t="s">
        <v>988</v>
      </c>
      <c r="E691" s="36" t="s">
        <v>982</v>
      </c>
      <c r="F691" s="36" t="s">
        <v>957</v>
      </c>
      <c r="G691" s="36" t="s">
        <v>957</v>
      </c>
      <c r="H691" s="36" t="s">
        <v>1007</v>
      </c>
      <c r="I691" s="36" t="s">
        <v>958</v>
      </c>
      <c r="J691" s="36" t="s">
        <v>1008</v>
      </c>
      <c r="K691" s="34" t="s">
        <v>959</v>
      </c>
      <c r="L691" s="36" t="s">
        <v>62</v>
      </c>
      <c r="M691" s="41" t="s">
        <v>37</v>
      </c>
      <c r="N691" s="43">
        <v>2</v>
      </c>
      <c r="O691" s="39">
        <v>41300</v>
      </c>
      <c r="P691" s="39">
        <v>82600</v>
      </c>
      <c r="Q691" s="36" t="s">
        <v>96</v>
      </c>
      <c r="R691" s="36" t="s">
        <v>96</v>
      </c>
      <c r="S691" s="36" t="s">
        <v>111</v>
      </c>
      <c r="T691" s="36">
        <v>30</v>
      </c>
    </row>
    <row r="692" spans="1:20" s="40" customFormat="1" ht="38.25">
      <c r="A692" s="29"/>
      <c r="B692" s="41">
        <v>675</v>
      </c>
      <c r="C692" s="31" t="s">
        <v>29</v>
      </c>
      <c r="D692" s="58" t="s">
        <v>988</v>
      </c>
      <c r="E692" s="36" t="s">
        <v>983</v>
      </c>
      <c r="F692" s="36" t="s">
        <v>1009</v>
      </c>
      <c r="G692" s="36" t="s">
        <v>960</v>
      </c>
      <c r="H692" s="36" t="s">
        <v>1010</v>
      </c>
      <c r="I692" s="36" t="s">
        <v>961</v>
      </c>
      <c r="J692" s="34" t="s">
        <v>1011</v>
      </c>
      <c r="K692" s="34" t="s">
        <v>962</v>
      </c>
      <c r="L692" s="36" t="s">
        <v>62</v>
      </c>
      <c r="M692" s="41" t="s">
        <v>37</v>
      </c>
      <c r="N692" s="43">
        <v>2</v>
      </c>
      <c r="O692" s="39">
        <v>38650</v>
      </c>
      <c r="P692" s="39">
        <v>77300</v>
      </c>
      <c r="Q692" s="36" t="s">
        <v>96</v>
      </c>
      <c r="R692" s="36" t="s">
        <v>96</v>
      </c>
      <c r="S692" s="36" t="s">
        <v>111</v>
      </c>
      <c r="T692" s="36">
        <v>30</v>
      </c>
    </row>
    <row r="693" spans="1:20" s="40" customFormat="1" ht="38.25">
      <c r="A693" s="29"/>
      <c r="B693" s="41">
        <v>676</v>
      </c>
      <c r="C693" s="31" t="s">
        <v>29</v>
      </c>
      <c r="D693" s="58" t="s">
        <v>988</v>
      </c>
      <c r="E693" s="36" t="s">
        <v>984</v>
      </c>
      <c r="F693" s="36" t="s">
        <v>1012</v>
      </c>
      <c r="G693" s="36" t="s">
        <v>963</v>
      </c>
      <c r="H693" s="36" t="s">
        <v>1013</v>
      </c>
      <c r="I693" s="36" t="s">
        <v>964</v>
      </c>
      <c r="J693" s="36" t="s">
        <v>1014</v>
      </c>
      <c r="K693" s="34" t="s">
        <v>965</v>
      </c>
      <c r="L693" s="36" t="s">
        <v>62</v>
      </c>
      <c r="M693" s="41" t="s">
        <v>990</v>
      </c>
      <c r="N693" s="43">
        <v>80</v>
      </c>
      <c r="O693" s="39">
        <v>2300</v>
      </c>
      <c r="P693" s="39">
        <v>184000</v>
      </c>
      <c r="Q693" s="36" t="s">
        <v>96</v>
      </c>
      <c r="R693" s="36" t="s">
        <v>96</v>
      </c>
      <c r="S693" s="36" t="s">
        <v>111</v>
      </c>
      <c r="T693" s="36">
        <v>30</v>
      </c>
    </row>
    <row r="694" spans="1:20" s="40" customFormat="1" ht="25.5">
      <c r="A694" s="29"/>
      <c r="B694" s="41">
        <v>677</v>
      </c>
      <c r="C694" s="31" t="s">
        <v>29</v>
      </c>
      <c r="D694" s="58" t="s">
        <v>988</v>
      </c>
      <c r="E694" s="36" t="s">
        <v>1097</v>
      </c>
      <c r="F694" s="36" t="s">
        <v>1018</v>
      </c>
      <c r="G694" s="36" t="s">
        <v>1098</v>
      </c>
      <c r="H694" s="36" t="s">
        <v>1100</v>
      </c>
      <c r="I694" s="36" t="s">
        <v>1099</v>
      </c>
      <c r="J694" s="36" t="s">
        <v>1018</v>
      </c>
      <c r="K694" s="34" t="s">
        <v>969</v>
      </c>
      <c r="L694" s="36" t="s">
        <v>62</v>
      </c>
      <c r="M694" s="41" t="s">
        <v>990</v>
      </c>
      <c r="N694" s="43">
        <v>15</v>
      </c>
      <c r="O694" s="39">
        <v>3000</v>
      </c>
      <c r="P694" s="39">
        <v>45000</v>
      </c>
      <c r="Q694" s="36" t="s">
        <v>96</v>
      </c>
      <c r="R694" s="36" t="s">
        <v>96</v>
      </c>
      <c r="S694" s="36" t="s">
        <v>111</v>
      </c>
      <c r="T694" s="36">
        <v>30</v>
      </c>
    </row>
    <row r="695" spans="1:20" s="40" customFormat="1" ht="51" customHeight="1">
      <c r="A695" s="29"/>
      <c r="B695" s="41">
        <v>678</v>
      </c>
      <c r="C695" s="31" t="s">
        <v>29</v>
      </c>
      <c r="D695" s="58" t="s">
        <v>988</v>
      </c>
      <c r="E695" s="36" t="s">
        <v>986</v>
      </c>
      <c r="F695" s="36" t="s">
        <v>970</v>
      </c>
      <c r="G695" s="36" t="s">
        <v>970</v>
      </c>
      <c r="H695" s="36" t="s">
        <v>1019</v>
      </c>
      <c r="I695" s="36" t="s">
        <v>971</v>
      </c>
      <c r="J695" s="36" t="s">
        <v>1020</v>
      </c>
      <c r="K695" s="34" t="s">
        <v>972</v>
      </c>
      <c r="L695" s="36" t="s">
        <v>62</v>
      </c>
      <c r="M695" s="41" t="s">
        <v>37</v>
      </c>
      <c r="N695" s="43">
        <v>500</v>
      </c>
      <c r="O695" s="39">
        <v>10</v>
      </c>
      <c r="P695" s="39">
        <v>5000</v>
      </c>
      <c r="Q695" s="36" t="s">
        <v>96</v>
      </c>
      <c r="R695" s="36" t="s">
        <v>96</v>
      </c>
      <c r="S695" s="36" t="s">
        <v>111</v>
      </c>
      <c r="T695" s="36">
        <v>30</v>
      </c>
    </row>
    <row r="696" spans="1:20" s="40" customFormat="1" ht="51" customHeight="1">
      <c r="A696" s="29"/>
      <c r="B696" s="41">
        <v>679</v>
      </c>
      <c r="C696" s="31" t="s">
        <v>29</v>
      </c>
      <c r="D696" s="58" t="s">
        <v>988</v>
      </c>
      <c r="E696" s="36" t="s">
        <v>200</v>
      </c>
      <c r="F696" s="36" t="s">
        <v>1021</v>
      </c>
      <c r="G696" s="36" t="s">
        <v>196</v>
      </c>
      <c r="H696" s="36" t="s">
        <v>1022</v>
      </c>
      <c r="I696" s="36" t="s">
        <v>201</v>
      </c>
      <c r="J696" s="36" t="s">
        <v>1023</v>
      </c>
      <c r="K696" s="34" t="s">
        <v>973</v>
      </c>
      <c r="L696" s="36" t="s">
        <v>62</v>
      </c>
      <c r="M696" s="41" t="s">
        <v>199</v>
      </c>
      <c r="N696" s="43">
        <v>6</v>
      </c>
      <c r="O696" s="39">
        <v>700</v>
      </c>
      <c r="P696" s="39">
        <v>4200</v>
      </c>
      <c r="Q696" s="36" t="s">
        <v>96</v>
      </c>
      <c r="R696" s="36" t="s">
        <v>96</v>
      </c>
      <c r="S696" s="36" t="s">
        <v>111</v>
      </c>
      <c r="T696" s="36">
        <v>30</v>
      </c>
    </row>
    <row r="697" spans="1:20" s="40" customFormat="1" ht="51" customHeight="1">
      <c r="A697" s="29"/>
      <c r="B697" s="41">
        <v>680</v>
      </c>
      <c r="C697" s="31" t="s">
        <v>29</v>
      </c>
      <c r="D697" s="58" t="s">
        <v>988</v>
      </c>
      <c r="E697" s="36" t="s">
        <v>978</v>
      </c>
      <c r="F697" s="36" t="s">
        <v>995</v>
      </c>
      <c r="G697" s="36" t="s">
        <v>943</v>
      </c>
      <c r="H697" s="36" t="s">
        <v>998</v>
      </c>
      <c r="I697" s="36" t="s">
        <v>946</v>
      </c>
      <c r="J697" s="36" t="s">
        <v>999</v>
      </c>
      <c r="K697" s="34" t="s">
        <v>947</v>
      </c>
      <c r="L697" s="36" t="s">
        <v>62</v>
      </c>
      <c r="M697" s="41" t="s">
        <v>37</v>
      </c>
      <c r="N697" s="43">
        <v>2</v>
      </c>
      <c r="O697" s="39">
        <v>7000</v>
      </c>
      <c r="P697" s="39">
        <v>14000</v>
      </c>
      <c r="Q697" s="36" t="s">
        <v>96</v>
      </c>
      <c r="R697" s="36" t="s">
        <v>96</v>
      </c>
      <c r="S697" s="36" t="s">
        <v>111</v>
      </c>
      <c r="T697" s="36">
        <v>30</v>
      </c>
    </row>
    <row r="698" spans="1:20" s="40" customFormat="1" ht="51" customHeight="1">
      <c r="A698" s="29"/>
      <c r="B698" s="41">
        <v>681</v>
      </c>
      <c r="C698" s="31" t="s">
        <v>29</v>
      </c>
      <c r="D698" s="58" t="s">
        <v>988</v>
      </c>
      <c r="E698" s="36" t="s">
        <v>1130</v>
      </c>
      <c r="F698" s="36" t="s">
        <v>1204</v>
      </c>
      <c r="G698" s="36" t="s">
        <v>1131</v>
      </c>
      <c r="H698" s="36" t="s">
        <v>1205</v>
      </c>
      <c r="I698" s="36" t="s">
        <v>1132</v>
      </c>
      <c r="J698" s="36"/>
      <c r="K698" s="34"/>
      <c r="L698" s="36" t="s">
        <v>62</v>
      </c>
      <c r="M698" s="41" t="s">
        <v>37</v>
      </c>
      <c r="N698" s="43">
        <v>25</v>
      </c>
      <c r="O698" s="39">
        <v>10000</v>
      </c>
      <c r="P698" s="39">
        <v>250000</v>
      </c>
      <c r="Q698" s="36" t="s">
        <v>96</v>
      </c>
      <c r="R698" s="36" t="s">
        <v>96</v>
      </c>
      <c r="S698" s="36" t="s">
        <v>111</v>
      </c>
      <c r="T698" s="36">
        <v>30</v>
      </c>
    </row>
    <row r="699" spans="1:20" s="40" customFormat="1" ht="51" customHeight="1">
      <c r="A699" s="29"/>
      <c r="B699" s="41">
        <v>682</v>
      </c>
      <c r="C699" s="31" t="s">
        <v>29</v>
      </c>
      <c r="D699" s="58" t="s">
        <v>988</v>
      </c>
      <c r="E699" s="36" t="s">
        <v>1133</v>
      </c>
      <c r="F699" s="53" t="s">
        <v>214</v>
      </c>
      <c r="G699" s="36" t="s">
        <v>1134</v>
      </c>
      <c r="H699" s="36" t="s">
        <v>1206</v>
      </c>
      <c r="I699" s="36" t="s">
        <v>1135</v>
      </c>
      <c r="J699" s="36"/>
      <c r="K699" s="34"/>
      <c r="L699" s="36" t="s">
        <v>62</v>
      </c>
      <c r="M699" s="41" t="s">
        <v>37</v>
      </c>
      <c r="N699" s="43">
        <v>6</v>
      </c>
      <c r="O699" s="39">
        <v>4100</v>
      </c>
      <c r="P699" s="39">
        <v>24600</v>
      </c>
      <c r="Q699" s="36" t="s">
        <v>96</v>
      </c>
      <c r="R699" s="36" t="s">
        <v>96</v>
      </c>
      <c r="S699" s="36" t="s">
        <v>111</v>
      </c>
      <c r="T699" s="36">
        <v>30</v>
      </c>
    </row>
    <row r="700" spans="1:20" s="40" customFormat="1" ht="51" customHeight="1">
      <c r="A700" s="29"/>
      <c r="B700" s="41">
        <v>683</v>
      </c>
      <c r="C700" s="31" t="s">
        <v>29</v>
      </c>
      <c r="D700" s="58" t="s">
        <v>988</v>
      </c>
      <c r="E700" s="36" t="s">
        <v>1136</v>
      </c>
      <c r="F700" s="47" t="s">
        <v>1207</v>
      </c>
      <c r="G700" s="36" t="s">
        <v>1137</v>
      </c>
      <c r="H700" s="36" t="s">
        <v>1208</v>
      </c>
      <c r="I700" s="36" t="s">
        <v>1138</v>
      </c>
      <c r="J700" s="36"/>
      <c r="K700" s="34"/>
      <c r="L700" s="36" t="s">
        <v>62</v>
      </c>
      <c r="M700" s="41" t="s">
        <v>37</v>
      </c>
      <c r="N700" s="43">
        <v>1</v>
      </c>
      <c r="O700" s="39">
        <v>50000</v>
      </c>
      <c r="P700" s="39">
        <v>50000</v>
      </c>
      <c r="Q700" s="36" t="s">
        <v>96</v>
      </c>
      <c r="R700" s="36" t="s">
        <v>96</v>
      </c>
      <c r="S700" s="36" t="s">
        <v>111</v>
      </c>
      <c r="T700" s="36">
        <v>30</v>
      </c>
    </row>
    <row r="701" spans="1:20" s="40" customFormat="1" ht="51" customHeight="1">
      <c r="A701" s="29"/>
      <c r="B701" s="41">
        <v>684</v>
      </c>
      <c r="C701" s="31" t="s">
        <v>29</v>
      </c>
      <c r="D701" s="58" t="s">
        <v>988</v>
      </c>
      <c r="E701" s="36" t="s">
        <v>1251</v>
      </c>
      <c r="F701" s="36" t="s">
        <v>1209</v>
      </c>
      <c r="G701" s="36" t="s">
        <v>1139</v>
      </c>
      <c r="H701" s="36" t="s">
        <v>1210</v>
      </c>
      <c r="I701" s="36" t="s">
        <v>1140</v>
      </c>
      <c r="J701" s="36"/>
      <c r="K701" s="34"/>
      <c r="L701" s="36" t="s">
        <v>62</v>
      </c>
      <c r="M701" s="41" t="s">
        <v>37</v>
      </c>
      <c r="N701" s="43">
        <v>1</v>
      </c>
      <c r="O701" s="39">
        <v>20000</v>
      </c>
      <c r="P701" s="39">
        <v>20000</v>
      </c>
      <c r="Q701" s="36" t="s">
        <v>96</v>
      </c>
      <c r="R701" s="36" t="s">
        <v>96</v>
      </c>
      <c r="S701" s="36" t="s">
        <v>111</v>
      </c>
      <c r="T701" s="36">
        <v>30</v>
      </c>
    </row>
    <row r="702" spans="1:20" s="40" customFormat="1" ht="51" customHeight="1">
      <c r="A702" s="29"/>
      <c r="B702" s="41">
        <v>685</v>
      </c>
      <c r="C702" s="31" t="s">
        <v>29</v>
      </c>
      <c r="D702" s="58" t="s">
        <v>988</v>
      </c>
      <c r="E702" s="44" t="s">
        <v>150</v>
      </c>
      <c r="F702" s="42" t="s">
        <v>146</v>
      </c>
      <c r="G702" s="34" t="s">
        <v>151</v>
      </c>
      <c r="H702" s="34" t="s">
        <v>152</v>
      </c>
      <c r="I702" s="34" t="s">
        <v>153</v>
      </c>
      <c r="J702" s="36"/>
      <c r="K702" s="34"/>
      <c r="L702" s="36" t="s">
        <v>62</v>
      </c>
      <c r="M702" s="41" t="s">
        <v>37</v>
      </c>
      <c r="N702" s="43">
        <v>1</v>
      </c>
      <c r="O702" s="39">
        <v>35714</v>
      </c>
      <c r="P702" s="39">
        <v>35714</v>
      </c>
      <c r="Q702" s="36" t="s">
        <v>96</v>
      </c>
      <c r="R702" s="36" t="s">
        <v>96</v>
      </c>
      <c r="S702" s="36" t="s">
        <v>111</v>
      </c>
      <c r="T702" s="36">
        <v>30</v>
      </c>
    </row>
    <row r="703" spans="1:20" s="40" customFormat="1" ht="63.75">
      <c r="A703" s="29"/>
      <c r="B703" s="41">
        <v>686</v>
      </c>
      <c r="C703" s="31" t="s">
        <v>29</v>
      </c>
      <c r="D703" s="58" t="s">
        <v>988</v>
      </c>
      <c r="E703" s="44" t="s">
        <v>87</v>
      </c>
      <c r="F703" s="34" t="s">
        <v>101</v>
      </c>
      <c r="G703" s="34" t="s">
        <v>101</v>
      </c>
      <c r="H703" s="34" t="s">
        <v>1211</v>
      </c>
      <c r="I703" s="34" t="s">
        <v>1027</v>
      </c>
      <c r="J703" s="36"/>
      <c r="K703" s="34"/>
      <c r="L703" s="36" t="s">
        <v>62</v>
      </c>
      <c r="M703" s="41" t="s">
        <v>37</v>
      </c>
      <c r="N703" s="43">
        <v>2</v>
      </c>
      <c r="O703" s="39">
        <v>31250</v>
      </c>
      <c r="P703" s="39">
        <v>62500</v>
      </c>
      <c r="Q703" s="36" t="s">
        <v>96</v>
      </c>
      <c r="R703" s="36" t="s">
        <v>96</v>
      </c>
      <c r="S703" s="36" t="s">
        <v>111</v>
      </c>
      <c r="T703" s="36">
        <v>30</v>
      </c>
    </row>
    <row r="704" spans="1:20" s="40" customFormat="1" ht="51" customHeight="1">
      <c r="A704" s="29"/>
      <c r="B704" s="41">
        <v>687</v>
      </c>
      <c r="C704" s="31" t="s">
        <v>29</v>
      </c>
      <c r="D704" s="58" t="s">
        <v>988</v>
      </c>
      <c r="E704" s="36" t="s">
        <v>1054</v>
      </c>
      <c r="F704" s="36" t="s">
        <v>108</v>
      </c>
      <c r="G704" s="36" t="s">
        <v>108</v>
      </c>
      <c r="H704" s="36" t="s">
        <v>1069</v>
      </c>
      <c r="I704" s="36" t="s">
        <v>1029</v>
      </c>
      <c r="J704" s="36" t="s">
        <v>1070</v>
      </c>
      <c r="K704" s="36" t="s">
        <v>1030</v>
      </c>
      <c r="L704" s="36" t="s">
        <v>62</v>
      </c>
      <c r="M704" s="41" t="s">
        <v>37</v>
      </c>
      <c r="N704" s="43">
        <v>1</v>
      </c>
      <c r="O704" s="39">
        <v>440000</v>
      </c>
      <c r="P704" s="39">
        <v>440000</v>
      </c>
      <c r="Q704" s="36" t="s">
        <v>96</v>
      </c>
      <c r="R704" s="36" t="s">
        <v>96</v>
      </c>
      <c r="S704" s="36" t="s">
        <v>111</v>
      </c>
      <c r="T704" s="36">
        <v>30</v>
      </c>
    </row>
    <row r="705" spans="1:20" s="40" customFormat="1" ht="51" customHeight="1">
      <c r="A705" s="29"/>
      <c r="B705" s="41">
        <v>688</v>
      </c>
      <c r="C705" s="31" t="s">
        <v>29</v>
      </c>
      <c r="D705" s="58" t="s">
        <v>988</v>
      </c>
      <c r="E705" s="36" t="s">
        <v>1055</v>
      </c>
      <c r="F705" s="36" t="s">
        <v>108</v>
      </c>
      <c r="G705" s="36" t="s">
        <v>108</v>
      </c>
      <c r="H705" s="36" t="s">
        <v>1071</v>
      </c>
      <c r="I705" s="36" t="s">
        <v>1031</v>
      </c>
      <c r="J705" s="36" t="s">
        <v>1032</v>
      </c>
      <c r="K705" s="36" t="s">
        <v>1032</v>
      </c>
      <c r="L705" s="36" t="s">
        <v>62</v>
      </c>
      <c r="M705" s="41" t="s">
        <v>37</v>
      </c>
      <c r="N705" s="43">
        <v>1</v>
      </c>
      <c r="O705" s="39">
        <v>150000</v>
      </c>
      <c r="P705" s="39">
        <v>150000</v>
      </c>
      <c r="Q705" s="36" t="s">
        <v>96</v>
      </c>
      <c r="R705" s="36" t="s">
        <v>96</v>
      </c>
      <c r="S705" s="36" t="s">
        <v>111</v>
      </c>
      <c r="T705" s="36">
        <v>30</v>
      </c>
    </row>
    <row r="706" spans="1:20" s="40" customFormat="1" ht="51" customHeight="1">
      <c r="A706" s="29"/>
      <c r="B706" s="41">
        <v>689</v>
      </c>
      <c r="C706" s="31" t="s">
        <v>29</v>
      </c>
      <c r="D706" s="58" t="s">
        <v>988</v>
      </c>
      <c r="E706" s="36" t="s">
        <v>1141</v>
      </c>
      <c r="F706" s="36" t="s">
        <v>93</v>
      </c>
      <c r="G706" s="36" t="s">
        <v>93</v>
      </c>
      <c r="H706" s="36" t="s">
        <v>1212</v>
      </c>
      <c r="I706" s="36" t="s">
        <v>1142</v>
      </c>
      <c r="J706" s="36" t="s">
        <v>1073</v>
      </c>
      <c r="K706" s="36" t="s">
        <v>1033</v>
      </c>
      <c r="L706" s="36" t="s">
        <v>62</v>
      </c>
      <c r="M706" s="41" t="s">
        <v>37</v>
      </c>
      <c r="N706" s="43">
        <v>20</v>
      </c>
      <c r="O706" s="39">
        <v>17300</v>
      </c>
      <c r="P706" s="39">
        <v>346000</v>
      </c>
      <c r="Q706" s="36" t="s">
        <v>96</v>
      </c>
      <c r="R706" s="36" t="s">
        <v>96</v>
      </c>
      <c r="S706" s="36" t="s">
        <v>111</v>
      </c>
      <c r="T706" s="36">
        <v>30</v>
      </c>
    </row>
    <row r="707" spans="1:20" s="40" customFormat="1" ht="51" customHeight="1">
      <c r="A707" s="29"/>
      <c r="B707" s="41">
        <v>690</v>
      </c>
      <c r="C707" s="31" t="s">
        <v>29</v>
      </c>
      <c r="D707" s="58" t="s">
        <v>988</v>
      </c>
      <c r="E707" s="36" t="s">
        <v>1055</v>
      </c>
      <c r="F707" s="36" t="s">
        <v>108</v>
      </c>
      <c r="G707" s="36" t="s">
        <v>108</v>
      </c>
      <c r="H707" s="36" t="s">
        <v>1074</v>
      </c>
      <c r="I707" s="36" t="s">
        <v>1031</v>
      </c>
      <c r="J707" s="36" t="s">
        <v>1075</v>
      </c>
      <c r="K707" s="36" t="s">
        <v>1034</v>
      </c>
      <c r="L707" s="36" t="s">
        <v>62</v>
      </c>
      <c r="M707" s="41" t="s">
        <v>37</v>
      </c>
      <c r="N707" s="43">
        <v>1</v>
      </c>
      <c r="O707" s="39">
        <v>30000</v>
      </c>
      <c r="P707" s="39">
        <v>30000</v>
      </c>
      <c r="Q707" s="36" t="s">
        <v>96</v>
      </c>
      <c r="R707" s="36" t="s">
        <v>96</v>
      </c>
      <c r="S707" s="36" t="s">
        <v>111</v>
      </c>
      <c r="T707" s="36">
        <v>30</v>
      </c>
    </row>
    <row r="708" spans="1:20" s="40" customFormat="1" ht="51" customHeight="1">
      <c r="A708" s="29"/>
      <c r="B708" s="41">
        <v>691</v>
      </c>
      <c r="C708" s="31" t="s">
        <v>29</v>
      </c>
      <c r="D708" s="58" t="s">
        <v>988</v>
      </c>
      <c r="E708" s="36" t="s">
        <v>1057</v>
      </c>
      <c r="F708" s="36" t="s">
        <v>49</v>
      </c>
      <c r="G708" s="36" t="s">
        <v>50</v>
      </c>
      <c r="H708" s="36" t="s">
        <v>1078</v>
      </c>
      <c r="I708" s="36" t="s">
        <v>1036</v>
      </c>
      <c r="J708" s="36" t="s">
        <v>1079</v>
      </c>
      <c r="K708" s="36" t="s">
        <v>1037</v>
      </c>
      <c r="L708" s="36" t="s">
        <v>62</v>
      </c>
      <c r="M708" s="41" t="s">
        <v>37</v>
      </c>
      <c r="N708" s="43">
        <v>20</v>
      </c>
      <c r="O708" s="39">
        <v>8700</v>
      </c>
      <c r="P708" s="39">
        <v>174000</v>
      </c>
      <c r="Q708" s="36" t="s">
        <v>96</v>
      </c>
      <c r="R708" s="36" t="s">
        <v>96</v>
      </c>
      <c r="S708" s="36" t="s">
        <v>111</v>
      </c>
      <c r="T708" s="36">
        <v>30</v>
      </c>
    </row>
    <row r="709" spans="1:20" s="40" customFormat="1" ht="51" customHeight="1">
      <c r="A709" s="29"/>
      <c r="B709" s="41">
        <v>692</v>
      </c>
      <c r="C709" s="31" t="s">
        <v>29</v>
      </c>
      <c r="D709" s="58" t="s">
        <v>988</v>
      </c>
      <c r="E709" s="44" t="s">
        <v>273</v>
      </c>
      <c r="F709" s="45" t="s">
        <v>71</v>
      </c>
      <c r="G709" s="34" t="s">
        <v>72</v>
      </c>
      <c r="H709" s="34" t="s">
        <v>274</v>
      </c>
      <c r="I709" s="34" t="s">
        <v>275</v>
      </c>
      <c r="J709" s="36"/>
      <c r="K709" s="34"/>
      <c r="L709" s="36" t="s">
        <v>62</v>
      </c>
      <c r="M709" s="41" t="s">
        <v>37</v>
      </c>
      <c r="N709" s="43">
        <v>2</v>
      </c>
      <c r="O709" s="39">
        <v>20020</v>
      </c>
      <c r="P709" s="39">
        <v>40040</v>
      </c>
      <c r="Q709" s="36" t="s">
        <v>96</v>
      </c>
      <c r="R709" s="36" t="s">
        <v>96</v>
      </c>
      <c r="S709" s="36" t="s">
        <v>111</v>
      </c>
      <c r="T709" s="36">
        <v>30</v>
      </c>
    </row>
    <row r="710" spans="1:20" s="40" customFormat="1" ht="89.25">
      <c r="A710" s="29"/>
      <c r="B710" s="41">
        <v>693</v>
      </c>
      <c r="C710" s="31" t="s">
        <v>29</v>
      </c>
      <c r="D710" s="58" t="s">
        <v>988</v>
      </c>
      <c r="E710" s="44" t="s">
        <v>1143</v>
      </c>
      <c r="F710" s="44" t="s">
        <v>1213</v>
      </c>
      <c r="G710" s="34" t="s">
        <v>1144</v>
      </c>
      <c r="H710" s="34" t="s">
        <v>1214</v>
      </c>
      <c r="I710" s="34" t="s">
        <v>1145</v>
      </c>
      <c r="J710" s="36"/>
      <c r="K710" s="34"/>
      <c r="L710" s="36" t="s">
        <v>62</v>
      </c>
      <c r="M710" s="41" t="s">
        <v>37</v>
      </c>
      <c r="N710" s="43">
        <v>1</v>
      </c>
      <c r="O710" s="39">
        <v>40000</v>
      </c>
      <c r="P710" s="39">
        <v>40000</v>
      </c>
      <c r="Q710" s="36" t="s">
        <v>96</v>
      </c>
      <c r="R710" s="36" t="s">
        <v>96</v>
      </c>
      <c r="S710" s="36" t="s">
        <v>111</v>
      </c>
      <c r="T710" s="36">
        <v>30</v>
      </c>
    </row>
    <row r="711" spans="1:20" s="40" customFormat="1" ht="51" customHeight="1">
      <c r="A711" s="29"/>
      <c r="B711" s="41">
        <v>694</v>
      </c>
      <c r="C711" s="31" t="s">
        <v>29</v>
      </c>
      <c r="D711" s="58" t="s">
        <v>988</v>
      </c>
      <c r="E711" s="44" t="s">
        <v>279</v>
      </c>
      <c r="F711" s="45" t="s">
        <v>280</v>
      </c>
      <c r="G711" s="34" t="s">
        <v>281</v>
      </c>
      <c r="H711" s="34" t="s">
        <v>282</v>
      </c>
      <c r="I711" s="34" t="s">
        <v>283</v>
      </c>
      <c r="J711" s="36"/>
      <c r="K711" s="34"/>
      <c r="L711" s="36" t="s">
        <v>62</v>
      </c>
      <c r="M711" s="41" t="s">
        <v>37</v>
      </c>
      <c r="N711" s="43">
        <v>1</v>
      </c>
      <c r="O711" s="39">
        <v>90000</v>
      </c>
      <c r="P711" s="39">
        <v>90000</v>
      </c>
      <c r="Q711" s="36" t="s">
        <v>96</v>
      </c>
      <c r="R711" s="36" t="s">
        <v>96</v>
      </c>
      <c r="S711" s="36" t="s">
        <v>111</v>
      </c>
      <c r="T711" s="36">
        <v>30</v>
      </c>
    </row>
    <row r="712" spans="1:20" s="40" customFormat="1" ht="102">
      <c r="A712" s="29"/>
      <c r="B712" s="41">
        <v>695</v>
      </c>
      <c r="C712" s="31" t="s">
        <v>29</v>
      </c>
      <c r="D712" s="58" t="s">
        <v>988</v>
      </c>
      <c r="E712" s="44" t="s">
        <v>1146</v>
      </c>
      <c r="F712" s="45" t="s">
        <v>71</v>
      </c>
      <c r="G712" s="34" t="s">
        <v>72</v>
      </c>
      <c r="H712" s="34" t="s">
        <v>1215</v>
      </c>
      <c r="I712" s="34" t="s">
        <v>1147</v>
      </c>
      <c r="J712" s="36"/>
      <c r="K712" s="34"/>
      <c r="L712" s="36" t="s">
        <v>62</v>
      </c>
      <c r="M712" s="41" t="s">
        <v>37</v>
      </c>
      <c r="N712" s="43">
        <v>1</v>
      </c>
      <c r="O712" s="39">
        <v>16000</v>
      </c>
      <c r="P712" s="39">
        <v>16000</v>
      </c>
      <c r="Q712" s="36" t="s">
        <v>96</v>
      </c>
      <c r="R712" s="36" t="s">
        <v>96</v>
      </c>
      <c r="S712" s="36" t="s">
        <v>111</v>
      </c>
      <c r="T712" s="36">
        <v>30</v>
      </c>
    </row>
    <row r="713" spans="1:20" s="40" customFormat="1" ht="51" customHeight="1">
      <c r="A713" s="29"/>
      <c r="B713" s="41">
        <v>696</v>
      </c>
      <c r="C713" s="31" t="s">
        <v>29</v>
      </c>
      <c r="D713" s="58" t="s">
        <v>988</v>
      </c>
      <c r="E713" s="44" t="s">
        <v>1148</v>
      </c>
      <c r="F713" s="45" t="s">
        <v>101</v>
      </c>
      <c r="G713" s="34" t="s">
        <v>101</v>
      </c>
      <c r="H713" s="34" t="s">
        <v>1216</v>
      </c>
      <c r="I713" s="34" t="s">
        <v>1149</v>
      </c>
      <c r="J713" s="36"/>
      <c r="K713" s="34"/>
      <c r="L713" s="36" t="s">
        <v>62</v>
      </c>
      <c r="M713" s="41" t="s">
        <v>37</v>
      </c>
      <c r="N713" s="43">
        <v>10</v>
      </c>
      <c r="O713" s="39">
        <v>31250</v>
      </c>
      <c r="P713" s="39">
        <v>312500</v>
      </c>
      <c r="Q713" s="36" t="s">
        <v>96</v>
      </c>
      <c r="R713" s="36" t="s">
        <v>96</v>
      </c>
      <c r="S713" s="36" t="s">
        <v>111</v>
      </c>
      <c r="T713" s="36">
        <v>30</v>
      </c>
    </row>
    <row r="714" spans="1:20" s="40" customFormat="1" ht="51" customHeight="1">
      <c r="A714" s="29"/>
      <c r="B714" s="41">
        <v>697</v>
      </c>
      <c r="C714" s="31" t="s">
        <v>29</v>
      </c>
      <c r="D714" s="58" t="s">
        <v>988</v>
      </c>
      <c r="E714" s="44" t="s">
        <v>1150</v>
      </c>
      <c r="F714" s="45" t="s">
        <v>71</v>
      </c>
      <c r="G714" s="34" t="s">
        <v>72</v>
      </c>
      <c r="H714" s="34" t="s">
        <v>1217</v>
      </c>
      <c r="I714" s="34" t="s">
        <v>1151</v>
      </c>
      <c r="J714" s="36"/>
      <c r="K714" s="34"/>
      <c r="L714" s="36" t="s">
        <v>62</v>
      </c>
      <c r="M714" s="41" t="s">
        <v>37</v>
      </c>
      <c r="N714" s="43">
        <v>5</v>
      </c>
      <c r="O714" s="39">
        <v>5600</v>
      </c>
      <c r="P714" s="39">
        <v>28000</v>
      </c>
      <c r="Q714" s="36" t="s">
        <v>96</v>
      </c>
      <c r="R714" s="36" t="s">
        <v>96</v>
      </c>
      <c r="S714" s="36" t="s">
        <v>111</v>
      </c>
      <c r="T714" s="36">
        <v>30</v>
      </c>
    </row>
    <row r="715" spans="1:20" s="40" customFormat="1" ht="51">
      <c r="A715" s="29"/>
      <c r="B715" s="41">
        <v>698</v>
      </c>
      <c r="C715" s="31" t="s">
        <v>29</v>
      </c>
      <c r="D715" s="58" t="s">
        <v>327</v>
      </c>
      <c r="E715" s="44" t="s">
        <v>1108</v>
      </c>
      <c r="F715" s="34" t="s">
        <v>1219</v>
      </c>
      <c r="G715" s="34" t="s">
        <v>1113</v>
      </c>
      <c r="H715" s="34" t="s">
        <v>1219</v>
      </c>
      <c r="I715" s="34" t="s">
        <v>1113</v>
      </c>
      <c r="J715" s="36" t="s">
        <v>1218</v>
      </c>
      <c r="K715" s="34" t="s">
        <v>1152</v>
      </c>
      <c r="L715" s="36" t="s">
        <v>62</v>
      </c>
      <c r="M715" s="41" t="s">
        <v>333</v>
      </c>
      <c r="N715" s="43">
        <v>1</v>
      </c>
      <c r="O715" s="39">
        <v>3005868</v>
      </c>
      <c r="P715" s="39">
        <v>3005868</v>
      </c>
      <c r="Q715" s="36" t="s">
        <v>104</v>
      </c>
      <c r="R715" s="36" t="s">
        <v>1158</v>
      </c>
      <c r="S715" s="34" t="s">
        <v>187</v>
      </c>
      <c r="T715" s="36">
        <v>0</v>
      </c>
    </row>
    <row r="716" spans="1:20" s="40" customFormat="1" ht="76.5">
      <c r="A716" s="29"/>
      <c r="B716" s="41">
        <v>699</v>
      </c>
      <c r="C716" s="31" t="s">
        <v>29</v>
      </c>
      <c r="D716" s="58" t="s">
        <v>327</v>
      </c>
      <c r="E716" s="44" t="s">
        <v>1108</v>
      </c>
      <c r="F716" s="34" t="s">
        <v>1219</v>
      </c>
      <c r="G716" s="34" t="s">
        <v>1113</v>
      </c>
      <c r="H716" s="34" t="s">
        <v>1219</v>
      </c>
      <c r="I716" s="34" t="s">
        <v>1113</v>
      </c>
      <c r="J716" s="36" t="s">
        <v>1220</v>
      </c>
      <c r="K716" s="34" t="s">
        <v>1153</v>
      </c>
      <c r="L716" s="36" t="s">
        <v>62</v>
      </c>
      <c r="M716" s="41" t="s">
        <v>333</v>
      </c>
      <c r="N716" s="43">
        <v>1</v>
      </c>
      <c r="O716" s="39">
        <v>2473737</v>
      </c>
      <c r="P716" s="39">
        <v>2473737</v>
      </c>
      <c r="Q716" s="36" t="s">
        <v>104</v>
      </c>
      <c r="R716" s="36" t="s">
        <v>1158</v>
      </c>
      <c r="S716" s="34" t="s">
        <v>187</v>
      </c>
      <c r="T716" s="36">
        <v>0</v>
      </c>
    </row>
    <row r="717" spans="1:20" s="40" customFormat="1" ht="65.25" customHeight="1" outlineLevel="1">
      <c r="A717" s="29"/>
      <c r="B717" s="41">
        <v>700</v>
      </c>
      <c r="C717" s="31" t="s">
        <v>29</v>
      </c>
      <c r="D717" s="58" t="s">
        <v>339</v>
      </c>
      <c r="E717" s="36" t="s">
        <v>469</v>
      </c>
      <c r="F717" s="34" t="s">
        <v>912</v>
      </c>
      <c r="G717" s="34" t="s">
        <v>874</v>
      </c>
      <c r="H717" s="34" t="s">
        <v>472</v>
      </c>
      <c r="I717" s="34" t="s">
        <v>473</v>
      </c>
      <c r="J717" s="36" t="s">
        <v>1221</v>
      </c>
      <c r="K717" s="36" t="s">
        <v>1154</v>
      </c>
      <c r="L717" s="36" t="s">
        <v>62</v>
      </c>
      <c r="M717" s="41" t="s">
        <v>345</v>
      </c>
      <c r="N717" s="43">
        <v>1</v>
      </c>
      <c r="O717" s="39">
        <v>577509</v>
      </c>
      <c r="P717" s="39">
        <v>577509</v>
      </c>
      <c r="Q717" s="36" t="s">
        <v>104</v>
      </c>
      <c r="R717" s="36" t="s">
        <v>1158</v>
      </c>
      <c r="S717" s="34" t="s">
        <v>187</v>
      </c>
      <c r="T717" s="36">
        <v>0</v>
      </c>
    </row>
    <row r="718" spans="1:20" s="40" customFormat="1" ht="65.25" customHeight="1" outlineLevel="1">
      <c r="A718" s="29"/>
      <c r="B718" s="41">
        <v>701</v>
      </c>
      <c r="C718" s="31" t="s">
        <v>29</v>
      </c>
      <c r="D718" s="58" t="s">
        <v>339</v>
      </c>
      <c r="E718" s="36" t="s">
        <v>639</v>
      </c>
      <c r="F718" s="34" t="s">
        <v>640</v>
      </c>
      <c r="G718" s="34" t="s">
        <v>641</v>
      </c>
      <c r="H718" s="34" t="s">
        <v>642</v>
      </c>
      <c r="I718" s="36" t="s">
        <v>643</v>
      </c>
      <c r="J718" s="36"/>
      <c r="K718" s="36"/>
      <c r="L718" s="36" t="s">
        <v>62</v>
      </c>
      <c r="M718" s="41" t="s">
        <v>345</v>
      </c>
      <c r="N718" s="43">
        <v>1</v>
      </c>
      <c r="O718" s="39">
        <v>29920</v>
      </c>
      <c r="P718" s="39">
        <v>29920</v>
      </c>
      <c r="Q718" s="36" t="s">
        <v>104</v>
      </c>
      <c r="R718" s="36" t="s">
        <v>1157</v>
      </c>
      <c r="S718" s="34" t="s">
        <v>187</v>
      </c>
      <c r="T718" s="36">
        <v>0</v>
      </c>
    </row>
    <row r="719" spans="1:20" s="40" customFormat="1" ht="51">
      <c r="A719" s="29"/>
      <c r="B719" s="41">
        <v>702</v>
      </c>
      <c r="C719" s="31" t="s">
        <v>29</v>
      </c>
      <c r="D719" s="32" t="s">
        <v>30</v>
      </c>
      <c r="E719" s="36" t="s">
        <v>977</v>
      </c>
      <c r="F719" s="36" t="s">
        <v>995</v>
      </c>
      <c r="G719" s="36" t="s">
        <v>943</v>
      </c>
      <c r="H719" s="36" t="s">
        <v>996</v>
      </c>
      <c r="I719" s="36" t="s">
        <v>944</v>
      </c>
      <c r="J719" s="36" t="s">
        <v>1222</v>
      </c>
      <c r="K719" s="34" t="s">
        <v>1155</v>
      </c>
      <c r="L719" s="36" t="s">
        <v>62</v>
      </c>
      <c r="M719" s="41" t="s">
        <v>37</v>
      </c>
      <c r="N719" s="43">
        <v>4</v>
      </c>
      <c r="O719" s="39">
        <v>8259</v>
      </c>
      <c r="P719" s="39">
        <v>33036</v>
      </c>
      <c r="Q719" s="36" t="s">
        <v>104</v>
      </c>
      <c r="R719" s="36" t="s">
        <v>1156</v>
      </c>
      <c r="S719" s="34" t="s">
        <v>187</v>
      </c>
      <c r="T719" s="36">
        <v>50</v>
      </c>
    </row>
    <row r="720" spans="1:20" s="40" customFormat="1" ht="51">
      <c r="A720" s="29"/>
      <c r="B720" s="41">
        <v>703</v>
      </c>
      <c r="C720" s="31" t="s">
        <v>29</v>
      </c>
      <c r="D720" s="32" t="s">
        <v>30</v>
      </c>
      <c r="E720" s="36" t="s">
        <v>1159</v>
      </c>
      <c r="F720" s="36" t="s">
        <v>948</v>
      </c>
      <c r="G720" s="36" t="s">
        <v>948</v>
      </c>
      <c r="H720" s="36" t="s">
        <v>1224</v>
      </c>
      <c r="I720" s="36" t="s">
        <v>1160</v>
      </c>
      <c r="J720" s="36" t="s">
        <v>1223</v>
      </c>
      <c r="K720" s="34" t="s">
        <v>1162</v>
      </c>
      <c r="L720" s="36" t="s">
        <v>62</v>
      </c>
      <c r="M720" s="41" t="s">
        <v>37</v>
      </c>
      <c r="N720" s="43">
        <v>24</v>
      </c>
      <c r="O720" s="39">
        <v>258</v>
      </c>
      <c r="P720" s="39">
        <v>6192</v>
      </c>
      <c r="Q720" s="36" t="s">
        <v>104</v>
      </c>
      <c r="R720" s="36" t="s">
        <v>1156</v>
      </c>
      <c r="S720" s="34" t="s">
        <v>187</v>
      </c>
      <c r="T720" s="36">
        <v>50</v>
      </c>
    </row>
    <row r="721" spans="1:20" s="40" customFormat="1" ht="51">
      <c r="A721" s="29"/>
      <c r="B721" s="41">
        <v>704</v>
      </c>
      <c r="C721" s="31" t="s">
        <v>29</v>
      </c>
      <c r="D721" s="32" t="s">
        <v>30</v>
      </c>
      <c r="E721" s="36" t="s">
        <v>1159</v>
      </c>
      <c r="F721" s="36" t="s">
        <v>948</v>
      </c>
      <c r="G721" s="36" t="s">
        <v>948</v>
      </c>
      <c r="H721" s="36" t="s">
        <v>1224</v>
      </c>
      <c r="I721" s="36" t="s">
        <v>1160</v>
      </c>
      <c r="J721" s="36" t="s">
        <v>1225</v>
      </c>
      <c r="K721" s="34" t="s">
        <v>1161</v>
      </c>
      <c r="L721" s="36" t="s">
        <v>62</v>
      </c>
      <c r="M721" s="41" t="s">
        <v>37</v>
      </c>
      <c r="N721" s="43">
        <v>12</v>
      </c>
      <c r="O721" s="39">
        <v>201</v>
      </c>
      <c r="P721" s="39">
        <v>2412</v>
      </c>
      <c r="Q721" s="36" t="s">
        <v>104</v>
      </c>
      <c r="R721" s="36" t="s">
        <v>1156</v>
      </c>
      <c r="S721" s="34" t="s">
        <v>187</v>
      </c>
      <c r="T721" s="36">
        <v>50</v>
      </c>
    </row>
    <row r="722" spans="1:20" s="40" customFormat="1" ht="65.25" customHeight="1" outlineLevel="1">
      <c r="A722" s="29"/>
      <c r="B722" s="41">
        <v>705</v>
      </c>
      <c r="C722" s="31" t="s">
        <v>29</v>
      </c>
      <c r="D722" s="32" t="s">
        <v>30</v>
      </c>
      <c r="E722" s="36" t="s">
        <v>1057</v>
      </c>
      <c r="F722" s="36" t="s">
        <v>49</v>
      </c>
      <c r="G722" s="36" t="s">
        <v>50</v>
      </c>
      <c r="H722" s="36" t="s">
        <v>1078</v>
      </c>
      <c r="I722" s="36" t="s">
        <v>1036</v>
      </c>
      <c r="J722" s="36" t="s">
        <v>1226</v>
      </c>
      <c r="K722" s="36" t="s">
        <v>1163</v>
      </c>
      <c r="L722" s="36" t="s">
        <v>62</v>
      </c>
      <c r="M722" s="41" t="s">
        <v>37</v>
      </c>
      <c r="N722" s="43">
        <v>45</v>
      </c>
      <c r="O722" s="39">
        <v>4415</v>
      </c>
      <c r="P722" s="39">
        <v>198683</v>
      </c>
      <c r="Q722" s="36" t="s">
        <v>104</v>
      </c>
      <c r="R722" s="36" t="s">
        <v>1156</v>
      </c>
      <c r="S722" s="34" t="s">
        <v>187</v>
      </c>
      <c r="T722" s="36">
        <v>50</v>
      </c>
    </row>
    <row r="723" spans="1:20" s="40" customFormat="1" ht="76.5" outlineLevel="1">
      <c r="A723" s="29"/>
      <c r="B723" s="41">
        <v>706</v>
      </c>
      <c r="C723" s="31" t="s">
        <v>29</v>
      </c>
      <c r="D723" s="32" t="s">
        <v>30</v>
      </c>
      <c r="E723" s="36" t="s">
        <v>1060</v>
      </c>
      <c r="F723" s="36" t="s">
        <v>108</v>
      </c>
      <c r="G723" s="36" t="s">
        <v>108</v>
      </c>
      <c r="H723" s="36" t="s">
        <v>1084</v>
      </c>
      <c r="I723" s="36" t="s">
        <v>1042</v>
      </c>
      <c r="J723" s="36" t="s">
        <v>1085</v>
      </c>
      <c r="K723" s="36" t="s">
        <v>1043</v>
      </c>
      <c r="L723" s="36" t="s">
        <v>62</v>
      </c>
      <c r="M723" s="41" t="s">
        <v>37</v>
      </c>
      <c r="N723" s="43">
        <v>2</v>
      </c>
      <c r="O723" s="39">
        <v>6518</v>
      </c>
      <c r="P723" s="39">
        <v>13036</v>
      </c>
      <c r="Q723" s="36" t="s">
        <v>104</v>
      </c>
      <c r="R723" s="36" t="s">
        <v>1156</v>
      </c>
      <c r="S723" s="34" t="s">
        <v>187</v>
      </c>
      <c r="T723" s="36">
        <v>50</v>
      </c>
    </row>
    <row r="724" spans="1:20" s="40" customFormat="1" ht="51" outlineLevel="1">
      <c r="A724" s="29"/>
      <c r="B724" s="41">
        <v>707</v>
      </c>
      <c r="C724" s="31" t="s">
        <v>29</v>
      </c>
      <c r="D724" s="32" t="s">
        <v>30</v>
      </c>
      <c r="E724" s="36" t="s">
        <v>1164</v>
      </c>
      <c r="F724" s="36" t="s">
        <v>108</v>
      </c>
      <c r="G724" s="36" t="s">
        <v>108</v>
      </c>
      <c r="H724" s="36" t="s">
        <v>1228</v>
      </c>
      <c r="I724" s="36" t="s">
        <v>1165</v>
      </c>
      <c r="J724" s="36" t="s">
        <v>1227</v>
      </c>
      <c r="K724" s="36" t="s">
        <v>1166</v>
      </c>
      <c r="L724" s="36" t="s">
        <v>62</v>
      </c>
      <c r="M724" s="41" t="s">
        <v>37</v>
      </c>
      <c r="N724" s="43">
        <v>1</v>
      </c>
      <c r="O724" s="39">
        <v>8571</v>
      </c>
      <c r="P724" s="39">
        <v>8571</v>
      </c>
      <c r="Q724" s="36" t="s">
        <v>104</v>
      </c>
      <c r="R724" s="36" t="s">
        <v>1156</v>
      </c>
      <c r="S724" s="34" t="s">
        <v>187</v>
      </c>
      <c r="T724" s="36">
        <v>50</v>
      </c>
    </row>
    <row r="725" spans="1:20" s="40" customFormat="1" ht="65.25" customHeight="1" outlineLevel="1">
      <c r="A725" s="29"/>
      <c r="B725" s="41">
        <v>708</v>
      </c>
      <c r="C725" s="31" t="s">
        <v>29</v>
      </c>
      <c r="D725" s="32" t="s">
        <v>30</v>
      </c>
      <c r="E725" s="52" t="s">
        <v>118</v>
      </c>
      <c r="F725" s="34" t="s">
        <v>119</v>
      </c>
      <c r="G725" s="34" t="s">
        <v>119</v>
      </c>
      <c r="H725" s="34" t="s">
        <v>138</v>
      </c>
      <c r="I725" s="36" t="s">
        <v>121</v>
      </c>
      <c r="J725" s="36"/>
      <c r="K725" s="36"/>
      <c r="L725" s="36" t="s">
        <v>62</v>
      </c>
      <c r="M725" s="41" t="s">
        <v>37</v>
      </c>
      <c r="N725" s="43">
        <v>2</v>
      </c>
      <c r="O725" s="39">
        <v>63750</v>
      </c>
      <c r="P725" s="39">
        <v>127500</v>
      </c>
      <c r="Q725" s="36" t="s">
        <v>104</v>
      </c>
      <c r="R725" s="36" t="s">
        <v>1156</v>
      </c>
      <c r="S725" s="34" t="s">
        <v>187</v>
      </c>
      <c r="T725" s="36">
        <v>50</v>
      </c>
    </row>
    <row r="726" spans="1:20" s="40" customFormat="1" ht="51">
      <c r="A726" s="29"/>
      <c r="B726" s="41">
        <v>709</v>
      </c>
      <c r="C726" s="31" t="s">
        <v>29</v>
      </c>
      <c r="D726" s="32" t="s">
        <v>30</v>
      </c>
      <c r="E726" s="36" t="s">
        <v>1055</v>
      </c>
      <c r="F726" s="36" t="s">
        <v>108</v>
      </c>
      <c r="G726" s="36" t="s">
        <v>108</v>
      </c>
      <c r="H726" s="36" t="s">
        <v>1169</v>
      </c>
      <c r="I726" s="36" t="s">
        <v>1168</v>
      </c>
      <c r="J726" s="36" t="s">
        <v>1170</v>
      </c>
      <c r="K726" s="36" t="s">
        <v>1167</v>
      </c>
      <c r="L726" s="36" t="s">
        <v>62</v>
      </c>
      <c r="M726" s="41" t="s">
        <v>37</v>
      </c>
      <c r="N726" s="43">
        <v>1</v>
      </c>
      <c r="O726" s="39">
        <v>12410</v>
      </c>
      <c r="P726" s="39">
        <v>12410</v>
      </c>
      <c r="Q726" s="36" t="s">
        <v>104</v>
      </c>
      <c r="R726" s="36" t="s">
        <v>1156</v>
      </c>
      <c r="S726" s="34" t="s">
        <v>187</v>
      </c>
      <c r="T726" s="36">
        <v>50</v>
      </c>
    </row>
    <row r="727" spans="1:20" s="40" customFormat="1" ht="78" customHeight="1">
      <c r="A727" s="29"/>
      <c r="B727" s="41">
        <v>710</v>
      </c>
      <c r="C727" s="31" t="s">
        <v>29</v>
      </c>
      <c r="D727" s="32" t="s">
        <v>339</v>
      </c>
      <c r="E727" s="36" t="s">
        <v>1171</v>
      </c>
      <c r="F727" s="36" t="s">
        <v>1231</v>
      </c>
      <c r="G727" s="36" t="s">
        <v>1265</v>
      </c>
      <c r="H727" s="36" t="s">
        <v>1230</v>
      </c>
      <c r="I727" s="36" t="s">
        <v>1172</v>
      </c>
      <c r="J727" s="36" t="s">
        <v>1229</v>
      </c>
      <c r="K727" s="36" t="s">
        <v>1173</v>
      </c>
      <c r="L727" s="36" t="s">
        <v>62</v>
      </c>
      <c r="M727" s="41" t="s">
        <v>345</v>
      </c>
      <c r="N727" s="43">
        <v>1</v>
      </c>
      <c r="O727" s="39">
        <v>3045226</v>
      </c>
      <c r="P727" s="39">
        <v>3045226</v>
      </c>
      <c r="Q727" s="36" t="s">
        <v>104</v>
      </c>
      <c r="R727" s="36" t="s">
        <v>190</v>
      </c>
      <c r="S727" s="34" t="s">
        <v>40</v>
      </c>
      <c r="T727" s="36">
        <v>50</v>
      </c>
    </row>
    <row r="728" spans="1:20" s="40" customFormat="1" ht="76.5">
      <c r="A728" s="29"/>
      <c r="B728" s="41">
        <v>711</v>
      </c>
      <c r="C728" s="31" t="s">
        <v>29</v>
      </c>
      <c r="D728" s="32" t="s">
        <v>339</v>
      </c>
      <c r="E728" s="34" t="s">
        <v>479</v>
      </c>
      <c r="F728" s="34" t="s">
        <v>480</v>
      </c>
      <c r="G728" s="34" t="s">
        <v>481</v>
      </c>
      <c r="H728" s="34" t="s">
        <v>482</v>
      </c>
      <c r="I728" s="34" t="s">
        <v>483</v>
      </c>
      <c r="J728" s="36" t="s">
        <v>1262</v>
      </c>
      <c r="K728" s="36" t="s">
        <v>1261</v>
      </c>
      <c r="L728" s="36" t="s">
        <v>62</v>
      </c>
      <c r="M728" s="41" t="s">
        <v>345</v>
      </c>
      <c r="N728" s="43">
        <v>1</v>
      </c>
      <c r="O728" s="39">
        <v>1256247</v>
      </c>
      <c r="P728" s="39">
        <v>1256247</v>
      </c>
      <c r="Q728" s="36" t="s">
        <v>104</v>
      </c>
      <c r="R728" s="36" t="s">
        <v>96</v>
      </c>
      <c r="S728" s="34" t="s">
        <v>40</v>
      </c>
      <c r="T728" s="36">
        <v>50</v>
      </c>
    </row>
    <row r="729" spans="1:20" s="40" customFormat="1" ht="63.75">
      <c r="A729" s="29"/>
      <c r="B729" s="41">
        <v>712</v>
      </c>
      <c r="C729" s="31" t="s">
        <v>29</v>
      </c>
      <c r="D729" s="32" t="s">
        <v>339</v>
      </c>
      <c r="E729" s="34" t="s">
        <v>1174</v>
      </c>
      <c r="F729" s="34" t="s">
        <v>1234</v>
      </c>
      <c r="G729" s="34" t="s">
        <v>1175</v>
      </c>
      <c r="H729" s="34" t="s">
        <v>1233</v>
      </c>
      <c r="I729" s="34" t="s">
        <v>1176</v>
      </c>
      <c r="J729" s="36" t="s">
        <v>1232</v>
      </c>
      <c r="K729" s="36" t="s">
        <v>1177</v>
      </c>
      <c r="L729" s="36" t="s">
        <v>62</v>
      </c>
      <c r="M729" s="41" t="s">
        <v>345</v>
      </c>
      <c r="N729" s="43">
        <v>1</v>
      </c>
      <c r="O729" s="39">
        <v>1573713</v>
      </c>
      <c r="P729" s="39">
        <v>1573713</v>
      </c>
      <c r="Q729" s="36" t="s">
        <v>104</v>
      </c>
      <c r="R729" s="36" t="s">
        <v>96</v>
      </c>
      <c r="S729" s="34" t="s">
        <v>40</v>
      </c>
      <c r="T729" s="36">
        <v>100</v>
      </c>
    </row>
    <row r="730" spans="1:20" s="40" customFormat="1" ht="51" customHeight="1">
      <c r="A730" s="29"/>
      <c r="B730" s="41">
        <v>713</v>
      </c>
      <c r="C730" s="31" t="s">
        <v>29</v>
      </c>
      <c r="D730" s="32" t="s">
        <v>339</v>
      </c>
      <c r="E730" s="34" t="s">
        <v>1178</v>
      </c>
      <c r="F730" s="34" t="s">
        <v>1236</v>
      </c>
      <c r="G730" s="34" t="s">
        <v>1179</v>
      </c>
      <c r="H730" s="34" t="s">
        <v>1236</v>
      </c>
      <c r="I730" s="34" t="s">
        <v>1179</v>
      </c>
      <c r="J730" s="36" t="s">
        <v>1235</v>
      </c>
      <c r="K730" s="36" t="s">
        <v>1180</v>
      </c>
      <c r="L730" s="36" t="s">
        <v>62</v>
      </c>
      <c r="M730" s="41" t="s">
        <v>345</v>
      </c>
      <c r="N730" s="43">
        <v>1</v>
      </c>
      <c r="O730" s="39">
        <v>707143</v>
      </c>
      <c r="P730" s="39">
        <v>707143</v>
      </c>
      <c r="Q730" s="36" t="s">
        <v>104</v>
      </c>
      <c r="R730" s="36" t="s">
        <v>96</v>
      </c>
      <c r="S730" s="34" t="s">
        <v>40</v>
      </c>
      <c r="T730" s="36">
        <v>50</v>
      </c>
    </row>
    <row r="731" spans="1:20" s="40" customFormat="1" ht="51" customHeight="1">
      <c r="A731" s="29"/>
      <c r="B731" s="41">
        <v>714</v>
      </c>
      <c r="C731" s="31" t="s">
        <v>29</v>
      </c>
      <c r="D731" s="32" t="s">
        <v>339</v>
      </c>
      <c r="E731" s="34" t="s">
        <v>665</v>
      </c>
      <c r="F731" s="34" t="s">
        <v>1238</v>
      </c>
      <c r="G731" s="34" t="s">
        <v>667</v>
      </c>
      <c r="H731" s="34" t="s">
        <v>1238</v>
      </c>
      <c r="I731" s="34" t="s">
        <v>667</v>
      </c>
      <c r="J731" s="36" t="s">
        <v>1237</v>
      </c>
      <c r="K731" s="36" t="s">
        <v>1181</v>
      </c>
      <c r="L731" s="36" t="s">
        <v>62</v>
      </c>
      <c r="M731" s="41" t="s">
        <v>345</v>
      </c>
      <c r="N731" s="43">
        <v>1</v>
      </c>
      <c r="O731" s="39">
        <v>1431746</v>
      </c>
      <c r="P731" s="39">
        <v>1431746</v>
      </c>
      <c r="Q731" s="36" t="s">
        <v>104</v>
      </c>
      <c r="R731" s="36" t="s">
        <v>96</v>
      </c>
      <c r="S731" s="34" t="s">
        <v>40</v>
      </c>
      <c r="T731" s="36">
        <v>50</v>
      </c>
    </row>
    <row r="732" spans="1:20" s="40" customFormat="1" ht="25.5">
      <c r="A732" s="29"/>
      <c r="B732" s="41">
        <v>715</v>
      </c>
      <c r="C732" s="31" t="s">
        <v>29</v>
      </c>
      <c r="D732" s="32" t="s">
        <v>339</v>
      </c>
      <c r="E732" s="36" t="s">
        <v>804</v>
      </c>
      <c r="F732" s="34" t="s">
        <v>805</v>
      </c>
      <c r="G732" s="34" t="s">
        <v>806</v>
      </c>
      <c r="H732" s="34" t="s">
        <v>805</v>
      </c>
      <c r="I732" s="34" t="s">
        <v>806</v>
      </c>
      <c r="J732" s="36" t="s">
        <v>1264</v>
      </c>
      <c r="K732" s="36" t="s">
        <v>1263</v>
      </c>
      <c r="L732" s="36" t="s">
        <v>62</v>
      </c>
      <c r="M732" s="41" t="s">
        <v>345</v>
      </c>
      <c r="N732" s="43">
        <v>1</v>
      </c>
      <c r="O732" s="39">
        <v>84821</v>
      </c>
      <c r="P732" s="39">
        <v>84821</v>
      </c>
      <c r="Q732" s="36" t="s">
        <v>104</v>
      </c>
      <c r="R732" s="36" t="s">
        <v>96</v>
      </c>
      <c r="S732" s="34" t="s">
        <v>40</v>
      </c>
      <c r="T732" s="36">
        <v>50</v>
      </c>
    </row>
    <row r="733" spans="1:20" s="40" customFormat="1" ht="38.25" customHeight="1">
      <c r="A733" s="29"/>
      <c r="B733" s="41">
        <v>716</v>
      </c>
      <c r="C733" s="31" t="s">
        <v>29</v>
      </c>
      <c r="D733" s="32" t="s">
        <v>339</v>
      </c>
      <c r="E733" s="36" t="s">
        <v>1182</v>
      </c>
      <c r="F733" s="34" t="s">
        <v>1240</v>
      </c>
      <c r="G733" s="34" t="s">
        <v>1183</v>
      </c>
      <c r="H733" s="34" t="s">
        <v>1240</v>
      </c>
      <c r="I733" s="34" t="s">
        <v>1183</v>
      </c>
      <c r="J733" s="36" t="s">
        <v>1239</v>
      </c>
      <c r="K733" s="36" t="s">
        <v>1184</v>
      </c>
      <c r="L733" s="36" t="s">
        <v>62</v>
      </c>
      <c r="M733" s="41" t="s">
        <v>345</v>
      </c>
      <c r="N733" s="43">
        <v>1</v>
      </c>
      <c r="O733" s="39">
        <v>138393</v>
      </c>
      <c r="P733" s="39">
        <v>138393</v>
      </c>
      <c r="Q733" s="36" t="s">
        <v>104</v>
      </c>
      <c r="R733" s="36" t="s">
        <v>104</v>
      </c>
      <c r="S733" s="34" t="s">
        <v>40</v>
      </c>
      <c r="T733" s="36">
        <v>0</v>
      </c>
    </row>
    <row r="734" spans="1:20" s="40" customFormat="1" ht="51">
      <c r="A734" s="29"/>
      <c r="B734" s="41">
        <v>717</v>
      </c>
      <c r="C734" s="31" t="s">
        <v>29</v>
      </c>
      <c r="D734" s="32" t="s">
        <v>339</v>
      </c>
      <c r="E734" s="36" t="s">
        <v>711</v>
      </c>
      <c r="F734" s="41" t="s">
        <v>596</v>
      </c>
      <c r="G734" s="34" t="s">
        <v>597</v>
      </c>
      <c r="H734" s="34" t="s">
        <v>712</v>
      </c>
      <c r="I734" s="36" t="s">
        <v>713</v>
      </c>
      <c r="J734" s="36" t="s">
        <v>1241</v>
      </c>
      <c r="K734" s="36" t="s">
        <v>1185</v>
      </c>
      <c r="L734" s="36" t="s">
        <v>62</v>
      </c>
      <c r="M734" s="41" t="s">
        <v>345</v>
      </c>
      <c r="N734" s="43">
        <v>1</v>
      </c>
      <c r="O734" s="39">
        <v>71429</v>
      </c>
      <c r="P734" s="39">
        <v>71429</v>
      </c>
      <c r="Q734" s="36" t="s">
        <v>104</v>
      </c>
      <c r="R734" s="36" t="s">
        <v>96</v>
      </c>
      <c r="S734" s="34" t="s">
        <v>40</v>
      </c>
      <c r="T734" s="36">
        <v>50</v>
      </c>
    </row>
    <row r="735" spans="1:20" s="40" customFormat="1" ht="38.25">
      <c r="A735" s="29"/>
      <c r="B735" s="41">
        <v>718</v>
      </c>
      <c r="C735" s="31" t="s">
        <v>29</v>
      </c>
      <c r="D735" s="32" t="s">
        <v>30</v>
      </c>
      <c r="E735" s="36" t="s">
        <v>1186</v>
      </c>
      <c r="F735" s="41" t="s">
        <v>1243</v>
      </c>
      <c r="G735" s="34" t="s">
        <v>1187</v>
      </c>
      <c r="H735" s="34" t="s">
        <v>1242</v>
      </c>
      <c r="I735" s="36" t="s">
        <v>1188</v>
      </c>
      <c r="J735" s="36"/>
      <c r="K735" s="36"/>
      <c r="L735" s="36" t="s">
        <v>363</v>
      </c>
      <c r="M735" s="41" t="s">
        <v>37</v>
      </c>
      <c r="N735" s="43">
        <v>1</v>
      </c>
      <c r="O735" s="39">
        <v>5100000</v>
      </c>
      <c r="P735" s="39">
        <v>5100000</v>
      </c>
      <c r="Q735" s="36" t="s">
        <v>104</v>
      </c>
      <c r="R735" s="36" t="s">
        <v>96</v>
      </c>
      <c r="S735" s="34" t="s">
        <v>191</v>
      </c>
      <c r="T735" s="36">
        <v>100</v>
      </c>
    </row>
    <row r="736" spans="1:20" s="40" customFormat="1" ht="51" outlineLevel="1">
      <c r="A736" s="29"/>
      <c r="B736" s="41">
        <v>719</v>
      </c>
      <c r="C736" s="31" t="s">
        <v>29</v>
      </c>
      <c r="D736" s="58" t="s">
        <v>339</v>
      </c>
      <c r="E736" s="36" t="s">
        <v>1250</v>
      </c>
      <c r="F736" s="34" t="s">
        <v>1245</v>
      </c>
      <c r="G736" s="34" t="s">
        <v>1189</v>
      </c>
      <c r="H736" s="34" t="s">
        <v>1244</v>
      </c>
      <c r="I736" s="34" t="s">
        <v>1190</v>
      </c>
      <c r="J736" s="34"/>
      <c r="K736" s="36"/>
      <c r="L736" s="36" t="s">
        <v>62</v>
      </c>
      <c r="M736" s="41" t="s">
        <v>345</v>
      </c>
      <c r="N736" s="43">
        <v>1</v>
      </c>
      <c r="O736" s="39">
        <v>2481500</v>
      </c>
      <c r="P736" s="39">
        <v>2481500</v>
      </c>
      <c r="Q736" s="36" t="s">
        <v>104</v>
      </c>
      <c r="R736" s="36" t="s">
        <v>104</v>
      </c>
      <c r="S736" s="34" t="s">
        <v>193</v>
      </c>
      <c r="T736" s="36">
        <v>30</v>
      </c>
    </row>
    <row r="737" spans="1:20" s="40" customFormat="1" ht="38.25">
      <c r="A737" s="29"/>
      <c r="B737" s="41">
        <v>720</v>
      </c>
      <c r="C737" s="31" t="s">
        <v>29</v>
      </c>
      <c r="D737" s="32" t="s">
        <v>30</v>
      </c>
      <c r="E737" s="36" t="s">
        <v>1252</v>
      </c>
      <c r="F737" s="34" t="s">
        <v>1191</v>
      </c>
      <c r="G737" s="34" t="s">
        <v>1191</v>
      </c>
      <c r="H737" s="34" t="s">
        <v>1249</v>
      </c>
      <c r="I737" s="34" t="s">
        <v>1192</v>
      </c>
      <c r="J737" s="34"/>
      <c r="K737" s="36"/>
      <c r="L737" s="36" t="s">
        <v>62</v>
      </c>
      <c r="M737" s="41" t="s">
        <v>37</v>
      </c>
      <c r="N737" s="43">
        <v>5</v>
      </c>
      <c r="O737" s="39">
        <v>15000</v>
      </c>
      <c r="P737" s="39">
        <v>75000</v>
      </c>
      <c r="Q737" s="36" t="s">
        <v>104</v>
      </c>
      <c r="R737" s="36" t="s">
        <v>1107</v>
      </c>
      <c r="S737" s="36" t="s">
        <v>40</v>
      </c>
      <c r="T737" s="36">
        <v>100</v>
      </c>
    </row>
    <row r="738" spans="1:20" s="40" customFormat="1" ht="38.25">
      <c r="A738" s="29"/>
      <c r="B738" s="41">
        <v>721</v>
      </c>
      <c r="C738" s="31" t="s">
        <v>29</v>
      </c>
      <c r="D738" s="32" t="s">
        <v>30</v>
      </c>
      <c r="E738" s="42" t="s">
        <v>1193</v>
      </c>
      <c r="F738" s="34" t="s">
        <v>1247</v>
      </c>
      <c r="G738" s="34" t="s">
        <v>1194</v>
      </c>
      <c r="H738" s="34" t="s">
        <v>1246</v>
      </c>
      <c r="I738" s="34" t="s">
        <v>1195</v>
      </c>
      <c r="J738" s="34"/>
      <c r="K738" s="36"/>
      <c r="L738" s="36" t="s">
        <v>62</v>
      </c>
      <c r="M738" s="41" t="s">
        <v>37</v>
      </c>
      <c r="N738" s="43">
        <v>2</v>
      </c>
      <c r="O738" s="39">
        <v>72000</v>
      </c>
      <c r="P738" s="39">
        <v>144000</v>
      </c>
      <c r="Q738" s="36" t="s">
        <v>104</v>
      </c>
      <c r="R738" s="36" t="s">
        <v>1107</v>
      </c>
      <c r="S738" s="36" t="s">
        <v>40</v>
      </c>
      <c r="T738" s="36">
        <v>100</v>
      </c>
    </row>
    <row r="739" spans="1:20" s="40" customFormat="1" ht="63.75" outlineLevel="1">
      <c r="A739" s="29"/>
      <c r="B739" s="41">
        <v>722</v>
      </c>
      <c r="C739" s="31" t="s">
        <v>29</v>
      </c>
      <c r="D739" s="58" t="s">
        <v>339</v>
      </c>
      <c r="E739" s="34" t="s">
        <v>547</v>
      </c>
      <c r="F739" s="34" t="s">
        <v>550</v>
      </c>
      <c r="G739" s="34" t="s">
        <v>551</v>
      </c>
      <c r="H739" s="34" t="s">
        <v>1248</v>
      </c>
      <c r="I739" s="34" t="s">
        <v>1196</v>
      </c>
      <c r="J739" s="34"/>
      <c r="K739" s="36"/>
      <c r="L739" s="36" t="s">
        <v>62</v>
      </c>
      <c r="M739" s="41" t="s">
        <v>345</v>
      </c>
      <c r="N739" s="43">
        <v>1</v>
      </c>
      <c r="O739" s="39">
        <v>277968</v>
      </c>
      <c r="P739" s="39">
        <v>277968</v>
      </c>
      <c r="Q739" s="36" t="s">
        <v>104</v>
      </c>
      <c r="R739" s="36" t="s">
        <v>190</v>
      </c>
      <c r="S739" s="34" t="s">
        <v>106</v>
      </c>
      <c r="T739" s="36">
        <v>30</v>
      </c>
    </row>
    <row r="740" spans="1:20" s="40" customFormat="1" ht="65.25" customHeight="1" outlineLevel="1">
      <c r="A740" s="29"/>
      <c r="B740" s="41">
        <v>723</v>
      </c>
      <c r="C740" s="31" t="s">
        <v>29</v>
      </c>
      <c r="D740" s="58" t="s">
        <v>339</v>
      </c>
      <c r="E740" s="36" t="s">
        <v>639</v>
      </c>
      <c r="F740" s="34" t="s">
        <v>640</v>
      </c>
      <c r="G740" s="34" t="s">
        <v>641</v>
      </c>
      <c r="H740" s="34" t="s">
        <v>642</v>
      </c>
      <c r="I740" s="36" t="s">
        <v>643</v>
      </c>
      <c r="J740" s="36"/>
      <c r="K740" s="36"/>
      <c r="L740" s="36" t="s">
        <v>62</v>
      </c>
      <c r="M740" s="41" t="s">
        <v>345</v>
      </c>
      <c r="N740" s="43">
        <v>1</v>
      </c>
      <c r="O740" s="39">
        <v>29920</v>
      </c>
      <c r="P740" s="39">
        <v>29920</v>
      </c>
      <c r="Q740" s="36" t="s">
        <v>104</v>
      </c>
      <c r="R740" s="36" t="s">
        <v>96</v>
      </c>
      <c r="S740" s="34" t="s">
        <v>187</v>
      </c>
      <c r="T740" s="36">
        <v>30</v>
      </c>
    </row>
    <row r="741" spans="1:20" s="40" customFormat="1" ht="51" outlineLevel="1">
      <c r="A741" s="29"/>
      <c r="B741" s="41">
        <v>724</v>
      </c>
      <c r="C741" s="31" t="s">
        <v>29</v>
      </c>
      <c r="D741" s="58" t="s">
        <v>339</v>
      </c>
      <c r="E741" s="36" t="s">
        <v>639</v>
      </c>
      <c r="F741" s="34" t="s">
        <v>640</v>
      </c>
      <c r="G741" s="34" t="s">
        <v>641</v>
      </c>
      <c r="H741" s="34" t="s">
        <v>642</v>
      </c>
      <c r="I741" s="36" t="s">
        <v>643</v>
      </c>
      <c r="J741" s="34"/>
      <c r="K741" s="34"/>
      <c r="L741" s="36" t="s">
        <v>62</v>
      </c>
      <c r="M741" s="41" t="s">
        <v>345</v>
      </c>
      <c r="N741" s="43">
        <v>1</v>
      </c>
      <c r="O741" s="39">
        <v>35714</v>
      </c>
      <c r="P741" s="39">
        <v>35714</v>
      </c>
      <c r="Q741" s="36" t="s">
        <v>104</v>
      </c>
      <c r="R741" s="36" t="s">
        <v>163</v>
      </c>
      <c r="S741" s="34" t="s">
        <v>192</v>
      </c>
      <c r="T741" s="36">
        <v>0</v>
      </c>
    </row>
    <row r="742" spans="1:20" s="40" customFormat="1" ht="51" outlineLevel="1">
      <c r="A742" s="29"/>
      <c r="B742" s="41">
        <v>725</v>
      </c>
      <c r="C742" s="31" t="s">
        <v>29</v>
      </c>
      <c r="D742" s="58" t="s">
        <v>30</v>
      </c>
      <c r="E742" s="36" t="s">
        <v>1255</v>
      </c>
      <c r="F742" s="34" t="s">
        <v>1258</v>
      </c>
      <c r="G742" s="34" t="s">
        <v>1256</v>
      </c>
      <c r="H742" s="34" t="s">
        <v>1259</v>
      </c>
      <c r="I742" s="36" t="s">
        <v>1257</v>
      </c>
      <c r="J742" s="34"/>
      <c r="K742" s="34"/>
      <c r="L742" s="36" t="s">
        <v>62</v>
      </c>
      <c r="M742" s="41" t="s">
        <v>1254</v>
      </c>
      <c r="N742" s="43">
        <v>7248</v>
      </c>
      <c r="O742" s="39">
        <v>145</v>
      </c>
      <c r="P742" s="39">
        <v>1051029</v>
      </c>
      <c r="Q742" s="36" t="s">
        <v>104</v>
      </c>
      <c r="R742" s="36" t="s">
        <v>190</v>
      </c>
      <c r="S742" s="34" t="s">
        <v>77</v>
      </c>
      <c r="T742" s="36">
        <v>100</v>
      </c>
    </row>
    <row r="743" spans="1:20" s="40" customFormat="1" ht="51">
      <c r="A743" s="29"/>
      <c r="B743" s="41">
        <v>726</v>
      </c>
      <c r="C743" s="31" t="s">
        <v>29</v>
      </c>
      <c r="D743" s="32" t="s">
        <v>30</v>
      </c>
      <c r="E743" s="36" t="s">
        <v>1287</v>
      </c>
      <c r="F743" s="34" t="s">
        <v>1288</v>
      </c>
      <c r="G743" s="34" t="s">
        <v>1288</v>
      </c>
      <c r="H743" s="34" t="s">
        <v>1290</v>
      </c>
      <c r="I743" s="34" t="s">
        <v>1289</v>
      </c>
      <c r="J743" s="34"/>
      <c r="K743" s="36"/>
      <c r="L743" s="36" t="s">
        <v>62</v>
      </c>
      <c r="M743" s="41" t="s">
        <v>37</v>
      </c>
      <c r="N743" s="43">
        <v>100</v>
      </c>
      <c r="O743" s="39">
        <v>67</v>
      </c>
      <c r="P743" s="39">
        <v>6700</v>
      </c>
      <c r="Q743" s="36" t="s">
        <v>104</v>
      </c>
      <c r="R743" s="36" t="s">
        <v>1266</v>
      </c>
      <c r="S743" s="36" t="s">
        <v>40</v>
      </c>
      <c r="T743" s="36">
        <v>100</v>
      </c>
    </row>
    <row r="744" spans="1:20" s="40" customFormat="1" ht="51">
      <c r="A744" s="29"/>
      <c r="B744" s="41">
        <v>727</v>
      </c>
      <c r="C744" s="31" t="s">
        <v>29</v>
      </c>
      <c r="D744" s="32" t="s">
        <v>30</v>
      </c>
      <c r="E744" s="36" t="s">
        <v>1284</v>
      </c>
      <c r="F744" s="34" t="s">
        <v>1267</v>
      </c>
      <c r="G744" s="34" t="s">
        <v>1267</v>
      </c>
      <c r="H744" s="34" t="s">
        <v>1286</v>
      </c>
      <c r="I744" s="34" t="s">
        <v>1285</v>
      </c>
      <c r="J744" s="34"/>
      <c r="K744" s="36"/>
      <c r="L744" s="36" t="s">
        <v>62</v>
      </c>
      <c r="M744" s="41" t="s">
        <v>37</v>
      </c>
      <c r="N744" s="43">
        <v>1</v>
      </c>
      <c r="O744" s="39">
        <v>15000</v>
      </c>
      <c r="P744" s="39">
        <v>15000</v>
      </c>
      <c r="Q744" s="36" t="s">
        <v>104</v>
      </c>
      <c r="R744" s="36" t="s">
        <v>1266</v>
      </c>
      <c r="S744" s="36" t="s">
        <v>40</v>
      </c>
      <c r="T744" s="36">
        <v>100</v>
      </c>
    </row>
    <row r="745" spans="1:20" s="40" customFormat="1" ht="51" outlineLevel="1">
      <c r="A745" s="29"/>
      <c r="B745" s="41">
        <v>728</v>
      </c>
      <c r="C745" s="31" t="s">
        <v>29</v>
      </c>
      <c r="D745" s="58" t="s">
        <v>339</v>
      </c>
      <c r="E745" s="36" t="s">
        <v>770</v>
      </c>
      <c r="F745" s="34" t="s">
        <v>771</v>
      </c>
      <c r="G745" s="34" t="s">
        <v>772</v>
      </c>
      <c r="H745" s="34" t="s">
        <v>773</v>
      </c>
      <c r="I745" s="34" t="s">
        <v>774</v>
      </c>
      <c r="J745" s="34" t="s">
        <v>1282</v>
      </c>
      <c r="K745" s="36" t="s">
        <v>1268</v>
      </c>
      <c r="L745" s="36" t="s">
        <v>62</v>
      </c>
      <c r="M745" s="41" t="s">
        <v>345</v>
      </c>
      <c r="N745" s="43">
        <v>1</v>
      </c>
      <c r="O745" s="39">
        <f>P745/N745</f>
        <v>300000</v>
      </c>
      <c r="P745" s="39">
        <v>300000</v>
      </c>
      <c r="Q745" s="36" t="s">
        <v>104</v>
      </c>
      <c r="R745" s="36" t="s">
        <v>724</v>
      </c>
      <c r="S745" s="36" t="s">
        <v>40</v>
      </c>
      <c r="T745" s="36">
        <v>0</v>
      </c>
    </row>
    <row r="746" spans="1:20" s="40" customFormat="1" ht="51" outlineLevel="1">
      <c r="A746" s="29"/>
      <c r="B746" s="41">
        <v>729</v>
      </c>
      <c r="C746" s="31" t="s">
        <v>29</v>
      </c>
      <c r="D746" s="58" t="s">
        <v>339</v>
      </c>
      <c r="E746" s="36" t="s">
        <v>770</v>
      </c>
      <c r="F746" s="34" t="s">
        <v>771</v>
      </c>
      <c r="G746" s="34" t="s">
        <v>772</v>
      </c>
      <c r="H746" s="34" t="s">
        <v>773</v>
      </c>
      <c r="I746" s="34" t="s">
        <v>774</v>
      </c>
      <c r="J746" s="34" t="s">
        <v>1283</v>
      </c>
      <c r="K746" s="36" t="s">
        <v>1269</v>
      </c>
      <c r="L746" s="36" t="s">
        <v>62</v>
      </c>
      <c r="M746" s="41" t="s">
        <v>345</v>
      </c>
      <c r="N746" s="43">
        <v>1</v>
      </c>
      <c r="O746" s="39">
        <f>P746/N746</f>
        <v>200000</v>
      </c>
      <c r="P746" s="39">
        <v>200000</v>
      </c>
      <c r="Q746" s="36" t="s">
        <v>104</v>
      </c>
      <c r="R746" s="36" t="s">
        <v>724</v>
      </c>
      <c r="S746" s="36" t="s">
        <v>40</v>
      </c>
      <c r="T746" s="36">
        <v>0</v>
      </c>
    </row>
    <row r="747" spans="1:20" s="40" customFormat="1" ht="51">
      <c r="A747" s="29"/>
      <c r="B747" s="41">
        <v>730</v>
      </c>
      <c r="C747" s="31" t="s">
        <v>29</v>
      </c>
      <c r="D747" s="32" t="s">
        <v>339</v>
      </c>
      <c r="E747" s="36" t="s">
        <v>1273</v>
      </c>
      <c r="F747" s="34" t="s">
        <v>1275</v>
      </c>
      <c r="G747" s="34" t="s">
        <v>1274</v>
      </c>
      <c r="H747" s="34" t="s">
        <v>1275</v>
      </c>
      <c r="I747" s="36" t="s">
        <v>1274</v>
      </c>
      <c r="J747" s="36"/>
      <c r="K747" s="36"/>
      <c r="L747" s="36" t="s">
        <v>62</v>
      </c>
      <c r="M747" s="41" t="s">
        <v>345</v>
      </c>
      <c r="N747" s="43">
        <v>1</v>
      </c>
      <c r="O747" s="39">
        <f>P747</f>
        <v>360000</v>
      </c>
      <c r="P747" s="39">
        <v>360000</v>
      </c>
      <c r="Q747" s="36" t="s">
        <v>104</v>
      </c>
      <c r="R747" s="36" t="s">
        <v>724</v>
      </c>
      <c r="S747" s="34" t="s">
        <v>189</v>
      </c>
      <c r="T747" s="36">
        <v>0</v>
      </c>
    </row>
    <row r="748" spans="1:20" s="40" customFormat="1" ht="51" outlineLevel="1">
      <c r="A748" s="29"/>
      <c r="B748" s="41">
        <v>731</v>
      </c>
      <c r="C748" s="31" t="s">
        <v>29</v>
      </c>
      <c r="D748" s="58" t="s">
        <v>339</v>
      </c>
      <c r="E748" s="44" t="s">
        <v>392</v>
      </c>
      <c r="F748" s="34" t="s">
        <v>393</v>
      </c>
      <c r="G748" s="34" t="s">
        <v>394</v>
      </c>
      <c r="H748" s="34" t="s">
        <v>1271</v>
      </c>
      <c r="I748" s="34" t="s">
        <v>396</v>
      </c>
      <c r="J748" s="34" t="s">
        <v>1278</v>
      </c>
      <c r="K748" s="36" t="s">
        <v>1277</v>
      </c>
      <c r="L748" s="36" t="s">
        <v>62</v>
      </c>
      <c r="M748" s="41" t="s">
        <v>345</v>
      </c>
      <c r="N748" s="43">
        <v>1</v>
      </c>
      <c r="O748" s="39">
        <f>P748</f>
        <v>40000</v>
      </c>
      <c r="P748" s="39">
        <v>40000</v>
      </c>
      <c r="Q748" s="41" t="s">
        <v>104</v>
      </c>
      <c r="R748" s="36" t="s">
        <v>190</v>
      </c>
      <c r="S748" s="34" t="s">
        <v>189</v>
      </c>
      <c r="T748" s="36">
        <v>0</v>
      </c>
    </row>
    <row r="749" spans="1:20" s="40" customFormat="1" ht="51">
      <c r="A749" s="29"/>
      <c r="B749" s="41">
        <v>732</v>
      </c>
      <c r="C749" s="31" t="s">
        <v>29</v>
      </c>
      <c r="D749" s="32" t="s">
        <v>339</v>
      </c>
      <c r="E749" s="36" t="s">
        <v>569</v>
      </c>
      <c r="F749" s="34" t="s">
        <v>570</v>
      </c>
      <c r="G749" s="34" t="s">
        <v>571</v>
      </c>
      <c r="H749" s="34" t="s">
        <v>572</v>
      </c>
      <c r="I749" s="36" t="s">
        <v>573</v>
      </c>
      <c r="J749" s="36"/>
      <c r="K749" s="36"/>
      <c r="L749" s="36" t="s">
        <v>62</v>
      </c>
      <c r="M749" s="41" t="s">
        <v>345</v>
      </c>
      <c r="N749" s="43">
        <v>1</v>
      </c>
      <c r="O749" s="39">
        <f>P749</f>
        <v>70000</v>
      </c>
      <c r="P749" s="39">
        <v>70000</v>
      </c>
      <c r="Q749" s="36" t="s">
        <v>104</v>
      </c>
      <c r="R749" s="36" t="s">
        <v>724</v>
      </c>
      <c r="S749" s="34" t="s">
        <v>164</v>
      </c>
      <c r="T749" s="36">
        <v>0</v>
      </c>
    </row>
    <row r="750" spans="1:20" s="40" customFormat="1" ht="51" outlineLevel="1">
      <c r="A750" s="29"/>
      <c r="B750" s="41">
        <v>733</v>
      </c>
      <c r="C750" s="31" t="s">
        <v>29</v>
      </c>
      <c r="D750" s="58" t="s">
        <v>339</v>
      </c>
      <c r="E750" s="36" t="s">
        <v>639</v>
      </c>
      <c r="F750" s="34" t="s">
        <v>775</v>
      </c>
      <c r="G750" s="34" t="s">
        <v>776</v>
      </c>
      <c r="H750" s="34" t="s">
        <v>642</v>
      </c>
      <c r="I750" s="34" t="s">
        <v>643</v>
      </c>
      <c r="J750" s="36" t="s">
        <v>640</v>
      </c>
      <c r="K750" s="36" t="s">
        <v>1276</v>
      </c>
      <c r="L750" s="36" t="s">
        <v>62</v>
      </c>
      <c r="M750" s="41" t="s">
        <v>345</v>
      </c>
      <c r="N750" s="43">
        <v>1</v>
      </c>
      <c r="O750" s="39">
        <f>P750/N750</f>
        <v>88440</v>
      </c>
      <c r="P750" s="39">
        <v>88440</v>
      </c>
      <c r="Q750" s="36" t="s">
        <v>104</v>
      </c>
      <c r="R750" s="36" t="s">
        <v>724</v>
      </c>
      <c r="S750" s="34" t="s">
        <v>177</v>
      </c>
      <c r="T750" s="36">
        <v>30</v>
      </c>
    </row>
    <row r="751" spans="1:20" s="40" customFormat="1" ht="51" outlineLevel="1">
      <c r="A751" s="29"/>
      <c r="B751" s="41">
        <v>734</v>
      </c>
      <c r="C751" s="31" t="s">
        <v>29</v>
      </c>
      <c r="D751" s="58" t="s">
        <v>339</v>
      </c>
      <c r="E751" s="52" t="s">
        <v>1279</v>
      </c>
      <c r="F751" s="34" t="s">
        <v>1281</v>
      </c>
      <c r="G751" s="34" t="s">
        <v>1280</v>
      </c>
      <c r="H751" s="34" t="s">
        <v>1281</v>
      </c>
      <c r="I751" s="34" t="s">
        <v>1280</v>
      </c>
      <c r="J751" s="34"/>
      <c r="K751" s="34"/>
      <c r="L751" s="36" t="s">
        <v>62</v>
      </c>
      <c r="M751" s="41" t="s">
        <v>345</v>
      </c>
      <c r="N751" s="43">
        <v>1</v>
      </c>
      <c r="O751" s="39">
        <f>P751</f>
        <v>500000</v>
      </c>
      <c r="P751" s="39">
        <v>500000</v>
      </c>
      <c r="Q751" s="34" t="s">
        <v>104</v>
      </c>
      <c r="R751" s="36" t="s">
        <v>190</v>
      </c>
      <c r="S751" s="34" t="s">
        <v>412</v>
      </c>
      <c r="T751" s="36">
        <v>30</v>
      </c>
    </row>
    <row r="752" spans="1:20" s="40" customFormat="1" ht="51">
      <c r="A752" s="29"/>
      <c r="B752" s="41">
        <v>735</v>
      </c>
      <c r="C752" s="31" t="s">
        <v>29</v>
      </c>
      <c r="D752" s="58" t="s">
        <v>988</v>
      </c>
      <c r="E752" s="36" t="s">
        <v>978</v>
      </c>
      <c r="F752" s="36" t="s">
        <v>995</v>
      </c>
      <c r="G752" s="36" t="s">
        <v>943</v>
      </c>
      <c r="H752" s="36" t="s">
        <v>998</v>
      </c>
      <c r="I752" s="36" t="s">
        <v>946</v>
      </c>
      <c r="J752" s="36" t="s">
        <v>999</v>
      </c>
      <c r="K752" s="34" t="s">
        <v>947</v>
      </c>
      <c r="L752" s="36" t="s">
        <v>62</v>
      </c>
      <c r="M752" s="41" t="s">
        <v>37</v>
      </c>
      <c r="N752" s="43">
        <v>7</v>
      </c>
      <c r="O752" s="39">
        <f t="shared" ref="O752:O772" si="6">P752/N752</f>
        <v>8928</v>
      </c>
      <c r="P752" s="39">
        <v>62496</v>
      </c>
      <c r="Q752" s="36" t="s">
        <v>96</v>
      </c>
      <c r="R752" s="36" t="s">
        <v>1291</v>
      </c>
      <c r="S752" s="34" t="s">
        <v>97</v>
      </c>
      <c r="T752" s="36">
        <v>50</v>
      </c>
    </row>
    <row r="753" spans="1:20" s="40" customFormat="1" ht="51">
      <c r="A753" s="29"/>
      <c r="B753" s="41">
        <v>736</v>
      </c>
      <c r="C753" s="31" t="s">
        <v>29</v>
      </c>
      <c r="D753" s="58" t="s">
        <v>988</v>
      </c>
      <c r="E753" s="36" t="s">
        <v>977</v>
      </c>
      <c r="F753" s="36" t="s">
        <v>995</v>
      </c>
      <c r="G753" s="36" t="s">
        <v>943</v>
      </c>
      <c r="H753" s="36" t="s">
        <v>996</v>
      </c>
      <c r="I753" s="36" t="s">
        <v>944</v>
      </c>
      <c r="J753" s="36" t="s">
        <v>997</v>
      </c>
      <c r="K753" s="34" t="s">
        <v>945</v>
      </c>
      <c r="L753" s="36" t="s">
        <v>62</v>
      </c>
      <c r="M753" s="41" t="s">
        <v>989</v>
      </c>
      <c r="N753" s="43">
        <v>15</v>
      </c>
      <c r="O753" s="39">
        <f t="shared" si="6"/>
        <v>85</v>
      </c>
      <c r="P753" s="39">
        <v>1275</v>
      </c>
      <c r="Q753" s="36" t="s">
        <v>96</v>
      </c>
      <c r="R753" s="36" t="s">
        <v>96</v>
      </c>
      <c r="S753" s="34" t="s">
        <v>97</v>
      </c>
      <c r="T753" s="36">
        <v>100</v>
      </c>
    </row>
    <row r="754" spans="1:20" s="40" customFormat="1" ht="25.5">
      <c r="A754" s="29"/>
      <c r="B754" s="41">
        <v>737</v>
      </c>
      <c r="C754" s="31" t="s">
        <v>29</v>
      </c>
      <c r="D754" s="58" t="s">
        <v>988</v>
      </c>
      <c r="E754" s="36" t="s">
        <v>979</v>
      </c>
      <c r="F754" s="36" t="s">
        <v>948</v>
      </c>
      <c r="G754" s="36" t="s">
        <v>948</v>
      </c>
      <c r="H754" s="36" t="s">
        <v>1000</v>
      </c>
      <c r="I754" s="36" t="s">
        <v>949</v>
      </c>
      <c r="J754" s="36" t="s">
        <v>1001</v>
      </c>
      <c r="K754" s="34" t="s">
        <v>950</v>
      </c>
      <c r="L754" s="36" t="s">
        <v>62</v>
      </c>
      <c r="M754" s="41" t="s">
        <v>37</v>
      </c>
      <c r="N754" s="43">
        <v>58</v>
      </c>
      <c r="O754" s="39">
        <f t="shared" si="6"/>
        <v>373</v>
      </c>
      <c r="P754" s="39">
        <v>21634</v>
      </c>
      <c r="Q754" s="36" t="s">
        <v>96</v>
      </c>
      <c r="R754" s="36" t="s">
        <v>96</v>
      </c>
      <c r="S754" s="34" t="s">
        <v>97</v>
      </c>
      <c r="T754" s="36">
        <v>100</v>
      </c>
    </row>
    <row r="755" spans="1:20" s="40" customFormat="1" ht="25.5">
      <c r="A755" s="29"/>
      <c r="B755" s="41">
        <v>738</v>
      </c>
      <c r="C755" s="31" t="s">
        <v>29</v>
      </c>
      <c r="D755" s="58" t="s">
        <v>988</v>
      </c>
      <c r="E755" s="36" t="s">
        <v>982</v>
      </c>
      <c r="F755" s="36" t="s">
        <v>957</v>
      </c>
      <c r="G755" s="36" t="s">
        <v>957</v>
      </c>
      <c r="H755" s="36" t="s">
        <v>1007</v>
      </c>
      <c r="I755" s="36" t="s">
        <v>958</v>
      </c>
      <c r="J755" s="36" t="s">
        <v>1008</v>
      </c>
      <c r="K755" s="34" t="s">
        <v>959</v>
      </c>
      <c r="L755" s="36" t="s">
        <v>62</v>
      </c>
      <c r="M755" s="41" t="s">
        <v>37</v>
      </c>
      <c r="N755" s="43">
        <v>2</v>
      </c>
      <c r="O755" s="39">
        <f t="shared" si="6"/>
        <v>5357</v>
      </c>
      <c r="P755" s="39">
        <v>10714</v>
      </c>
      <c r="Q755" s="36" t="s">
        <v>96</v>
      </c>
      <c r="R755" s="36" t="s">
        <v>96</v>
      </c>
      <c r="S755" s="34" t="s">
        <v>97</v>
      </c>
      <c r="T755" s="36">
        <v>100</v>
      </c>
    </row>
    <row r="756" spans="1:20" s="40" customFormat="1" ht="25.5">
      <c r="A756" s="29"/>
      <c r="B756" s="41">
        <v>739</v>
      </c>
      <c r="C756" s="31" t="s">
        <v>29</v>
      </c>
      <c r="D756" s="58" t="s">
        <v>988</v>
      </c>
      <c r="E756" s="36" t="s">
        <v>981</v>
      </c>
      <c r="F756" s="36" t="s">
        <v>1004</v>
      </c>
      <c r="G756" s="36" t="s">
        <v>954</v>
      </c>
      <c r="H756" s="36" t="s">
        <v>1005</v>
      </c>
      <c r="I756" s="36" t="s">
        <v>955</v>
      </c>
      <c r="J756" s="36" t="s">
        <v>1006</v>
      </c>
      <c r="K756" s="34" t="s">
        <v>956</v>
      </c>
      <c r="L756" s="36" t="s">
        <v>62</v>
      </c>
      <c r="M756" s="41" t="s">
        <v>37</v>
      </c>
      <c r="N756" s="43">
        <v>15</v>
      </c>
      <c r="O756" s="39">
        <f t="shared" si="6"/>
        <v>531</v>
      </c>
      <c r="P756" s="39">
        <v>7965</v>
      </c>
      <c r="Q756" s="36" t="s">
        <v>96</v>
      </c>
      <c r="R756" s="36" t="s">
        <v>96</v>
      </c>
      <c r="S756" s="34" t="s">
        <v>97</v>
      </c>
      <c r="T756" s="36">
        <v>100</v>
      </c>
    </row>
    <row r="757" spans="1:20" s="40" customFormat="1" ht="38.25">
      <c r="A757" s="29"/>
      <c r="B757" s="41">
        <v>740</v>
      </c>
      <c r="C757" s="31" t="s">
        <v>29</v>
      </c>
      <c r="D757" s="58" t="s">
        <v>988</v>
      </c>
      <c r="E757" s="36" t="s">
        <v>980</v>
      </c>
      <c r="F757" s="36" t="s">
        <v>1002</v>
      </c>
      <c r="G757" s="36" t="s">
        <v>951</v>
      </c>
      <c r="H757" s="36" t="s">
        <v>1025</v>
      </c>
      <c r="I757" s="36" t="s">
        <v>952</v>
      </c>
      <c r="J757" s="36" t="s">
        <v>1003</v>
      </c>
      <c r="K757" s="34" t="s">
        <v>953</v>
      </c>
      <c r="L757" s="36" t="s">
        <v>62</v>
      </c>
      <c r="M757" s="41" t="s">
        <v>37</v>
      </c>
      <c r="N757" s="43">
        <v>73</v>
      </c>
      <c r="O757" s="39">
        <f t="shared" si="6"/>
        <v>3425</v>
      </c>
      <c r="P757" s="39">
        <v>250025</v>
      </c>
      <c r="Q757" s="36" t="s">
        <v>104</v>
      </c>
      <c r="R757" s="36" t="s">
        <v>96</v>
      </c>
      <c r="S757" s="34" t="s">
        <v>97</v>
      </c>
      <c r="T757" s="36">
        <v>50</v>
      </c>
    </row>
    <row r="758" spans="1:20" s="40" customFormat="1" ht="25.5">
      <c r="A758" s="29"/>
      <c r="B758" s="41">
        <v>741</v>
      </c>
      <c r="C758" s="31" t="s">
        <v>29</v>
      </c>
      <c r="D758" s="58" t="s">
        <v>988</v>
      </c>
      <c r="E758" s="36" t="s">
        <v>982</v>
      </c>
      <c r="F758" s="36" t="s">
        <v>957</v>
      </c>
      <c r="G758" s="36" t="s">
        <v>957</v>
      </c>
      <c r="H758" s="36" t="s">
        <v>1007</v>
      </c>
      <c r="I758" s="36" t="s">
        <v>958</v>
      </c>
      <c r="J758" s="36" t="s">
        <v>1293</v>
      </c>
      <c r="K758" s="34" t="s">
        <v>1292</v>
      </c>
      <c r="L758" s="36" t="s">
        <v>62</v>
      </c>
      <c r="M758" s="41" t="s">
        <v>37</v>
      </c>
      <c r="N758" s="43">
        <v>3</v>
      </c>
      <c r="O758" s="39">
        <f t="shared" si="6"/>
        <v>30000</v>
      </c>
      <c r="P758" s="39">
        <v>90000</v>
      </c>
      <c r="Q758" s="36" t="s">
        <v>96</v>
      </c>
      <c r="R758" s="36" t="s">
        <v>96</v>
      </c>
      <c r="S758" s="34" t="s">
        <v>97</v>
      </c>
      <c r="T758" s="36">
        <v>100</v>
      </c>
    </row>
    <row r="759" spans="1:20" s="40" customFormat="1" ht="25.5">
      <c r="A759" s="29"/>
      <c r="B759" s="41">
        <v>742</v>
      </c>
      <c r="C759" s="31" t="s">
        <v>29</v>
      </c>
      <c r="D759" s="58" t="s">
        <v>988</v>
      </c>
      <c r="E759" s="36" t="s">
        <v>976</v>
      </c>
      <c r="F759" s="36" t="s">
        <v>264</v>
      </c>
      <c r="G759" s="36" t="s">
        <v>265</v>
      </c>
      <c r="H759" s="41" t="s">
        <v>266</v>
      </c>
      <c r="I759" s="36" t="s">
        <v>941</v>
      </c>
      <c r="J759" s="41"/>
      <c r="K759" s="34"/>
      <c r="L759" s="36" t="s">
        <v>62</v>
      </c>
      <c r="M759" s="41" t="s">
        <v>37</v>
      </c>
      <c r="N759" s="43">
        <v>3</v>
      </c>
      <c r="O759" s="39">
        <f t="shared" si="6"/>
        <v>3563</v>
      </c>
      <c r="P759" s="39">
        <v>10689</v>
      </c>
      <c r="Q759" s="36" t="s">
        <v>96</v>
      </c>
      <c r="R759" s="36" t="s">
        <v>96</v>
      </c>
      <c r="S759" s="34" t="s">
        <v>97</v>
      </c>
      <c r="T759" s="36">
        <v>100</v>
      </c>
    </row>
    <row r="760" spans="1:20" s="40" customFormat="1" ht="38.25">
      <c r="A760" s="29"/>
      <c r="B760" s="41">
        <v>743</v>
      </c>
      <c r="C760" s="31" t="s">
        <v>29</v>
      </c>
      <c r="D760" s="58" t="s">
        <v>988</v>
      </c>
      <c r="E760" s="36" t="s">
        <v>984</v>
      </c>
      <c r="F760" s="36" t="s">
        <v>1012</v>
      </c>
      <c r="G760" s="36" t="s">
        <v>963</v>
      </c>
      <c r="H760" s="36" t="s">
        <v>1013</v>
      </c>
      <c r="I760" s="36" t="s">
        <v>964</v>
      </c>
      <c r="J760" s="36"/>
      <c r="K760" s="34"/>
      <c r="L760" s="36" t="s">
        <v>62</v>
      </c>
      <c r="M760" s="41" t="s">
        <v>990</v>
      </c>
      <c r="N760" s="43">
        <v>180</v>
      </c>
      <c r="O760" s="39">
        <f t="shared" si="6"/>
        <v>2143</v>
      </c>
      <c r="P760" s="39">
        <v>385740</v>
      </c>
      <c r="Q760" s="36" t="s">
        <v>104</v>
      </c>
      <c r="R760" s="36" t="s">
        <v>1294</v>
      </c>
      <c r="S760" s="34" t="s">
        <v>97</v>
      </c>
      <c r="T760" s="36">
        <v>50</v>
      </c>
    </row>
    <row r="761" spans="1:20" s="40" customFormat="1" ht="38.25">
      <c r="A761" s="29"/>
      <c r="B761" s="41">
        <v>744</v>
      </c>
      <c r="C761" s="31" t="s">
        <v>29</v>
      </c>
      <c r="D761" s="58" t="s">
        <v>988</v>
      </c>
      <c r="E761" s="36" t="s">
        <v>983</v>
      </c>
      <c r="F761" s="36" t="s">
        <v>1009</v>
      </c>
      <c r="G761" s="36" t="s">
        <v>960</v>
      </c>
      <c r="H761" s="36" t="s">
        <v>1010</v>
      </c>
      <c r="I761" s="36" t="s">
        <v>961</v>
      </c>
      <c r="J761" s="34" t="s">
        <v>1011</v>
      </c>
      <c r="K761" s="34" t="s">
        <v>962</v>
      </c>
      <c r="L761" s="36" t="s">
        <v>62</v>
      </c>
      <c r="M761" s="41" t="s">
        <v>37</v>
      </c>
      <c r="N761" s="43">
        <v>3</v>
      </c>
      <c r="O761" s="39">
        <f t="shared" si="6"/>
        <v>23214</v>
      </c>
      <c r="P761" s="39">
        <v>69642</v>
      </c>
      <c r="Q761" s="36" t="s">
        <v>96</v>
      </c>
      <c r="R761" s="36" t="s">
        <v>96</v>
      </c>
      <c r="S761" s="34" t="s">
        <v>97</v>
      </c>
      <c r="T761" s="36">
        <v>100</v>
      </c>
    </row>
    <row r="762" spans="1:20" s="40" customFormat="1" ht="38.25">
      <c r="A762" s="29"/>
      <c r="B762" s="41">
        <v>745</v>
      </c>
      <c r="C762" s="31" t="s">
        <v>29</v>
      </c>
      <c r="D762" s="58" t="s">
        <v>988</v>
      </c>
      <c r="E762" s="36" t="s">
        <v>987</v>
      </c>
      <c r="F762" s="36" t="s">
        <v>1024</v>
      </c>
      <c r="G762" s="36" t="s">
        <v>974</v>
      </c>
      <c r="H762" s="36" t="s">
        <v>1005</v>
      </c>
      <c r="I762" s="36" t="s">
        <v>955</v>
      </c>
      <c r="J762" s="36" t="s">
        <v>1026</v>
      </c>
      <c r="K762" s="34" t="s">
        <v>975</v>
      </c>
      <c r="L762" s="36" t="s">
        <v>62</v>
      </c>
      <c r="M762" s="41" t="s">
        <v>37</v>
      </c>
      <c r="N762" s="43">
        <v>6</v>
      </c>
      <c r="O762" s="39">
        <f t="shared" si="6"/>
        <v>893</v>
      </c>
      <c r="P762" s="39">
        <v>5358</v>
      </c>
      <c r="Q762" s="36" t="s">
        <v>96</v>
      </c>
      <c r="R762" s="36" t="s">
        <v>96</v>
      </c>
      <c r="S762" s="34" t="s">
        <v>97</v>
      </c>
      <c r="T762" s="36">
        <v>100</v>
      </c>
    </row>
    <row r="763" spans="1:20" s="40" customFormat="1" ht="25.5">
      <c r="A763" s="29"/>
      <c r="B763" s="41">
        <v>746</v>
      </c>
      <c r="C763" s="31" t="s">
        <v>29</v>
      </c>
      <c r="D763" s="58" t="s">
        <v>988</v>
      </c>
      <c r="E763" s="36" t="s">
        <v>986</v>
      </c>
      <c r="F763" s="36" t="s">
        <v>970</v>
      </c>
      <c r="G763" s="36" t="s">
        <v>970</v>
      </c>
      <c r="H763" s="36" t="s">
        <v>1019</v>
      </c>
      <c r="I763" s="36" t="s">
        <v>971</v>
      </c>
      <c r="J763" s="36" t="s">
        <v>1020</v>
      </c>
      <c r="K763" s="34" t="s">
        <v>972</v>
      </c>
      <c r="L763" s="36" t="s">
        <v>62</v>
      </c>
      <c r="M763" s="41" t="s">
        <v>37</v>
      </c>
      <c r="N763" s="43">
        <v>1000</v>
      </c>
      <c r="O763" s="39">
        <f t="shared" si="6"/>
        <v>3</v>
      </c>
      <c r="P763" s="39">
        <v>3000</v>
      </c>
      <c r="Q763" s="36" t="s">
        <v>96</v>
      </c>
      <c r="R763" s="36" t="s">
        <v>96</v>
      </c>
      <c r="S763" s="34" t="s">
        <v>97</v>
      </c>
      <c r="T763" s="36">
        <v>100</v>
      </c>
    </row>
    <row r="764" spans="1:20" s="40" customFormat="1" ht="25.5">
      <c r="A764" s="29"/>
      <c r="B764" s="41">
        <v>747</v>
      </c>
      <c r="C764" s="31" t="s">
        <v>29</v>
      </c>
      <c r="D764" s="32" t="s">
        <v>30</v>
      </c>
      <c r="E764" s="34" t="s">
        <v>284</v>
      </c>
      <c r="F764" s="34" t="s">
        <v>285</v>
      </c>
      <c r="G764" s="34" t="s">
        <v>285</v>
      </c>
      <c r="H764" s="34" t="s">
        <v>286</v>
      </c>
      <c r="I764" s="34" t="s">
        <v>287</v>
      </c>
      <c r="J764" s="34"/>
      <c r="K764" s="34"/>
      <c r="L764" s="36" t="s">
        <v>62</v>
      </c>
      <c r="M764" s="41" t="s">
        <v>37</v>
      </c>
      <c r="N764" s="43">
        <v>2</v>
      </c>
      <c r="O764" s="39">
        <f t="shared" si="6"/>
        <v>13384</v>
      </c>
      <c r="P764" s="39">
        <v>26768</v>
      </c>
      <c r="Q764" s="36" t="s">
        <v>96</v>
      </c>
      <c r="R764" s="36" t="s">
        <v>96</v>
      </c>
      <c r="S764" s="34" t="s">
        <v>97</v>
      </c>
      <c r="T764" s="36">
        <v>100</v>
      </c>
    </row>
    <row r="765" spans="1:20" s="40" customFormat="1" ht="38.25">
      <c r="A765" s="29"/>
      <c r="B765" s="41">
        <v>748</v>
      </c>
      <c r="C765" s="31" t="s">
        <v>29</v>
      </c>
      <c r="D765" s="32" t="s">
        <v>30</v>
      </c>
      <c r="E765" s="34" t="s">
        <v>1193</v>
      </c>
      <c r="F765" s="34" t="s">
        <v>1295</v>
      </c>
      <c r="G765" s="34" t="s">
        <v>1194</v>
      </c>
      <c r="H765" s="34" t="s">
        <v>1296</v>
      </c>
      <c r="I765" s="34" t="s">
        <v>1195</v>
      </c>
      <c r="J765" s="34"/>
      <c r="K765" s="34"/>
      <c r="L765" s="36" t="s">
        <v>62</v>
      </c>
      <c r="M765" s="41" t="s">
        <v>37</v>
      </c>
      <c r="N765" s="43">
        <v>1</v>
      </c>
      <c r="O765" s="39">
        <f t="shared" si="6"/>
        <v>65000</v>
      </c>
      <c r="P765" s="39">
        <v>65000</v>
      </c>
      <c r="Q765" s="36" t="s">
        <v>104</v>
      </c>
      <c r="R765" s="36" t="s">
        <v>104</v>
      </c>
      <c r="S765" s="34" t="s">
        <v>97</v>
      </c>
      <c r="T765" s="36">
        <v>100</v>
      </c>
    </row>
    <row r="766" spans="1:20" s="40" customFormat="1" ht="25.5">
      <c r="A766" s="29"/>
      <c r="B766" s="41">
        <v>749</v>
      </c>
      <c r="C766" s="31" t="s">
        <v>29</v>
      </c>
      <c r="D766" s="32" t="s">
        <v>30</v>
      </c>
      <c r="E766" s="34" t="s">
        <v>1297</v>
      </c>
      <c r="F766" s="34" t="s">
        <v>1300</v>
      </c>
      <c r="G766" s="34" t="s">
        <v>1298</v>
      </c>
      <c r="H766" s="34" t="s">
        <v>1301</v>
      </c>
      <c r="I766" s="34" t="s">
        <v>1299</v>
      </c>
      <c r="J766" s="34"/>
      <c r="K766" s="34"/>
      <c r="L766" s="36" t="s">
        <v>62</v>
      </c>
      <c r="M766" s="41" t="s">
        <v>1302</v>
      </c>
      <c r="N766" s="43">
        <v>1</v>
      </c>
      <c r="O766" s="39">
        <f t="shared" si="6"/>
        <v>42027</v>
      </c>
      <c r="P766" s="39">
        <v>42027</v>
      </c>
      <c r="Q766" s="36" t="s">
        <v>96</v>
      </c>
      <c r="R766" s="36" t="s">
        <v>96</v>
      </c>
      <c r="S766" s="34" t="s">
        <v>97</v>
      </c>
      <c r="T766" s="36">
        <v>100</v>
      </c>
    </row>
    <row r="767" spans="1:20" s="40" customFormat="1" ht="25.5">
      <c r="A767" s="29"/>
      <c r="B767" s="41">
        <v>750</v>
      </c>
      <c r="C767" s="31" t="s">
        <v>29</v>
      </c>
      <c r="D767" s="58" t="s">
        <v>988</v>
      </c>
      <c r="E767" s="36" t="s">
        <v>1390</v>
      </c>
      <c r="F767" s="36" t="s">
        <v>970</v>
      </c>
      <c r="G767" s="36" t="s">
        <v>970</v>
      </c>
      <c r="H767" s="36" t="s">
        <v>1392</v>
      </c>
      <c r="I767" s="36" t="s">
        <v>1391</v>
      </c>
      <c r="J767" s="36" t="s">
        <v>1394</v>
      </c>
      <c r="K767" s="34" t="s">
        <v>1393</v>
      </c>
      <c r="L767" s="36" t="s">
        <v>62</v>
      </c>
      <c r="M767" s="41" t="s">
        <v>37</v>
      </c>
      <c r="N767" s="43">
        <v>18</v>
      </c>
      <c r="O767" s="39">
        <f t="shared" si="6"/>
        <v>231</v>
      </c>
      <c r="P767" s="39">
        <v>4158</v>
      </c>
      <c r="Q767" s="36" t="s">
        <v>96</v>
      </c>
      <c r="R767" s="36" t="s">
        <v>96</v>
      </c>
      <c r="S767" s="34" t="s">
        <v>97</v>
      </c>
      <c r="T767" s="36">
        <v>100</v>
      </c>
    </row>
    <row r="768" spans="1:20" s="40" customFormat="1" ht="38.25">
      <c r="A768" s="29"/>
      <c r="B768" s="41">
        <v>751</v>
      </c>
      <c r="C768" s="31" t="s">
        <v>29</v>
      </c>
      <c r="D768" s="58" t="s">
        <v>988</v>
      </c>
      <c r="E768" s="36" t="s">
        <v>1366</v>
      </c>
      <c r="F768" s="36" t="s">
        <v>1367</v>
      </c>
      <c r="G768" s="36" t="s">
        <v>1364</v>
      </c>
      <c r="H768" s="36" t="s">
        <v>1368</v>
      </c>
      <c r="I768" s="36" t="s">
        <v>1365</v>
      </c>
      <c r="J768" s="36"/>
      <c r="K768" s="34"/>
      <c r="L768" s="36" t="s">
        <v>62</v>
      </c>
      <c r="M768" s="41" t="s">
        <v>37</v>
      </c>
      <c r="N768" s="43">
        <v>16</v>
      </c>
      <c r="O768" s="39">
        <f t="shared" si="6"/>
        <v>509</v>
      </c>
      <c r="P768" s="39">
        <v>8144</v>
      </c>
      <c r="Q768" s="36" t="s">
        <v>96</v>
      </c>
      <c r="R768" s="36" t="s">
        <v>96</v>
      </c>
      <c r="S768" s="34" t="s">
        <v>97</v>
      </c>
      <c r="T768" s="36">
        <v>100</v>
      </c>
    </row>
    <row r="769" spans="1:20" s="40" customFormat="1" ht="63.75">
      <c r="A769" s="29"/>
      <c r="B769" s="41">
        <v>752</v>
      </c>
      <c r="C769" s="31" t="s">
        <v>29</v>
      </c>
      <c r="D769" s="58" t="s">
        <v>988</v>
      </c>
      <c r="E769" s="36" t="s">
        <v>1251</v>
      </c>
      <c r="F769" s="36" t="s">
        <v>269</v>
      </c>
      <c r="G769" s="36" t="s">
        <v>1139</v>
      </c>
      <c r="H769" s="36" t="s">
        <v>1305</v>
      </c>
      <c r="I769" s="36" t="s">
        <v>1303</v>
      </c>
      <c r="J769" s="36" t="s">
        <v>1306</v>
      </c>
      <c r="K769" s="36" t="s">
        <v>1304</v>
      </c>
      <c r="L769" s="36" t="s">
        <v>62</v>
      </c>
      <c r="M769" s="41" t="s">
        <v>37</v>
      </c>
      <c r="N769" s="43">
        <v>2</v>
      </c>
      <c r="O769" s="39">
        <f t="shared" si="6"/>
        <v>15000</v>
      </c>
      <c r="P769" s="39">
        <v>30000</v>
      </c>
      <c r="Q769" s="36" t="s">
        <v>96</v>
      </c>
      <c r="R769" s="36" t="s">
        <v>96</v>
      </c>
      <c r="S769" s="34" t="s">
        <v>97</v>
      </c>
      <c r="T769" s="36">
        <v>100</v>
      </c>
    </row>
    <row r="770" spans="1:20" s="40" customFormat="1" ht="25.5">
      <c r="A770" s="29"/>
      <c r="B770" s="41">
        <v>753</v>
      </c>
      <c r="C770" s="31" t="s">
        <v>29</v>
      </c>
      <c r="D770" s="58" t="s">
        <v>988</v>
      </c>
      <c r="E770" s="36" t="s">
        <v>1311</v>
      </c>
      <c r="F770" s="36" t="s">
        <v>1315</v>
      </c>
      <c r="G770" s="36" t="s">
        <v>1307</v>
      </c>
      <c r="H770" s="36" t="s">
        <v>1314</v>
      </c>
      <c r="I770" s="36" t="s">
        <v>1310</v>
      </c>
      <c r="J770" s="36" t="s">
        <v>1313</v>
      </c>
      <c r="K770" s="34" t="s">
        <v>1312</v>
      </c>
      <c r="L770" s="36" t="s">
        <v>62</v>
      </c>
      <c r="M770" s="41" t="s">
        <v>37</v>
      </c>
      <c r="N770" s="43">
        <v>5</v>
      </c>
      <c r="O770" s="39">
        <f t="shared" si="6"/>
        <v>6800</v>
      </c>
      <c r="P770" s="39">
        <v>34000</v>
      </c>
      <c r="Q770" s="36" t="s">
        <v>96</v>
      </c>
      <c r="R770" s="36" t="s">
        <v>96</v>
      </c>
      <c r="S770" s="34" t="s">
        <v>97</v>
      </c>
      <c r="T770" s="36">
        <v>100</v>
      </c>
    </row>
    <row r="771" spans="1:20" s="40" customFormat="1" ht="25.5">
      <c r="A771" s="29"/>
      <c r="B771" s="41">
        <v>754</v>
      </c>
      <c r="C771" s="31" t="s">
        <v>29</v>
      </c>
      <c r="D771" s="58" t="s">
        <v>988</v>
      </c>
      <c r="E771" s="36" t="s">
        <v>1308</v>
      </c>
      <c r="F771" s="36" t="s">
        <v>1316</v>
      </c>
      <c r="G771" s="36" t="s">
        <v>1309</v>
      </c>
      <c r="H771" s="36" t="s">
        <v>1317</v>
      </c>
      <c r="I771" s="36" t="s">
        <v>955</v>
      </c>
      <c r="J771" s="36"/>
      <c r="K771" s="34"/>
      <c r="L771" s="36" t="s">
        <v>62</v>
      </c>
      <c r="M771" s="41" t="s">
        <v>37</v>
      </c>
      <c r="N771" s="43">
        <v>6</v>
      </c>
      <c r="O771" s="39">
        <f t="shared" si="6"/>
        <v>10100</v>
      </c>
      <c r="P771" s="39">
        <v>60600</v>
      </c>
      <c r="Q771" s="36" t="s">
        <v>96</v>
      </c>
      <c r="R771" s="36" t="s">
        <v>96</v>
      </c>
      <c r="S771" s="34" t="s">
        <v>97</v>
      </c>
      <c r="T771" s="36">
        <v>100</v>
      </c>
    </row>
    <row r="772" spans="1:20" s="40" customFormat="1" ht="38.25">
      <c r="A772" s="29"/>
      <c r="B772" s="41">
        <v>755</v>
      </c>
      <c r="C772" s="31" t="s">
        <v>29</v>
      </c>
      <c r="D772" s="32" t="s">
        <v>30</v>
      </c>
      <c r="E772" s="44" t="s">
        <v>181</v>
      </c>
      <c r="F772" s="34" t="s">
        <v>101</v>
      </c>
      <c r="G772" s="34" t="s">
        <v>101</v>
      </c>
      <c r="H772" s="34" t="s">
        <v>182</v>
      </c>
      <c r="I772" s="34" t="s">
        <v>183</v>
      </c>
      <c r="J772" s="34" t="s">
        <v>1319</v>
      </c>
      <c r="K772" s="36" t="s">
        <v>1318</v>
      </c>
      <c r="L772" s="36" t="s">
        <v>62</v>
      </c>
      <c r="M772" s="41" t="s">
        <v>37</v>
      </c>
      <c r="N772" s="43">
        <v>15</v>
      </c>
      <c r="O772" s="39">
        <f t="shared" si="6"/>
        <v>15893</v>
      </c>
      <c r="P772" s="39">
        <v>238395</v>
      </c>
      <c r="Q772" s="36" t="s">
        <v>104</v>
      </c>
      <c r="R772" s="36" t="s">
        <v>1320</v>
      </c>
      <c r="S772" s="34" t="s">
        <v>97</v>
      </c>
      <c r="T772" s="36">
        <v>50</v>
      </c>
    </row>
    <row r="773" spans="1:20" s="40" customFormat="1" ht="51">
      <c r="A773" s="29"/>
      <c r="B773" s="41">
        <v>756</v>
      </c>
      <c r="C773" s="31" t="s">
        <v>29</v>
      </c>
      <c r="D773" s="58" t="s">
        <v>988</v>
      </c>
      <c r="E773" s="36" t="s">
        <v>1061</v>
      </c>
      <c r="F773" s="36" t="s">
        <v>101</v>
      </c>
      <c r="G773" s="36" t="s">
        <v>101</v>
      </c>
      <c r="H773" s="36" t="s">
        <v>1086</v>
      </c>
      <c r="I773" s="36" t="s">
        <v>1044</v>
      </c>
      <c r="J773" s="36" t="s">
        <v>1322</v>
      </c>
      <c r="K773" s="36" t="s">
        <v>1321</v>
      </c>
      <c r="L773" s="36" t="s">
        <v>62</v>
      </c>
      <c r="M773" s="41" t="s">
        <v>37</v>
      </c>
      <c r="N773" s="43">
        <v>1</v>
      </c>
      <c r="O773" s="39">
        <f>P773</f>
        <v>11964</v>
      </c>
      <c r="P773" s="39">
        <v>11964</v>
      </c>
      <c r="Q773" s="36" t="s">
        <v>104</v>
      </c>
      <c r="R773" s="36" t="s">
        <v>1320</v>
      </c>
      <c r="S773" s="34" t="s">
        <v>97</v>
      </c>
      <c r="T773" s="36">
        <v>50</v>
      </c>
    </row>
    <row r="774" spans="1:20" s="40" customFormat="1" ht="76.5">
      <c r="A774" s="29"/>
      <c r="B774" s="41">
        <v>757</v>
      </c>
      <c r="C774" s="31" t="s">
        <v>29</v>
      </c>
      <c r="D774" s="58" t="s">
        <v>988</v>
      </c>
      <c r="E774" s="36" t="s">
        <v>1323</v>
      </c>
      <c r="F774" s="36" t="s">
        <v>108</v>
      </c>
      <c r="G774" s="36" t="s">
        <v>108</v>
      </c>
      <c r="H774" s="36" t="s">
        <v>1327</v>
      </c>
      <c r="I774" s="36" t="s">
        <v>1324</v>
      </c>
      <c r="J774" s="36" t="s">
        <v>1326</v>
      </c>
      <c r="K774" s="36" t="s">
        <v>1325</v>
      </c>
      <c r="L774" s="36" t="s">
        <v>62</v>
      </c>
      <c r="M774" s="41" t="s">
        <v>37</v>
      </c>
      <c r="N774" s="43">
        <v>1</v>
      </c>
      <c r="O774" s="39">
        <f>P774</f>
        <v>49643</v>
      </c>
      <c r="P774" s="39">
        <v>49643</v>
      </c>
      <c r="Q774" s="36" t="s">
        <v>104</v>
      </c>
      <c r="R774" s="36" t="s">
        <v>1320</v>
      </c>
      <c r="S774" s="34" t="s">
        <v>97</v>
      </c>
      <c r="T774" s="36">
        <v>50</v>
      </c>
    </row>
    <row r="775" spans="1:20" s="40" customFormat="1" ht="51">
      <c r="A775" s="29"/>
      <c r="B775" s="41">
        <v>758</v>
      </c>
      <c r="C775" s="31" t="s">
        <v>29</v>
      </c>
      <c r="D775" s="58" t="s">
        <v>988</v>
      </c>
      <c r="E775" s="36" t="s">
        <v>1328</v>
      </c>
      <c r="F775" s="36" t="s">
        <v>108</v>
      </c>
      <c r="G775" s="36" t="s">
        <v>108</v>
      </c>
      <c r="H775" s="36" t="s">
        <v>1330</v>
      </c>
      <c r="I775" s="36" t="s">
        <v>1329</v>
      </c>
      <c r="J775" s="36" t="s">
        <v>1332</v>
      </c>
      <c r="K775" s="36" t="s">
        <v>1331</v>
      </c>
      <c r="L775" s="36" t="s">
        <v>62</v>
      </c>
      <c r="M775" s="41" t="s">
        <v>37</v>
      </c>
      <c r="N775" s="43">
        <v>2</v>
      </c>
      <c r="O775" s="39">
        <f t="shared" ref="O775:O838" si="7">P775/N775</f>
        <v>42946</v>
      </c>
      <c r="P775" s="39">
        <v>85892</v>
      </c>
      <c r="Q775" s="36" t="s">
        <v>104</v>
      </c>
      <c r="R775" s="36" t="s">
        <v>1320</v>
      </c>
      <c r="S775" s="34" t="s">
        <v>97</v>
      </c>
      <c r="T775" s="36">
        <v>50</v>
      </c>
    </row>
    <row r="776" spans="1:20" s="40" customFormat="1" ht="38.25">
      <c r="A776" s="29"/>
      <c r="B776" s="41">
        <v>759</v>
      </c>
      <c r="C776" s="31" t="s">
        <v>29</v>
      </c>
      <c r="D776" s="58" t="s">
        <v>988</v>
      </c>
      <c r="E776" s="36" t="s">
        <v>1054</v>
      </c>
      <c r="F776" s="36" t="s">
        <v>108</v>
      </c>
      <c r="G776" s="36" t="s">
        <v>108</v>
      </c>
      <c r="H776" s="36" t="s">
        <v>1069</v>
      </c>
      <c r="I776" s="36" t="s">
        <v>1029</v>
      </c>
      <c r="J776" s="36" t="s">
        <v>1070</v>
      </c>
      <c r="K776" s="36" t="s">
        <v>1030</v>
      </c>
      <c r="L776" s="36" t="s">
        <v>62</v>
      </c>
      <c r="M776" s="41" t="s">
        <v>37</v>
      </c>
      <c r="N776" s="43">
        <v>1</v>
      </c>
      <c r="O776" s="39">
        <f t="shared" si="7"/>
        <v>138928</v>
      </c>
      <c r="P776" s="39">
        <v>138928</v>
      </c>
      <c r="Q776" s="36" t="s">
        <v>104</v>
      </c>
      <c r="R776" s="36" t="s">
        <v>1320</v>
      </c>
      <c r="S776" s="34" t="s">
        <v>97</v>
      </c>
      <c r="T776" s="36">
        <v>50</v>
      </c>
    </row>
    <row r="777" spans="1:20" s="40" customFormat="1" ht="38.25">
      <c r="A777" s="29"/>
      <c r="B777" s="41">
        <v>760</v>
      </c>
      <c r="C777" s="31" t="s">
        <v>29</v>
      </c>
      <c r="D777" s="58" t="s">
        <v>988</v>
      </c>
      <c r="E777" s="36" t="s">
        <v>1058</v>
      </c>
      <c r="F777" s="36" t="s">
        <v>108</v>
      </c>
      <c r="G777" s="36" t="s">
        <v>108</v>
      </c>
      <c r="H777" s="36" t="s">
        <v>1080</v>
      </c>
      <c r="I777" s="36" t="s">
        <v>1038</v>
      </c>
      <c r="J777" s="36" t="s">
        <v>1334</v>
      </c>
      <c r="K777" s="36" t="s">
        <v>1333</v>
      </c>
      <c r="L777" s="36" t="s">
        <v>62</v>
      </c>
      <c r="M777" s="41" t="s">
        <v>37</v>
      </c>
      <c r="N777" s="43">
        <v>2</v>
      </c>
      <c r="O777" s="39">
        <f t="shared" si="7"/>
        <v>12946</v>
      </c>
      <c r="P777" s="39">
        <v>25892</v>
      </c>
      <c r="Q777" s="36" t="s">
        <v>104</v>
      </c>
      <c r="R777" s="36" t="s">
        <v>1320</v>
      </c>
      <c r="S777" s="34" t="s">
        <v>97</v>
      </c>
      <c r="T777" s="36">
        <v>50</v>
      </c>
    </row>
    <row r="778" spans="1:20" s="40" customFormat="1" ht="51">
      <c r="A778" s="29"/>
      <c r="B778" s="41">
        <v>761</v>
      </c>
      <c r="C778" s="31" t="s">
        <v>29</v>
      </c>
      <c r="D778" s="58" t="s">
        <v>988</v>
      </c>
      <c r="E778" s="36" t="s">
        <v>1328</v>
      </c>
      <c r="F778" s="36" t="s">
        <v>108</v>
      </c>
      <c r="G778" s="36" t="s">
        <v>108</v>
      </c>
      <c r="H778" s="36" t="s">
        <v>1330</v>
      </c>
      <c r="I778" s="36" t="s">
        <v>1329</v>
      </c>
      <c r="J778" s="36" t="s">
        <v>1336</v>
      </c>
      <c r="K778" s="36" t="s">
        <v>1335</v>
      </c>
      <c r="L778" s="36" t="s">
        <v>62</v>
      </c>
      <c r="M778" s="41" t="s">
        <v>37</v>
      </c>
      <c r="N778" s="43">
        <v>1</v>
      </c>
      <c r="O778" s="39">
        <f t="shared" si="7"/>
        <v>41875</v>
      </c>
      <c r="P778" s="39">
        <v>41875</v>
      </c>
      <c r="Q778" s="36" t="s">
        <v>104</v>
      </c>
      <c r="R778" s="36" t="s">
        <v>1320</v>
      </c>
      <c r="S778" s="34" t="s">
        <v>97</v>
      </c>
      <c r="T778" s="36">
        <v>50</v>
      </c>
    </row>
    <row r="779" spans="1:20" s="40" customFormat="1" ht="38.25">
      <c r="A779" s="29"/>
      <c r="B779" s="41">
        <v>762</v>
      </c>
      <c r="C779" s="31" t="s">
        <v>29</v>
      </c>
      <c r="D779" s="58" t="s">
        <v>988</v>
      </c>
      <c r="E779" s="36" t="s">
        <v>1055</v>
      </c>
      <c r="F779" s="36" t="s">
        <v>108</v>
      </c>
      <c r="G779" s="36" t="s">
        <v>108</v>
      </c>
      <c r="H779" s="36" t="s">
        <v>1071</v>
      </c>
      <c r="I779" s="36" t="s">
        <v>1031</v>
      </c>
      <c r="J779" s="36" t="s">
        <v>1337</v>
      </c>
      <c r="K779" s="36" t="s">
        <v>1338</v>
      </c>
      <c r="L779" s="36" t="s">
        <v>62</v>
      </c>
      <c r="M779" s="41" t="s">
        <v>37</v>
      </c>
      <c r="N779" s="43">
        <v>1</v>
      </c>
      <c r="O779" s="39">
        <f t="shared" si="7"/>
        <v>151607</v>
      </c>
      <c r="P779" s="39">
        <v>151607</v>
      </c>
      <c r="Q779" s="36" t="s">
        <v>104</v>
      </c>
      <c r="R779" s="36" t="s">
        <v>1320</v>
      </c>
      <c r="S779" s="34" t="s">
        <v>97</v>
      </c>
      <c r="T779" s="36">
        <v>50</v>
      </c>
    </row>
    <row r="780" spans="1:20" s="40" customFormat="1" ht="38.25">
      <c r="A780" s="29"/>
      <c r="B780" s="41">
        <v>763</v>
      </c>
      <c r="C780" s="31" t="s">
        <v>29</v>
      </c>
      <c r="D780" s="58" t="s">
        <v>988</v>
      </c>
      <c r="E780" s="36" t="s">
        <v>1055</v>
      </c>
      <c r="F780" s="36" t="s">
        <v>108</v>
      </c>
      <c r="G780" s="36" t="s">
        <v>108</v>
      </c>
      <c r="H780" s="36" t="s">
        <v>1074</v>
      </c>
      <c r="I780" s="36" t="s">
        <v>1031</v>
      </c>
      <c r="J780" s="36" t="s">
        <v>1075</v>
      </c>
      <c r="K780" s="36" t="s">
        <v>1034</v>
      </c>
      <c r="L780" s="36" t="s">
        <v>62</v>
      </c>
      <c r="M780" s="41" t="s">
        <v>37</v>
      </c>
      <c r="N780" s="43">
        <v>1</v>
      </c>
      <c r="O780" s="39">
        <f t="shared" si="7"/>
        <v>11250</v>
      </c>
      <c r="P780" s="39">
        <v>11250</v>
      </c>
      <c r="Q780" s="36" t="s">
        <v>104</v>
      </c>
      <c r="R780" s="36" t="s">
        <v>1320</v>
      </c>
      <c r="S780" s="34" t="s">
        <v>97</v>
      </c>
      <c r="T780" s="36">
        <v>50</v>
      </c>
    </row>
    <row r="781" spans="1:20" s="40" customFormat="1" ht="51">
      <c r="A781" s="29"/>
      <c r="B781" s="41">
        <v>764</v>
      </c>
      <c r="C781" s="31" t="s">
        <v>29</v>
      </c>
      <c r="D781" s="58" t="s">
        <v>988</v>
      </c>
      <c r="E781" s="36" t="s">
        <v>1059</v>
      </c>
      <c r="F781" s="36" t="s">
        <v>108</v>
      </c>
      <c r="G781" s="36" t="s">
        <v>108</v>
      </c>
      <c r="H781" s="36" t="s">
        <v>1082</v>
      </c>
      <c r="I781" s="36" t="s">
        <v>1040</v>
      </c>
      <c r="J781" s="36" t="s">
        <v>1340</v>
      </c>
      <c r="K781" s="36" t="s">
        <v>1339</v>
      </c>
      <c r="L781" s="36" t="s">
        <v>62</v>
      </c>
      <c r="M781" s="41" t="s">
        <v>37</v>
      </c>
      <c r="N781" s="43">
        <v>2</v>
      </c>
      <c r="O781" s="39">
        <f t="shared" si="7"/>
        <v>8482</v>
      </c>
      <c r="P781" s="39">
        <v>16964</v>
      </c>
      <c r="Q781" s="36" t="s">
        <v>104</v>
      </c>
      <c r="R781" s="36" t="s">
        <v>1320</v>
      </c>
      <c r="S781" s="34" t="s">
        <v>97</v>
      </c>
      <c r="T781" s="36">
        <v>50</v>
      </c>
    </row>
    <row r="782" spans="1:20" s="40" customFormat="1" ht="51">
      <c r="A782" s="29"/>
      <c r="B782" s="41">
        <v>765</v>
      </c>
      <c r="C782" s="31" t="s">
        <v>29</v>
      </c>
      <c r="D782" s="58" t="s">
        <v>988</v>
      </c>
      <c r="E782" s="36" t="s">
        <v>1060</v>
      </c>
      <c r="F782" s="36" t="s">
        <v>108</v>
      </c>
      <c r="G782" s="36" t="s">
        <v>108</v>
      </c>
      <c r="H782" s="36" t="s">
        <v>1344</v>
      </c>
      <c r="I782" s="36" t="s">
        <v>1343</v>
      </c>
      <c r="J782" s="36" t="s">
        <v>1342</v>
      </c>
      <c r="K782" s="36" t="s">
        <v>1341</v>
      </c>
      <c r="L782" s="36" t="s">
        <v>62</v>
      </c>
      <c r="M782" s="41" t="s">
        <v>37</v>
      </c>
      <c r="N782" s="43">
        <v>3</v>
      </c>
      <c r="O782" s="39">
        <f t="shared" si="7"/>
        <v>13393</v>
      </c>
      <c r="P782" s="39">
        <v>40179</v>
      </c>
      <c r="Q782" s="36" t="s">
        <v>104</v>
      </c>
      <c r="R782" s="36" t="s">
        <v>1291</v>
      </c>
      <c r="S782" s="34" t="s">
        <v>97</v>
      </c>
      <c r="T782" s="36">
        <v>50</v>
      </c>
    </row>
    <row r="783" spans="1:20" s="40" customFormat="1" ht="63.75">
      <c r="A783" s="29"/>
      <c r="B783" s="41">
        <v>766</v>
      </c>
      <c r="C783" s="31" t="s">
        <v>29</v>
      </c>
      <c r="D783" s="58" t="s">
        <v>988</v>
      </c>
      <c r="E783" s="36" t="s">
        <v>1345</v>
      </c>
      <c r="F783" s="36" t="s">
        <v>93</v>
      </c>
      <c r="G783" s="36" t="s">
        <v>93</v>
      </c>
      <c r="H783" s="36" t="s">
        <v>1347</v>
      </c>
      <c r="I783" s="36" t="s">
        <v>1346</v>
      </c>
      <c r="J783" s="36" t="s">
        <v>1349</v>
      </c>
      <c r="K783" s="36" t="s">
        <v>1348</v>
      </c>
      <c r="L783" s="36" t="s">
        <v>62</v>
      </c>
      <c r="M783" s="41" t="s">
        <v>37</v>
      </c>
      <c r="N783" s="43">
        <v>1</v>
      </c>
      <c r="O783" s="39">
        <f t="shared" si="7"/>
        <v>17857</v>
      </c>
      <c r="P783" s="39">
        <v>17857</v>
      </c>
      <c r="Q783" s="36" t="s">
        <v>104</v>
      </c>
      <c r="R783" s="36" t="s">
        <v>1291</v>
      </c>
      <c r="S783" s="34" t="s">
        <v>97</v>
      </c>
      <c r="T783" s="36">
        <v>50</v>
      </c>
    </row>
    <row r="784" spans="1:20" s="40" customFormat="1" ht="63.75">
      <c r="A784" s="29"/>
      <c r="B784" s="41">
        <v>767</v>
      </c>
      <c r="C784" s="31" t="s">
        <v>29</v>
      </c>
      <c r="D784" s="58" t="s">
        <v>988</v>
      </c>
      <c r="E784" s="36" t="s">
        <v>1350</v>
      </c>
      <c r="F784" s="36" t="s">
        <v>93</v>
      </c>
      <c r="G784" s="36" t="s">
        <v>93</v>
      </c>
      <c r="H784" s="36" t="s">
        <v>1352</v>
      </c>
      <c r="I784" s="36" t="s">
        <v>1351</v>
      </c>
      <c r="J784" s="36" t="s">
        <v>1073</v>
      </c>
      <c r="K784" s="36" t="s">
        <v>1033</v>
      </c>
      <c r="L784" s="36" t="s">
        <v>62</v>
      </c>
      <c r="M784" s="41" t="s">
        <v>37</v>
      </c>
      <c r="N784" s="43">
        <v>1</v>
      </c>
      <c r="O784" s="39">
        <f t="shared" si="7"/>
        <v>22321</v>
      </c>
      <c r="P784" s="39">
        <v>22321</v>
      </c>
      <c r="Q784" s="36" t="s">
        <v>104</v>
      </c>
      <c r="R784" s="36" t="s">
        <v>1291</v>
      </c>
      <c r="S784" s="34" t="s">
        <v>97</v>
      </c>
      <c r="T784" s="36">
        <v>50</v>
      </c>
    </row>
    <row r="785" spans="1:20" s="40" customFormat="1" ht="45.75" customHeight="1">
      <c r="A785" s="29"/>
      <c r="B785" s="41">
        <v>768</v>
      </c>
      <c r="C785" s="31" t="s">
        <v>29</v>
      </c>
      <c r="D785" s="58" t="s">
        <v>988</v>
      </c>
      <c r="E785" s="36" t="s">
        <v>1353</v>
      </c>
      <c r="F785" s="36" t="s">
        <v>49</v>
      </c>
      <c r="G785" s="36" t="s">
        <v>50</v>
      </c>
      <c r="H785" s="36" t="s">
        <v>1355</v>
      </c>
      <c r="I785" s="36" t="s">
        <v>1354</v>
      </c>
      <c r="J785" s="36" t="s">
        <v>1077</v>
      </c>
      <c r="K785" s="36" t="s">
        <v>1035</v>
      </c>
      <c r="L785" s="36" t="s">
        <v>62</v>
      </c>
      <c r="M785" s="41" t="s">
        <v>37</v>
      </c>
      <c r="N785" s="43">
        <v>16</v>
      </c>
      <c r="O785" s="39">
        <f t="shared" si="7"/>
        <v>11607</v>
      </c>
      <c r="P785" s="39">
        <v>185712</v>
      </c>
      <c r="Q785" s="36" t="s">
        <v>104</v>
      </c>
      <c r="R785" s="36" t="s">
        <v>1291</v>
      </c>
      <c r="S785" s="34" t="s">
        <v>97</v>
      </c>
      <c r="T785" s="36">
        <v>50</v>
      </c>
    </row>
    <row r="786" spans="1:20" s="40" customFormat="1" ht="40.5" customHeight="1">
      <c r="A786" s="29"/>
      <c r="B786" s="41">
        <v>769</v>
      </c>
      <c r="C786" s="31" t="s">
        <v>29</v>
      </c>
      <c r="D786" s="58" t="s">
        <v>988</v>
      </c>
      <c r="E786" s="36" t="s">
        <v>1356</v>
      </c>
      <c r="F786" s="36" t="s">
        <v>49</v>
      </c>
      <c r="G786" s="36" t="s">
        <v>50</v>
      </c>
      <c r="H786" s="36" t="s">
        <v>1358</v>
      </c>
      <c r="I786" s="36" t="s">
        <v>1357</v>
      </c>
      <c r="J786" s="36" t="s">
        <v>1079</v>
      </c>
      <c r="K786" s="36" t="s">
        <v>1037</v>
      </c>
      <c r="L786" s="36" t="s">
        <v>62</v>
      </c>
      <c r="M786" s="41" t="s">
        <v>37</v>
      </c>
      <c r="N786" s="43">
        <v>30</v>
      </c>
      <c r="O786" s="39">
        <f t="shared" si="7"/>
        <v>5357</v>
      </c>
      <c r="P786" s="39">
        <v>160710</v>
      </c>
      <c r="Q786" s="36" t="s">
        <v>104</v>
      </c>
      <c r="R786" s="36" t="s">
        <v>1291</v>
      </c>
      <c r="S786" s="34" t="s">
        <v>97</v>
      </c>
      <c r="T786" s="36">
        <v>50</v>
      </c>
    </row>
    <row r="787" spans="1:20" s="40" customFormat="1" ht="25.5">
      <c r="A787" s="29"/>
      <c r="B787" s="41">
        <v>770</v>
      </c>
      <c r="C787" s="31" t="s">
        <v>29</v>
      </c>
      <c r="D787" s="58" t="s">
        <v>988</v>
      </c>
      <c r="E787" s="36" t="s">
        <v>1361</v>
      </c>
      <c r="F787" s="36" t="s">
        <v>1048</v>
      </c>
      <c r="G787" s="36" t="s">
        <v>1048</v>
      </c>
      <c r="H787" s="36" t="s">
        <v>1363</v>
      </c>
      <c r="I787" s="36" t="s">
        <v>1362</v>
      </c>
      <c r="J787" s="36" t="s">
        <v>1360</v>
      </c>
      <c r="K787" s="36" t="s">
        <v>1359</v>
      </c>
      <c r="L787" s="36" t="s">
        <v>62</v>
      </c>
      <c r="M787" s="41" t="s">
        <v>37</v>
      </c>
      <c r="N787" s="43">
        <v>1</v>
      </c>
      <c r="O787" s="39">
        <f t="shared" si="7"/>
        <v>45000</v>
      </c>
      <c r="P787" s="39">
        <v>45000</v>
      </c>
      <c r="Q787" s="36" t="s">
        <v>96</v>
      </c>
      <c r="R787" s="36" t="s">
        <v>96</v>
      </c>
      <c r="S787" s="34" t="s">
        <v>97</v>
      </c>
      <c r="T787" s="36">
        <v>100</v>
      </c>
    </row>
    <row r="788" spans="1:20" s="40" customFormat="1" ht="51">
      <c r="A788" s="29"/>
      <c r="B788" s="41">
        <v>771</v>
      </c>
      <c r="C788" s="31" t="s">
        <v>29</v>
      </c>
      <c r="D788" s="58" t="s">
        <v>988</v>
      </c>
      <c r="E788" s="36" t="s">
        <v>1064</v>
      </c>
      <c r="F788" s="36" t="s">
        <v>1066</v>
      </c>
      <c r="G788" s="36" t="s">
        <v>1050</v>
      </c>
      <c r="H788" s="36" t="s">
        <v>1091</v>
      </c>
      <c r="I788" s="36" t="s">
        <v>1051</v>
      </c>
      <c r="J788" s="36" t="s">
        <v>1092</v>
      </c>
      <c r="K788" s="36" t="s">
        <v>1052</v>
      </c>
      <c r="L788" s="36" t="s">
        <v>62</v>
      </c>
      <c r="M788" s="41" t="s">
        <v>37</v>
      </c>
      <c r="N788" s="43">
        <v>1</v>
      </c>
      <c r="O788" s="39">
        <f t="shared" si="7"/>
        <v>16955</v>
      </c>
      <c r="P788" s="39">
        <v>16955</v>
      </c>
      <c r="Q788" s="36" t="s">
        <v>96</v>
      </c>
      <c r="R788" s="36" t="s">
        <v>96</v>
      </c>
      <c r="S788" s="34" t="s">
        <v>97</v>
      </c>
      <c r="T788" s="36">
        <v>100</v>
      </c>
    </row>
    <row r="789" spans="1:20" s="40" customFormat="1" ht="76.5">
      <c r="A789" s="29"/>
      <c r="B789" s="41">
        <v>772</v>
      </c>
      <c r="C789" s="31" t="s">
        <v>29</v>
      </c>
      <c r="D789" s="58" t="s">
        <v>339</v>
      </c>
      <c r="E789" s="36" t="s">
        <v>905</v>
      </c>
      <c r="F789" s="36" t="s">
        <v>935</v>
      </c>
      <c r="G789" s="36" t="s">
        <v>896</v>
      </c>
      <c r="H789" s="36" t="s">
        <v>936</v>
      </c>
      <c r="I789" s="34" t="s">
        <v>897</v>
      </c>
      <c r="J789" s="36" t="s">
        <v>937</v>
      </c>
      <c r="K789" s="36" t="s">
        <v>898</v>
      </c>
      <c r="L789" s="36" t="s">
        <v>363</v>
      </c>
      <c r="M789" s="41" t="s">
        <v>345</v>
      </c>
      <c r="N789" s="43">
        <v>1</v>
      </c>
      <c r="O789" s="39">
        <f t="shared" si="7"/>
        <v>4286145</v>
      </c>
      <c r="P789" s="39">
        <v>4286145</v>
      </c>
      <c r="Q789" s="36" t="s">
        <v>104</v>
      </c>
      <c r="R789" s="36" t="s">
        <v>1369</v>
      </c>
      <c r="S789" s="34" t="s">
        <v>97</v>
      </c>
      <c r="T789" s="36">
        <v>30</v>
      </c>
    </row>
    <row r="790" spans="1:20" s="40" customFormat="1" ht="63.75">
      <c r="A790" s="29"/>
      <c r="B790" s="41">
        <v>773</v>
      </c>
      <c r="C790" s="31" t="s">
        <v>29</v>
      </c>
      <c r="D790" s="58" t="s">
        <v>339</v>
      </c>
      <c r="E790" s="36" t="s">
        <v>904</v>
      </c>
      <c r="F790" s="36" t="s">
        <v>927</v>
      </c>
      <c r="G790" s="36" t="s">
        <v>887</v>
      </c>
      <c r="H790" s="36" t="s">
        <v>928</v>
      </c>
      <c r="I790" s="34" t="s">
        <v>888</v>
      </c>
      <c r="J790" s="36" t="s">
        <v>929</v>
      </c>
      <c r="K790" s="36" t="s">
        <v>889</v>
      </c>
      <c r="L790" s="36" t="s">
        <v>62</v>
      </c>
      <c r="M790" s="41" t="s">
        <v>345</v>
      </c>
      <c r="N790" s="43">
        <v>1</v>
      </c>
      <c r="O790" s="39">
        <f t="shared" si="7"/>
        <v>90000</v>
      </c>
      <c r="P790" s="39">
        <v>90000</v>
      </c>
      <c r="Q790" s="36" t="s">
        <v>104</v>
      </c>
      <c r="R790" s="36" t="s">
        <v>190</v>
      </c>
      <c r="S790" s="34" t="s">
        <v>97</v>
      </c>
      <c r="T790" s="36">
        <v>0</v>
      </c>
    </row>
    <row r="791" spans="1:20" s="40" customFormat="1" ht="51">
      <c r="A791" s="29"/>
      <c r="B791" s="41">
        <v>774</v>
      </c>
      <c r="C791" s="31" t="s">
        <v>29</v>
      </c>
      <c r="D791" s="58" t="s">
        <v>339</v>
      </c>
      <c r="E791" s="36" t="s">
        <v>612</v>
      </c>
      <c r="F791" s="36" t="s">
        <v>925</v>
      </c>
      <c r="G791" s="36" t="s">
        <v>614</v>
      </c>
      <c r="H791" s="36" t="s">
        <v>615</v>
      </c>
      <c r="I791" s="34" t="s">
        <v>616</v>
      </c>
      <c r="J791" s="36" t="s">
        <v>926</v>
      </c>
      <c r="K791" s="36" t="s">
        <v>886</v>
      </c>
      <c r="L791" s="36" t="s">
        <v>62</v>
      </c>
      <c r="M791" s="41" t="s">
        <v>345</v>
      </c>
      <c r="N791" s="43">
        <v>1</v>
      </c>
      <c r="O791" s="39">
        <f t="shared" si="7"/>
        <v>780000</v>
      </c>
      <c r="P791" s="39">
        <f>180000+600000</f>
        <v>780000</v>
      </c>
      <c r="Q791" s="36" t="s">
        <v>104</v>
      </c>
      <c r="R791" s="36" t="s">
        <v>190</v>
      </c>
      <c r="S791" s="34" t="s">
        <v>97</v>
      </c>
      <c r="T791" s="36">
        <v>0</v>
      </c>
    </row>
    <row r="792" spans="1:20" s="40" customFormat="1" ht="51">
      <c r="A792" s="29"/>
      <c r="B792" s="41">
        <v>775</v>
      </c>
      <c r="C792" s="31" t="s">
        <v>29</v>
      </c>
      <c r="D792" s="58" t="s">
        <v>339</v>
      </c>
      <c r="E792" s="36" t="s">
        <v>1370</v>
      </c>
      <c r="F792" s="36" t="s">
        <v>1372</v>
      </c>
      <c r="G792" s="36" t="s">
        <v>1371</v>
      </c>
      <c r="H792" s="36" t="s">
        <v>1372</v>
      </c>
      <c r="I792" s="34" t="s">
        <v>1371</v>
      </c>
      <c r="J792" s="36" t="s">
        <v>1372</v>
      </c>
      <c r="K792" s="34" t="s">
        <v>1371</v>
      </c>
      <c r="L792" s="36" t="s">
        <v>62</v>
      </c>
      <c r="M792" s="41" t="s">
        <v>345</v>
      </c>
      <c r="N792" s="43">
        <v>1</v>
      </c>
      <c r="O792" s="39">
        <f t="shared" si="7"/>
        <v>109000</v>
      </c>
      <c r="P792" s="39">
        <v>109000</v>
      </c>
      <c r="Q792" s="36" t="s">
        <v>104</v>
      </c>
      <c r="R792" s="36" t="s">
        <v>190</v>
      </c>
      <c r="S792" s="34" t="s">
        <v>97</v>
      </c>
      <c r="T792" s="36">
        <v>0</v>
      </c>
    </row>
    <row r="793" spans="1:20" s="40" customFormat="1" ht="51">
      <c r="A793" s="29"/>
      <c r="B793" s="41">
        <v>776</v>
      </c>
      <c r="C793" s="31" t="s">
        <v>29</v>
      </c>
      <c r="D793" s="58" t="s">
        <v>339</v>
      </c>
      <c r="E793" s="36" t="s">
        <v>899</v>
      </c>
      <c r="F793" s="34" t="s">
        <v>906</v>
      </c>
      <c r="G793" s="34" t="s">
        <v>868</v>
      </c>
      <c r="H793" s="41" t="s">
        <v>907</v>
      </c>
      <c r="I793" s="34" t="s">
        <v>869</v>
      </c>
      <c r="J793" s="36" t="s">
        <v>908</v>
      </c>
      <c r="K793" s="36" t="s">
        <v>870</v>
      </c>
      <c r="L793" s="36" t="s">
        <v>62</v>
      </c>
      <c r="M793" s="41" t="s">
        <v>345</v>
      </c>
      <c r="N793" s="43">
        <v>1</v>
      </c>
      <c r="O793" s="39">
        <f t="shared" si="7"/>
        <v>355607</v>
      </c>
      <c r="P793" s="39">
        <v>355607</v>
      </c>
      <c r="Q793" s="36" t="s">
        <v>104</v>
      </c>
      <c r="R793" s="36" t="s">
        <v>63</v>
      </c>
      <c r="S793" s="34" t="s">
        <v>97</v>
      </c>
      <c r="T793" s="36">
        <v>50</v>
      </c>
    </row>
    <row r="794" spans="1:20" s="40" customFormat="1" ht="51">
      <c r="A794" s="29"/>
      <c r="B794" s="41">
        <v>777</v>
      </c>
      <c r="C794" s="31" t="s">
        <v>29</v>
      </c>
      <c r="D794" s="58" t="s">
        <v>339</v>
      </c>
      <c r="E794" s="36" t="s">
        <v>900</v>
      </c>
      <c r="F794" s="34" t="s">
        <v>906</v>
      </c>
      <c r="G794" s="34" t="s">
        <v>868</v>
      </c>
      <c r="H794" s="41" t="s">
        <v>910</v>
      </c>
      <c r="I794" s="34" t="s">
        <v>872</v>
      </c>
      <c r="J794" s="36" t="s">
        <v>1374</v>
      </c>
      <c r="K794" s="36" t="s">
        <v>1373</v>
      </c>
      <c r="L794" s="36" t="s">
        <v>62</v>
      </c>
      <c r="M794" s="41" t="s">
        <v>345</v>
      </c>
      <c r="N794" s="43">
        <v>1</v>
      </c>
      <c r="O794" s="39">
        <f t="shared" si="7"/>
        <v>313000</v>
      </c>
      <c r="P794" s="39">
        <v>313000</v>
      </c>
      <c r="Q794" s="36" t="s">
        <v>104</v>
      </c>
      <c r="R794" s="36" t="s">
        <v>63</v>
      </c>
      <c r="S794" s="34" t="s">
        <v>97</v>
      </c>
      <c r="T794" s="36">
        <v>50</v>
      </c>
    </row>
    <row r="795" spans="1:20" s="40" customFormat="1" ht="51">
      <c r="A795" s="29"/>
      <c r="B795" s="41">
        <v>778</v>
      </c>
      <c r="C795" s="31" t="s">
        <v>29</v>
      </c>
      <c r="D795" s="58" t="s">
        <v>339</v>
      </c>
      <c r="E795" s="36" t="s">
        <v>899</v>
      </c>
      <c r="F795" s="34" t="s">
        <v>906</v>
      </c>
      <c r="G795" s="34" t="s">
        <v>868</v>
      </c>
      <c r="H795" s="41" t="s">
        <v>907</v>
      </c>
      <c r="I795" s="34" t="s">
        <v>869</v>
      </c>
      <c r="J795" s="36" t="s">
        <v>911</v>
      </c>
      <c r="K795" s="36" t="s">
        <v>873</v>
      </c>
      <c r="L795" s="36" t="s">
        <v>62</v>
      </c>
      <c r="M795" s="41" t="s">
        <v>345</v>
      </c>
      <c r="N795" s="43">
        <v>1</v>
      </c>
      <c r="O795" s="39">
        <f t="shared" si="7"/>
        <v>160094</v>
      </c>
      <c r="P795" s="39">
        <v>160094</v>
      </c>
      <c r="Q795" s="41" t="s">
        <v>104</v>
      </c>
      <c r="R795" s="36" t="s">
        <v>63</v>
      </c>
      <c r="S795" s="34" t="s">
        <v>97</v>
      </c>
      <c r="T795" s="36">
        <v>50</v>
      </c>
    </row>
    <row r="796" spans="1:20" s="40" customFormat="1" ht="63.75">
      <c r="A796" s="29"/>
      <c r="B796" s="41">
        <v>779</v>
      </c>
      <c r="C796" s="31" t="s">
        <v>29</v>
      </c>
      <c r="D796" s="58" t="s">
        <v>339</v>
      </c>
      <c r="E796" s="36" t="s">
        <v>899</v>
      </c>
      <c r="F796" s="34" t="s">
        <v>906</v>
      </c>
      <c r="G796" s="34" t="s">
        <v>868</v>
      </c>
      <c r="H796" s="41" t="s">
        <v>907</v>
      </c>
      <c r="I796" s="34" t="s">
        <v>869</v>
      </c>
      <c r="J796" s="36" t="s">
        <v>1376</v>
      </c>
      <c r="K796" s="36" t="s">
        <v>1375</v>
      </c>
      <c r="L796" s="36" t="s">
        <v>62</v>
      </c>
      <c r="M796" s="41" t="s">
        <v>345</v>
      </c>
      <c r="N796" s="43">
        <v>1</v>
      </c>
      <c r="O796" s="39">
        <f t="shared" si="7"/>
        <v>370902</v>
      </c>
      <c r="P796" s="39">
        <v>370902</v>
      </c>
      <c r="Q796" s="41" t="s">
        <v>104</v>
      </c>
      <c r="R796" s="36" t="s">
        <v>63</v>
      </c>
      <c r="S796" s="34" t="s">
        <v>97</v>
      </c>
      <c r="T796" s="36">
        <v>50</v>
      </c>
    </row>
    <row r="797" spans="1:20" s="40" customFormat="1" ht="51">
      <c r="A797" s="29"/>
      <c r="B797" s="41">
        <v>780</v>
      </c>
      <c r="C797" s="31" t="s">
        <v>29</v>
      </c>
      <c r="D797" s="58" t="s">
        <v>339</v>
      </c>
      <c r="E797" s="36" t="s">
        <v>899</v>
      </c>
      <c r="F797" s="34" t="s">
        <v>906</v>
      </c>
      <c r="G797" s="34" t="s">
        <v>868</v>
      </c>
      <c r="H797" s="41" t="s">
        <v>907</v>
      </c>
      <c r="I797" s="34" t="s">
        <v>869</v>
      </c>
      <c r="J797" s="36" t="s">
        <v>1378</v>
      </c>
      <c r="K797" s="36" t="s">
        <v>1377</v>
      </c>
      <c r="L797" s="36" t="s">
        <v>62</v>
      </c>
      <c r="M797" s="41" t="s">
        <v>345</v>
      </c>
      <c r="N797" s="43">
        <v>1</v>
      </c>
      <c r="O797" s="39">
        <f t="shared" si="7"/>
        <v>628893</v>
      </c>
      <c r="P797" s="39">
        <v>628893</v>
      </c>
      <c r="Q797" s="41" t="s">
        <v>104</v>
      </c>
      <c r="R797" s="36" t="s">
        <v>63</v>
      </c>
      <c r="S797" s="34" t="s">
        <v>97</v>
      </c>
      <c r="T797" s="36">
        <v>50</v>
      </c>
    </row>
    <row r="798" spans="1:20" s="40" customFormat="1" ht="51">
      <c r="A798" s="29"/>
      <c r="B798" s="41">
        <v>781</v>
      </c>
      <c r="C798" s="31" t="s">
        <v>29</v>
      </c>
      <c r="D798" s="58" t="s">
        <v>339</v>
      </c>
      <c r="E798" s="36" t="s">
        <v>630</v>
      </c>
      <c r="F798" s="36" t="s">
        <v>631</v>
      </c>
      <c r="G798" s="36" t="s">
        <v>632</v>
      </c>
      <c r="H798" s="36" t="s">
        <v>631</v>
      </c>
      <c r="I798" s="34" t="s">
        <v>632</v>
      </c>
      <c r="J798" s="36" t="s">
        <v>1380</v>
      </c>
      <c r="K798" s="36" t="s">
        <v>1379</v>
      </c>
      <c r="L798" s="36" t="s">
        <v>62</v>
      </c>
      <c r="M798" s="41" t="s">
        <v>345</v>
      </c>
      <c r="N798" s="43">
        <v>1</v>
      </c>
      <c r="O798" s="39">
        <f t="shared" si="7"/>
        <v>128572</v>
      </c>
      <c r="P798" s="39">
        <v>128572</v>
      </c>
      <c r="Q798" s="36" t="s">
        <v>104</v>
      </c>
      <c r="R798" s="36" t="s">
        <v>63</v>
      </c>
      <c r="S798" s="34" t="s">
        <v>97</v>
      </c>
      <c r="T798" s="36">
        <v>50</v>
      </c>
    </row>
    <row r="799" spans="1:20" s="40" customFormat="1" ht="25.5">
      <c r="A799" s="29"/>
      <c r="B799" s="41">
        <v>782</v>
      </c>
      <c r="C799" s="31" t="s">
        <v>29</v>
      </c>
      <c r="D799" s="58" t="s">
        <v>339</v>
      </c>
      <c r="E799" s="36" t="s">
        <v>416</v>
      </c>
      <c r="F799" s="34" t="s">
        <v>914</v>
      </c>
      <c r="G799" s="36" t="s">
        <v>418</v>
      </c>
      <c r="H799" s="34" t="s">
        <v>914</v>
      </c>
      <c r="I799" s="34" t="s">
        <v>418</v>
      </c>
      <c r="J799" s="36" t="s">
        <v>916</v>
      </c>
      <c r="K799" s="36" t="s">
        <v>877</v>
      </c>
      <c r="L799" s="36" t="s">
        <v>62</v>
      </c>
      <c r="M799" s="41" t="s">
        <v>345</v>
      </c>
      <c r="N799" s="43">
        <v>1</v>
      </c>
      <c r="O799" s="39">
        <f t="shared" si="7"/>
        <v>6696</v>
      </c>
      <c r="P799" s="39">
        <v>6696</v>
      </c>
      <c r="Q799" s="36" t="s">
        <v>96</v>
      </c>
      <c r="R799" s="36" t="s">
        <v>96</v>
      </c>
      <c r="S799" s="34" t="s">
        <v>97</v>
      </c>
      <c r="T799" s="36">
        <v>100</v>
      </c>
    </row>
    <row r="800" spans="1:20" s="40" customFormat="1" ht="25.5">
      <c r="A800" s="29"/>
      <c r="B800" s="41">
        <v>783</v>
      </c>
      <c r="C800" s="31" t="s">
        <v>29</v>
      </c>
      <c r="D800" s="58" t="s">
        <v>339</v>
      </c>
      <c r="E800" s="36" t="s">
        <v>901</v>
      </c>
      <c r="F800" s="36" t="s">
        <v>919</v>
      </c>
      <c r="G800" s="36" t="s">
        <v>880</v>
      </c>
      <c r="H800" s="36" t="s">
        <v>919</v>
      </c>
      <c r="I800" s="34" t="s">
        <v>880</v>
      </c>
      <c r="J800" s="36" t="s">
        <v>920</v>
      </c>
      <c r="K800" s="36" t="s">
        <v>881</v>
      </c>
      <c r="L800" s="36" t="s">
        <v>62</v>
      </c>
      <c r="M800" s="41" t="s">
        <v>345</v>
      </c>
      <c r="N800" s="43">
        <v>1</v>
      </c>
      <c r="O800" s="39">
        <f t="shared" si="7"/>
        <v>10003</v>
      </c>
      <c r="P800" s="39">
        <v>10003</v>
      </c>
      <c r="Q800" s="36" t="s">
        <v>96</v>
      </c>
      <c r="R800" s="36" t="s">
        <v>96</v>
      </c>
      <c r="S800" s="34" t="s">
        <v>97</v>
      </c>
      <c r="T800" s="36">
        <v>100</v>
      </c>
    </row>
    <row r="801" spans="1:20" s="40" customFormat="1" ht="38.25">
      <c r="A801" s="29"/>
      <c r="B801" s="41">
        <v>784</v>
      </c>
      <c r="C801" s="31" t="s">
        <v>29</v>
      </c>
      <c r="D801" s="58" t="s">
        <v>339</v>
      </c>
      <c r="E801" s="36" t="s">
        <v>469</v>
      </c>
      <c r="F801" s="34" t="s">
        <v>912</v>
      </c>
      <c r="G801" s="34" t="s">
        <v>874</v>
      </c>
      <c r="H801" s="34" t="s">
        <v>472</v>
      </c>
      <c r="I801" s="34" t="s">
        <v>473</v>
      </c>
      <c r="J801" s="34" t="s">
        <v>1382</v>
      </c>
      <c r="K801" s="36" t="s">
        <v>1381</v>
      </c>
      <c r="L801" s="36" t="s">
        <v>62</v>
      </c>
      <c r="M801" s="41" t="s">
        <v>345</v>
      </c>
      <c r="N801" s="43">
        <v>1</v>
      </c>
      <c r="O801" s="39">
        <f t="shared" si="7"/>
        <v>290000</v>
      </c>
      <c r="P801" s="39">
        <v>290000</v>
      </c>
      <c r="Q801" s="36" t="s">
        <v>104</v>
      </c>
      <c r="R801" s="36" t="s">
        <v>1294</v>
      </c>
      <c r="S801" s="34" t="s">
        <v>97</v>
      </c>
      <c r="T801" s="36">
        <v>50</v>
      </c>
    </row>
    <row r="802" spans="1:20" s="40" customFormat="1" ht="38.25">
      <c r="A802" s="29"/>
      <c r="B802" s="41">
        <v>785</v>
      </c>
      <c r="C802" s="31" t="s">
        <v>29</v>
      </c>
      <c r="D802" s="58" t="s">
        <v>339</v>
      </c>
      <c r="E802" s="36" t="s">
        <v>1383</v>
      </c>
      <c r="F802" s="34" t="s">
        <v>1389</v>
      </c>
      <c r="G802" s="34" t="s">
        <v>1384</v>
      </c>
      <c r="H802" s="34" t="s">
        <v>1386</v>
      </c>
      <c r="I802" s="34" t="s">
        <v>1385</v>
      </c>
      <c r="J802" s="36" t="s">
        <v>1388</v>
      </c>
      <c r="K802" s="36" t="s">
        <v>1387</v>
      </c>
      <c r="L802" s="36" t="s">
        <v>62</v>
      </c>
      <c r="M802" s="41" t="s">
        <v>345</v>
      </c>
      <c r="N802" s="43">
        <v>1</v>
      </c>
      <c r="O802" s="39">
        <f t="shared" si="7"/>
        <v>197600</v>
      </c>
      <c r="P802" s="39">
        <v>197600</v>
      </c>
      <c r="Q802" s="36" t="s">
        <v>96</v>
      </c>
      <c r="R802" s="36" t="s">
        <v>96</v>
      </c>
      <c r="S802" s="34" t="s">
        <v>97</v>
      </c>
      <c r="T802" s="36">
        <v>50</v>
      </c>
    </row>
    <row r="803" spans="1:20" s="40" customFormat="1" ht="38.25">
      <c r="A803" s="29"/>
      <c r="B803" s="41">
        <v>786</v>
      </c>
      <c r="C803" s="31" t="s">
        <v>29</v>
      </c>
      <c r="D803" s="58" t="s">
        <v>339</v>
      </c>
      <c r="E803" s="36" t="s">
        <v>706</v>
      </c>
      <c r="F803" s="36" t="s">
        <v>707</v>
      </c>
      <c r="G803" s="36" t="s">
        <v>708</v>
      </c>
      <c r="H803" s="36" t="s">
        <v>709</v>
      </c>
      <c r="I803" s="34" t="s">
        <v>710</v>
      </c>
      <c r="J803" s="36" t="s">
        <v>934</v>
      </c>
      <c r="K803" s="36" t="s">
        <v>895</v>
      </c>
      <c r="L803" s="36" t="s">
        <v>62</v>
      </c>
      <c r="M803" s="41" t="s">
        <v>345</v>
      </c>
      <c r="N803" s="43">
        <v>1</v>
      </c>
      <c r="O803" s="39">
        <f t="shared" si="7"/>
        <v>140000</v>
      </c>
      <c r="P803" s="39">
        <v>140000</v>
      </c>
      <c r="Q803" s="36" t="s">
        <v>96</v>
      </c>
      <c r="R803" s="36" t="s">
        <v>96</v>
      </c>
      <c r="S803" s="34" t="s">
        <v>97</v>
      </c>
      <c r="T803" s="36">
        <v>30</v>
      </c>
    </row>
    <row r="804" spans="1:20" s="40" customFormat="1" ht="103.5" customHeight="1" outlineLevel="1">
      <c r="A804" s="29"/>
      <c r="B804" s="41">
        <v>787</v>
      </c>
      <c r="C804" s="31" t="s">
        <v>29</v>
      </c>
      <c r="D804" s="58" t="s">
        <v>327</v>
      </c>
      <c r="E804" s="44" t="s">
        <v>328</v>
      </c>
      <c r="F804" s="34" t="s">
        <v>329</v>
      </c>
      <c r="G804" s="34" t="s">
        <v>330</v>
      </c>
      <c r="H804" s="34" t="s">
        <v>331</v>
      </c>
      <c r="I804" s="34" t="s">
        <v>332</v>
      </c>
      <c r="J804" s="34" t="s">
        <v>1396</v>
      </c>
      <c r="K804" s="36" t="s">
        <v>1395</v>
      </c>
      <c r="L804" s="37" t="s">
        <v>363</v>
      </c>
      <c r="M804" s="41" t="s">
        <v>333</v>
      </c>
      <c r="N804" s="43">
        <v>1</v>
      </c>
      <c r="O804" s="39">
        <f t="shared" si="7"/>
        <v>4620090</v>
      </c>
      <c r="P804" s="39">
        <v>4620090</v>
      </c>
      <c r="Q804" s="36" t="s">
        <v>104</v>
      </c>
      <c r="R804" s="36" t="s">
        <v>190</v>
      </c>
      <c r="S804" s="34" t="s">
        <v>111</v>
      </c>
      <c r="T804" s="36">
        <v>30</v>
      </c>
    </row>
    <row r="805" spans="1:20" s="40" customFormat="1" ht="143.25" customHeight="1" outlineLevel="1">
      <c r="A805" s="29"/>
      <c r="B805" s="41">
        <v>788</v>
      </c>
      <c r="C805" s="31" t="s">
        <v>365</v>
      </c>
      <c r="D805" s="58" t="s">
        <v>327</v>
      </c>
      <c r="E805" s="44" t="s">
        <v>328</v>
      </c>
      <c r="F805" s="34" t="s">
        <v>329</v>
      </c>
      <c r="G805" s="34" t="s">
        <v>330</v>
      </c>
      <c r="H805" s="34" t="s">
        <v>331</v>
      </c>
      <c r="I805" s="34" t="s">
        <v>332</v>
      </c>
      <c r="J805" s="34" t="s">
        <v>1398</v>
      </c>
      <c r="K805" s="36" t="s">
        <v>1397</v>
      </c>
      <c r="L805" s="37" t="s">
        <v>363</v>
      </c>
      <c r="M805" s="41" t="s">
        <v>333</v>
      </c>
      <c r="N805" s="43">
        <v>1</v>
      </c>
      <c r="O805" s="39">
        <f t="shared" si="7"/>
        <v>3066866</v>
      </c>
      <c r="P805" s="39">
        <v>3066866</v>
      </c>
      <c r="Q805" s="36" t="s">
        <v>104</v>
      </c>
      <c r="R805" s="36" t="s">
        <v>1399</v>
      </c>
      <c r="S805" s="34" t="s">
        <v>111</v>
      </c>
      <c r="T805" s="36">
        <v>30</v>
      </c>
    </row>
    <row r="806" spans="1:20" s="40" customFormat="1" ht="76.5" outlineLevel="1">
      <c r="A806" s="29"/>
      <c r="B806" s="41">
        <v>789</v>
      </c>
      <c r="C806" s="31" t="s">
        <v>365</v>
      </c>
      <c r="D806" s="58" t="s">
        <v>339</v>
      </c>
      <c r="E806" s="44" t="s">
        <v>1400</v>
      </c>
      <c r="F806" s="34" t="s">
        <v>1404</v>
      </c>
      <c r="G806" s="34" t="s">
        <v>1401</v>
      </c>
      <c r="H806" s="34" t="s">
        <v>1405</v>
      </c>
      <c r="I806" s="34" t="s">
        <v>1402</v>
      </c>
      <c r="J806" s="34" t="s">
        <v>1406</v>
      </c>
      <c r="K806" s="36" t="s">
        <v>1403</v>
      </c>
      <c r="L806" s="36" t="s">
        <v>62</v>
      </c>
      <c r="M806" s="41" t="s">
        <v>345</v>
      </c>
      <c r="N806" s="43">
        <v>1</v>
      </c>
      <c r="O806" s="39">
        <f t="shared" si="7"/>
        <v>1422856</v>
      </c>
      <c r="P806" s="39">
        <v>1422856</v>
      </c>
      <c r="Q806" s="36" t="s">
        <v>96</v>
      </c>
      <c r="R806" s="36" t="s">
        <v>1399</v>
      </c>
      <c r="S806" s="34" t="s">
        <v>111</v>
      </c>
      <c r="T806" s="36">
        <v>30</v>
      </c>
    </row>
    <row r="807" spans="1:20" s="40" customFormat="1" ht="51" outlineLevel="1">
      <c r="A807" s="29"/>
      <c r="B807" s="41">
        <v>790</v>
      </c>
      <c r="C807" s="31" t="s">
        <v>365</v>
      </c>
      <c r="D807" s="58" t="s">
        <v>327</v>
      </c>
      <c r="E807" s="44" t="s">
        <v>328</v>
      </c>
      <c r="F807" s="34" t="s">
        <v>329</v>
      </c>
      <c r="G807" s="34" t="s">
        <v>330</v>
      </c>
      <c r="H807" s="34" t="s">
        <v>331</v>
      </c>
      <c r="I807" s="34" t="s">
        <v>332</v>
      </c>
      <c r="J807" s="34" t="s">
        <v>1408</v>
      </c>
      <c r="K807" s="36" t="s">
        <v>1407</v>
      </c>
      <c r="L807" s="37" t="s">
        <v>363</v>
      </c>
      <c r="M807" s="41" t="s">
        <v>333</v>
      </c>
      <c r="N807" s="43">
        <v>1</v>
      </c>
      <c r="O807" s="39">
        <f t="shared" si="7"/>
        <v>5619324</v>
      </c>
      <c r="P807" s="39">
        <v>5619324</v>
      </c>
      <c r="Q807" s="36" t="s">
        <v>96</v>
      </c>
      <c r="R807" s="36" t="s">
        <v>1399</v>
      </c>
      <c r="S807" s="34" t="s">
        <v>111</v>
      </c>
      <c r="T807" s="36">
        <v>30</v>
      </c>
    </row>
    <row r="808" spans="1:20" s="40" customFormat="1" ht="63.75" outlineLevel="1">
      <c r="A808" s="29"/>
      <c r="B808" s="41">
        <v>791</v>
      </c>
      <c r="C808" s="31" t="s">
        <v>365</v>
      </c>
      <c r="D808" s="58" t="s">
        <v>327</v>
      </c>
      <c r="E808" s="44" t="s">
        <v>328</v>
      </c>
      <c r="F808" s="34" t="s">
        <v>329</v>
      </c>
      <c r="G808" s="34" t="s">
        <v>330</v>
      </c>
      <c r="H808" s="34" t="s">
        <v>331</v>
      </c>
      <c r="I808" s="34" t="s">
        <v>332</v>
      </c>
      <c r="J808" s="34" t="s">
        <v>1410</v>
      </c>
      <c r="K808" s="36" t="s">
        <v>1409</v>
      </c>
      <c r="L808" s="37" t="s">
        <v>363</v>
      </c>
      <c r="M808" s="41" t="s">
        <v>333</v>
      </c>
      <c r="N808" s="43">
        <v>1</v>
      </c>
      <c r="O808" s="39">
        <f t="shared" si="7"/>
        <v>5883608</v>
      </c>
      <c r="P808" s="39">
        <v>5883608</v>
      </c>
      <c r="Q808" s="36" t="s">
        <v>96</v>
      </c>
      <c r="R808" s="36" t="s">
        <v>1399</v>
      </c>
      <c r="S808" s="34" t="s">
        <v>111</v>
      </c>
      <c r="T808" s="36">
        <v>30</v>
      </c>
    </row>
    <row r="809" spans="1:20" s="40" customFormat="1" ht="51">
      <c r="A809" s="29"/>
      <c r="B809" s="41">
        <v>792</v>
      </c>
      <c r="C809" s="31" t="s">
        <v>29</v>
      </c>
      <c r="D809" s="58" t="s">
        <v>339</v>
      </c>
      <c r="E809" s="36" t="s">
        <v>1411</v>
      </c>
      <c r="F809" s="36" t="s">
        <v>1413</v>
      </c>
      <c r="G809" s="36" t="s">
        <v>1412</v>
      </c>
      <c r="H809" s="36" t="s">
        <v>1413</v>
      </c>
      <c r="I809" s="36" t="s">
        <v>1412</v>
      </c>
      <c r="J809" s="36"/>
      <c r="K809" s="36"/>
      <c r="L809" s="36" t="s">
        <v>62</v>
      </c>
      <c r="M809" s="41" t="s">
        <v>345</v>
      </c>
      <c r="N809" s="43">
        <v>1</v>
      </c>
      <c r="O809" s="39">
        <f t="shared" si="7"/>
        <v>107142</v>
      </c>
      <c r="P809" s="39">
        <v>107142</v>
      </c>
      <c r="Q809" s="36" t="s">
        <v>104</v>
      </c>
      <c r="R809" s="36" t="s">
        <v>190</v>
      </c>
      <c r="S809" s="34" t="s">
        <v>111</v>
      </c>
      <c r="T809" s="36">
        <v>100</v>
      </c>
    </row>
    <row r="810" spans="1:20" s="40" customFormat="1" ht="51">
      <c r="A810" s="29"/>
      <c r="B810" s="41">
        <v>793</v>
      </c>
      <c r="C810" s="31" t="s">
        <v>29</v>
      </c>
      <c r="D810" s="58" t="s">
        <v>30</v>
      </c>
      <c r="E810" s="36" t="s">
        <v>1416</v>
      </c>
      <c r="F810" s="34" t="s">
        <v>1418</v>
      </c>
      <c r="G810" s="34" t="s">
        <v>1417</v>
      </c>
      <c r="H810" s="34" t="s">
        <v>1420</v>
      </c>
      <c r="I810" s="34" t="s">
        <v>1419</v>
      </c>
      <c r="J810" s="34" t="s">
        <v>1422</v>
      </c>
      <c r="K810" s="34" t="s">
        <v>1421</v>
      </c>
      <c r="L810" s="36" t="s">
        <v>363</v>
      </c>
      <c r="M810" s="41" t="s">
        <v>262</v>
      </c>
      <c r="N810" s="43">
        <v>1</v>
      </c>
      <c r="O810" s="39">
        <f t="shared" si="7"/>
        <v>5857143</v>
      </c>
      <c r="P810" s="39">
        <v>5857143</v>
      </c>
      <c r="Q810" s="36" t="s">
        <v>104</v>
      </c>
      <c r="R810" s="36" t="s">
        <v>190</v>
      </c>
      <c r="S810" s="36" t="s">
        <v>40</v>
      </c>
      <c r="T810" s="36">
        <v>50</v>
      </c>
    </row>
    <row r="811" spans="1:20" s="40" customFormat="1" ht="89.25">
      <c r="A811" s="29"/>
      <c r="B811" s="41">
        <v>794</v>
      </c>
      <c r="C811" s="31" t="s">
        <v>29</v>
      </c>
      <c r="D811" s="58" t="s">
        <v>988</v>
      </c>
      <c r="E811" s="36" t="s">
        <v>1423</v>
      </c>
      <c r="F811" s="36" t="s">
        <v>108</v>
      </c>
      <c r="G811" s="36" t="s">
        <v>108</v>
      </c>
      <c r="H811" s="36" t="s">
        <v>1425</v>
      </c>
      <c r="I811" s="36" t="s">
        <v>1424</v>
      </c>
      <c r="J811" s="36" t="s">
        <v>1427</v>
      </c>
      <c r="K811" s="36" t="s">
        <v>1426</v>
      </c>
      <c r="L811" s="36" t="s">
        <v>62</v>
      </c>
      <c r="M811" s="41" t="s">
        <v>37</v>
      </c>
      <c r="N811" s="43">
        <v>2</v>
      </c>
      <c r="O811" s="39">
        <f t="shared" si="7"/>
        <v>70000</v>
      </c>
      <c r="P811" s="39">
        <v>140000</v>
      </c>
      <c r="Q811" s="36" t="s">
        <v>104</v>
      </c>
      <c r="R811" s="36" t="s">
        <v>1428</v>
      </c>
      <c r="S811" s="34" t="s">
        <v>173</v>
      </c>
      <c r="T811" s="36">
        <v>10</v>
      </c>
    </row>
    <row r="812" spans="1:20" s="40" customFormat="1" ht="63.75">
      <c r="A812" s="29"/>
      <c r="B812" s="41">
        <v>795</v>
      </c>
      <c r="C812" s="31" t="s">
        <v>29</v>
      </c>
      <c r="D812" s="58" t="s">
        <v>988</v>
      </c>
      <c r="E812" s="36" t="s">
        <v>1429</v>
      </c>
      <c r="F812" s="36" t="s">
        <v>93</v>
      </c>
      <c r="G812" s="36" t="s">
        <v>93</v>
      </c>
      <c r="H812" s="36" t="s">
        <v>1431</v>
      </c>
      <c r="I812" s="36" t="s">
        <v>1430</v>
      </c>
      <c r="J812" s="36" t="s">
        <v>1433</v>
      </c>
      <c r="K812" s="36" t="s">
        <v>1432</v>
      </c>
      <c r="L812" s="36" t="s">
        <v>62</v>
      </c>
      <c r="M812" s="41" t="s">
        <v>37</v>
      </c>
      <c r="N812" s="43">
        <v>4</v>
      </c>
      <c r="O812" s="39">
        <f t="shared" si="7"/>
        <v>25000</v>
      </c>
      <c r="P812" s="39">
        <v>100000</v>
      </c>
      <c r="Q812" s="36" t="s">
        <v>104</v>
      </c>
      <c r="R812" s="36" t="s">
        <v>1428</v>
      </c>
      <c r="S812" s="34" t="s">
        <v>173</v>
      </c>
      <c r="T812" s="36">
        <v>10</v>
      </c>
    </row>
    <row r="813" spans="1:20" s="40" customFormat="1" ht="40.5" customHeight="1">
      <c r="A813" s="29"/>
      <c r="B813" s="41">
        <v>796</v>
      </c>
      <c r="C813" s="31" t="s">
        <v>29</v>
      </c>
      <c r="D813" s="58" t="s">
        <v>988</v>
      </c>
      <c r="E813" s="36" t="s">
        <v>1356</v>
      </c>
      <c r="F813" s="36" t="s">
        <v>49</v>
      </c>
      <c r="G813" s="36" t="s">
        <v>50</v>
      </c>
      <c r="H813" s="36" t="s">
        <v>166</v>
      </c>
      <c r="I813" s="36" t="s">
        <v>167</v>
      </c>
      <c r="J813" s="36"/>
      <c r="K813" s="36"/>
      <c r="L813" s="36" t="s">
        <v>62</v>
      </c>
      <c r="M813" s="41" t="s">
        <v>37</v>
      </c>
      <c r="N813" s="43">
        <v>4</v>
      </c>
      <c r="O813" s="39">
        <f t="shared" si="7"/>
        <v>5000</v>
      </c>
      <c r="P813" s="39">
        <v>20000</v>
      </c>
      <c r="Q813" s="36" t="s">
        <v>104</v>
      </c>
      <c r="R813" s="36" t="s">
        <v>1428</v>
      </c>
      <c r="S813" s="34" t="s">
        <v>173</v>
      </c>
      <c r="T813" s="36">
        <v>10</v>
      </c>
    </row>
    <row r="814" spans="1:20" s="40" customFormat="1" ht="25.5">
      <c r="A814" s="29"/>
      <c r="B814" s="41">
        <v>797</v>
      </c>
      <c r="C814" s="31" t="s">
        <v>29</v>
      </c>
      <c r="D814" s="32" t="s">
        <v>30</v>
      </c>
      <c r="E814" s="44" t="s">
        <v>169</v>
      </c>
      <c r="F814" s="34" t="s">
        <v>161</v>
      </c>
      <c r="G814" s="34" t="s">
        <v>139</v>
      </c>
      <c r="H814" s="34" t="s">
        <v>170</v>
      </c>
      <c r="I814" s="34" t="s">
        <v>171</v>
      </c>
      <c r="J814" s="34"/>
      <c r="K814" s="34"/>
      <c r="L814" s="36" t="s">
        <v>62</v>
      </c>
      <c r="M814" s="41" t="s">
        <v>37</v>
      </c>
      <c r="N814" s="43">
        <v>2</v>
      </c>
      <c r="O814" s="39">
        <f t="shared" si="7"/>
        <v>50000</v>
      </c>
      <c r="P814" s="39">
        <v>100000</v>
      </c>
      <c r="Q814" s="36" t="s">
        <v>104</v>
      </c>
      <c r="R814" s="36" t="s">
        <v>1428</v>
      </c>
      <c r="S814" s="34" t="s">
        <v>173</v>
      </c>
      <c r="T814" s="36">
        <v>10</v>
      </c>
    </row>
    <row r="815" spans="1:20" s="40" customFormat="1" ht="51">
      <c r="A815" s="29"/>
      <c r="B815" s="41">
        <v>798</v>
      </c>
      <c r="C815" s="31" t="s">
        <v>29</v>
      </c>
      <c r="D815" s="58" t="s">
        <v>988</v>
      </c>
      <c r="E815" s="36" t="s">
        <v>1328</v>
      </c>
      <c r="F815" s="36" t="s">
        <v>108</v>
      </c>
      <c r="G815" s="36" t="s">
        <v>108</v>
      </c>
      <c r="H815" s="36" t="s">
        <v>1434</v>
      </c>
      <c r="I815" s="36" t="s">
        <v>1329</v>
      </c>
      <c r="J815" s="36" t="s">
        <v>1427</v>
      </c>
      <c r="K815" s="36" t="s">
        <v>1426</v>
      </c>
      <c r="L815" s="36" t="s">
        <v>62</v>
      </c>
      <c r="M815" s="41" t="s">
        <v>37</v>
      </c>
      <c r="N815" s="43">
        <v>2</v>
      </c>
      <c r="O815" s="39">
        <f t="shared" si="7"/>
        <v>25000</v>
      </c>
      <c r="P815" s="39">
        <v>50000</v>
      </c>
      <c r="Q815" s="36" t="s">
        <v>104</v>
      </c>
      <c r="R815" s="36" t="s">
        <v>1428</v>
      </c>
      <c r="S815" s="34" t="s">
        <v>94</v>
      </c>
      <c r="T815" s="36">
        <v>10</v>
      </c>
    </row>
    <row r="816" spans="1:20" s="40" customFormat="1" ht="40.5" customHeight="1">
      <c r="A816" s="29"/>
      <c r="B816" s="41">
        <v>799</v>
      </c>
      <c r="C816" s="31" t="s">
        <v>29</v>
      </c>
      <c r="D816" s="58" t="s">
        <v>988</v>
      </c>
      <c r="E816" s="36" t="s">
        <v>48</v>
      </c>
      <c r="F816" s="36" t="s">
        <v>49</v>
      </c>
      <c r="G816" s="36" t="s">
        <v>50</v>
      </c>
      <c r="H816" s="36" t="s">
        <v>51</v>
      </c>
      <c r="I816" s="36" t="s">
        <v>52</v>
      </c>
      <c r="J816" s="36"/>
      <c r="K816" s="36"/>
      <c r="L816" s="36" t="s">
        <v>62</v>
      </c>
      <c r="M816" s="41" t="s">
        <v>37</v>
      </c>
      <c r="N816" s="43">
        <v>4</v>
      </c>
      <c r="O816" s="39">
        <f t="shared" si="7"/>
        <v>4000</v>
      </c>
      <c r="P816" s="39">
        <v>16000</v>
      </c>
      <c r="Q816" s="36" t="s">
        <v>104</v>
      </c>
      <c r="R816" s="36" t="s">
        <v>1428</v>
      </c>
      <c r="S816" s="34" t="s">
        <v>94</v>
      </c>
      <c r="T816" s="36">
        <v>10</v>
      </c>
    </row>
    <row r="817" spans="1:20" s="40" customFormat="1" ht="40.5" customHeight="1">
      <c r="A817" s="29"/>
      <c r="B817" s="41">
        <v>800</v>
      </c>
      <c r="C817" s="31" t="s">
        <v>29</v>
      </c>
      <c r="D817" s="58" t="s">
        <v>988</v>
      </c>
      <c r="E817" s="36" t="s">
        <v>1435</v>
      </c>
      <c r="F817" s="36" t="s">
        <v>49</v>
      </c>
      <c r="G817" s="36" t="s">
        <v>50</v>
      </c>
      <c r="H817" s="36" t="s">
        <v>1437</v>
      </c>
      <c r="I817" s="36" t="s">
        <v>1436</v>
      </c>
      <c r="J817" s="36"/>
      <c r="K817" s="36"/>
      <c r="L817" s="36" t="s">
        <v>62</v>
      </c>
      <c r="M817" s="41" t="s">
        <v>37</v>
      </c>
      <c r="N817" s="43">
        <v>4</v>
      </c>
      <c r="O817" s="39">
        <f t="shared" si="7"/>
        <v>6700</v>
      </c>
      <c r="P817" s="39">
        <v>26800</v>
      </c>
      <c r="Q817" s="36" t="s">
        <v>104</v>
      </c>
      <c r="R817" s="36" t="s">
        <v>1428</v>
      </c>
      <c r="S817" s="34" t="s">
        <v>111</v>
      </c>
      <c r="T817" s="36">
        <v>10</v>
      </c>
    </row>
    <row r="818" spans="1:20" s="40" customFormat="1" ht="102">
      <c r="A818" s="29"/>
      <c r="B818" s="41">
        <v>801</v>
      </c>
      <c r="C818" s="31" t="s">
        <v>29</v>
      </c>
      <c r="D818" s="58" t="s">
        <v>988</v>
      </c>
      <c r="E818" s="36" t="s">
        <v>1438</v>
      </c>
      <c r="F818" s="36" t="s">
        <v>1441</v>
      </c>
      <c r="G818" s="36" t="s">
        <v>1439</v>
      </c>
      <c r="H818" s="36" t="s">
        <v>1442</v>
      </c>
      <c r="I818" s="36" t="s">
        <v>1440</v>
      </c>
      <c r="J818" s="36"/>
      <c r="K818" s="36"/>
      <c r="L818" s="36" t="s">
        <v>62</v>
      </c>
      <c r="M818" s="41" t="s">
        <v>37</v>
      </c>
      <c r="N818" s="43">
        <v>1</v>
      </c>
      <c r="O818" s="39">
        <f t="shared" si="7"/>
        <v>33800</v>
      </c>
      <c r="P818" s="39">
        <v>33800</v>
      </c>
      <c r="Q818" s="36" t="s">
        <v>104</v>
      </c>
      <c r="R818" s="36" t="s">
        <v>1428</v>
      </c>
      <c r="S818" s="34" t="s">
        <v>40</v>
      </c>
      <c r="T818" s="36">
        <v>0</v>
      </c>
    </row>
    <row r="819" spans="1:20" s="40" customFormat="1" ht="76.5">
      <c r="A819" s="29"/>
      <c r="B819" s="41">
        <v>802</v>
      </c>
      <c r="C819" s="31" t="s">
        <v>29</v>
      </c>
      <c r="D819" s="58" t="s">
        <v>988</v>
      </c>
      <c r="E819" s="36" t="s">
        <v>1443</v>
      </c>
      <c r="F819" s="36" t="s">
        <v>1444</v>
      </c>
      <c r="G819" s="36" t="s">
        <v>1444</v>
      </c>
      <c r="H819" s="36" t="s">
        <v>1446</v>
      </c>
      <c r="I819" s="36" t="s">
        <v>1445</v>
      </c>
      <c r="J819" s="36"/>
      <c r="K819" s="36"/>
      <c r="L819" s="36" t="s">
        <v>62</v>
      </c>
      <c r="M819" s="41" t="s">
        <v>37</v>
      </c>
      <c r="N819" s="43">
        <v>2</v>
      </c>
      <c r="O819" s="39">
        <f t="shared" si="7"/>
        <v>150000</v>
      </c>
      <c r="P819" s="39">
        <v>300000</v>
      </c>
      <c r="Q819" s="36" t="s">
        <v>104</v>
      </c>
      <c r="R819" s="36" t="s">
        <v>1428</v>
      </c>
      <c r="S819" s="34" t="s">
        <v>40</v>
      </c>
      <c r="T819" s="36">
        <v>0</v>
      </c>
    </row>
    <row r="820" spans="1:20" s="40" customFormat="1" ht="38.25">
      <c r="A820" s="29"/>
      <c r="B820" s="41">
        <v>803</v>
      </c>
      <c r="C820" s="31" t="s">
        <v>29</v>
      </c>
      <c r="D820" s="58" t="s">
        <v>988</v>
      </c>
      <c r="E820" s="36" t="s">
        <v>1447</v>
      </c>
      <c r="F820" s="36" t="s">
        <v>821</v>
      </c>
      <c r="G820" s="36" t="s">
        <v>822</v>
      </c>
      <c r="H820" s="36" t="s">
        <v>1449</v>
      </c>
      <c r="I820" s="36" t="s">
        <v>1448</v>
      </c>
      <c r="J820" s="36"/>
      <c r="K820" s="36"/>
      <c r="L820" s="36" t="s">
        <v>62</v>
      </c>
      <c r="M820" s="41" t="s">
        <v>37</v>
      </c>
      <c r="N820" s="43">
        <v>1</v>
      </c>
      <c r="O820" s="39">
        <f t="shared" si="7"/>
        <v>5000</v>
      </c>
      <c r="P820" s="39">
        <v>5000</v>
      </c>
      <c r="Q820" s="36" t="s">
        <v>104</v>
      </c>
      <c r="R820" s="36" t="s">
        <v>1428</v>
      </c>
      <c r="S820" s="34" t="s">
        <v>111</v>
      </c>
      <c r="T820" s="36">
        <v>0</v>
      </c>
    </row>
    <row r="821" spans="1:20" s="40" customFormat="1" ht="25.5">
      <c r="A821" s="29"/>
      <c r="B821" s="41">
        <v>804</v>
      </c>
      <c r="C821" s="31" t="s">
        <v>29</v>
      </c>
      <c r="D821" s="58" t="s">
        <v>988</v>
      </c>
      <c r="E821" s="36" t="s">
        <v>1450</v>
      </c>
      <c r="F821" s="36" t="s">
        <v>243</v>
      </c>
      <c r="G821" s="36" t="s">
        <v>1451</v>
      </c>
      <c r="H821" s="36" t="s">
        <v>1453</v>
      </c>
      <c r="I821" s="36" t="s">
        <v>1452</v>
      </c>
      <c r="J821" s="36"/>
      <c r="K821" s="36"/>
      <c r="L821" s="36" t="s">
        <v>62</v>
      </c>
      <c r="M821" s="41" t="s">
        <v>247</v>
      </c>
      <c r="N821" s="43">
        <v>1296</v>
      </c>
      <c r="O821" s="39">
        <f t="shared" si="7"/>
        <v>625</v>
      </c>
      <c r="P821" s="39">
        <v>810000</v>
      </c>
      <c r="Q821" s="36" t="s">
        <v>104</v>
      </c>
      <c r="R821" s="36" t="s">
        <v>1428</v>
      </c>
      <c r="S821" s="34" t="s">
        <v>40</v>
      </c>
      <c r="T821" s="36">
        <v>0</v>
      </c>
    </row>
    <row r="822" spans="1:20" s="40" customFormat="1" ht="25.5">
      <c r="A822" s="29"/>
      <c r="B822" s="41">
        <v>805</v>
      </c>
      <c r="C822" s="31" t="s">
        <v>29</v>
      </c>
      <c r="D822" s="58" t="s">
        <v>988</v>
      </c>
      <c r="E822" s="36" t="s">
        <v>1454</v>
      </c>
      <c r="F822" s="36" t="s">
        <v>1455</v>
      </c>
      <c r="G822" s="36" t="s">
        <v>1455</v>
      </c>
      <c r="H822" s="36" t="s">
        <v>1457</v>
      </c>
      <c r="I822" s="36" t="s">
        <v>1456</v>
      </c>
      <c r="J822" s="36"/>
      <c r="K822" s="36"/>
      <c r="L822" s="36" t="s">
        <v>62</v>
      </c>
      <c r="M822" s="41" t="s">
        <v>37</v>
      </c>
      <c r="N822" s="43">
        <v>540</v>
      </c>
      <c r="O822" s="39">
        <f t="shared" si="7"/>
        <v>42</v>
      </c>
      <c r="P822" s="39">
        <v>22680</v>
      </c>
      <c r="Q822" s="36" t="s">
        <v>104</v>
      </c>
      <c r="R822" s="36" t="s">
        <v>1428</v>
      </c>
      <c r="S822" s="34" t="s">
        <v>40</v>
      </c>
      <c r="T822" s="36">
        <v>0</v>
      </c>
    </row>
    <row r="823" spans="1:20" s="40" customFormat="1" ht="25.5">
      <c r="A823" s="29"/>
      <c r="B823" s="41">
        <v>806</v>
      </c>
      <c r="C823" s="31" t="s">
        <v>29</v>
      </c>
      <c r="D823" s="58" t="s">
        <v>988</v>
      </c>
      <c r="E823" s="36" t="s">
        <v>1458</v>
      </c>
      <c r="F823" s="36" t="s">
        <v>1460</v>
      </c>
      <c r="G823" s="36" t="s">
        <v>1459</v>
      </c>
      <c r="H823" s="36" t="s">
        <v>1461</v>
      </c>
      <c r="I823" s="36" t="s">
        <v>955</v>
      </c>
      <c r="J823" s="36"/>
      <c r="K823" s="36"/>
      <c r="L823" s="36" t="s">
        <v>62</v>
      </c>
      <c r="M823" s="41" t="s">
        <v>37</v>
      </c>
      <c r="N823" s="43">
        <v>270</v>
      </c>
      <c r="O823" s="39">
        <f t="shared" si="7"/>
        <v>30</v>
      </c>
      <c r="P823" s="39">
        <v>8100</v>
      </c>
      <c r="Q823" s="36" t="s">
        <v>104</v>
      </c>
      <c r="R823" s="36" t="s">
        <v>1428</v>
      </c>
      <c r="S823" s="34" t="s">
        <v>40</v>
      </c>
      <c r="T823" s="36">
        <v>0</v>
      </c>
    </row>
    <row r="824" spans="1:20" s="40" customFormat="1" ht="38.25">
      <c r="A824" s="29"/>
      <c r="B824" s="41">
        <v>807</v>
      </c>
      <c r="C824" s="31" t="s">
        <v>29</v>
      </c>
      <c r="D824" s="58" t="s">
        <v>988</v>
      </c>
      <c r="E824" s="36" t="s">
        <v>1462</v>
      </c>
      <c r="F824" s="36" t="s">
        <v>1465</v>
      </c>
      <c r="G824" s="36" t="s">
        <v>1463</v>
      </c>
      <c r="H824" s="36" t="s">
        <v>1466</v>
      </c>
      <c r="I824" s="36" t="s">
        <v>1464</v>
      </c>
      <c r="J824" s="36"/>
      <c r="K824" s="36"/>
      <c r="L824" s="36" t="s">
        <v>62</v>
      </c>
      <c r="M824" s="41" t="s">
        <v>37</v>
      </c>
      <c r="N824" s="43">
        <v>54</v>
      </c>
      <c r="O824" s="39">
        <f t="shared" si="7"/>
        <v>138</v>
      </c>
      <c r="P824" s="39">
        <v>7452</v>
      </c>
      <c r="Q824" s="36" t="s">
        <v>104</v>
      </c>
      <c r="R824" s="36" t="s">
        <v>1428</v>
      </c>
      <c r="S824" s="34" t="s">
        <v>40</v>
      </c>
      <c r="T824" s="36">
        <v>0</v>
      </c>
    </row>
    <row r="825" spans="1:20" s="40" customFormat="1" ht="25.5">
      <c r="A825" s="29"/>
      <c r="B825" s="41">
        <v>808</v>
      </c>
      <c r="C825" s="31" t="s">
        <v>29</v>
      </c>
      <c r="D825" s="58" t="s">
        <v>988</v>
      </c>
      <c r="E825" s="36" t="s">
        <v>1467</v>
      </c>
      <c r="F825" s="36" t="s">
        <v>1470</v>
      </c>
      <c r="G825" s="36" t="s">
        <v>1468</v>
      </c>
      <c r="H825" s="36" t="s">
        <v>1471</v>
      </c>
      <c r="I825" s="36" t="s">
        <v>1469</v>
      </c>
      <c r="J825" s="36" t="s">
        <v>1473</v>
      </c>
      <c r="K825" s="36" t="s">
        <v>1472</v>
      </c>
      <c r="L825" s="36" t="s">
        <v>62</v>
      </c>
      <c r="M825" s="41" t="s">
        <v>1682</v>
      </c>
      <c r="N825" s="43">
        <v>432</v>
      </c>
      <c r="O825" s="39">
        <f t="shared" si="7"/>
        <v>19</v>
      </c>
      <c r="P825" s="39">
        <v>8208</v>
      </c>
      <c r="Q825" s="36" t="s">
        <v>104</v>
      </c>
      <c r="R825" s="36" t="s">
        <v>1428</v>
      </c>
      <c r="S825" s="34" t="s">
        <v>40</v>
      </c>
      <c r="T825" s="36">
        <v>0</v>
      </c>
    </row>
    <row r="826" spans="1:20" s="40" customFormat="1" ht="25.5">
      <c r="A826" s="29"/>
      <c r="B826" s="41">
        <v>809</v>
      </c>
      <c r="C826" s="31" t="s">
        <v>29</v>
      </c>
      <c r="D826" s="58" t="s">
        <v>988</v>
      </c>
      <c r="E826" s="36" t="s">
        <v>1467</v>
      </c>
      <c r="F826" s="36" t="s">
        <v>1470</v>
      </c>
      <c r="G826" s="36" t="s">
        <v>1468</v>
      </c>
      <c r="H826" s="36" t="s">
        <v>1471</v>
      </c>
      <c r="I826" s="36" t="s">
        <v>1469</v>
      </c>
      <c r="J826" s="36" t="s">
        <v>1475</v>
      </c>
      <c r="K826" s="36" t="s">
        <v>1476</v>
      </c>
      <c r="L826" s="36" t="s">
        <v>62</v>
      </c>
      <c r="M826" s="41" t="s">
        <v>1474</v>
      </c>
      <c r="N826" s="43">
        <v>540</v>
      </c>
      <c r="O826" s="39">
        <f t="shared" si="7"/>
        <v>31</v>
      </c>
      <c r="P826" s="39">
        <v>16740</v>
      </c>
      <c r="Q826" s="36" t="s">
        <v>104</v>
      </c>
      <c r="R826" s="36" t="s">
        <v>1428</v>
      </c>
      <c r="S826" s="34" t="s">
        <v>40</v>
      </c>
      <c r="T826" s="36">
        <v>0</v>
      </c>
    </row>
    <row r="827" spans="1:20" s="40" customFormat="1" ht="25.5">
      <c r="A827" s="29"/>
      <c r="B827" s="41">
        <v>810</v>
      </c>
      <c r="C827" s="31" t="s">
        <v>29</v>
      </c>
      <c r="D827" s="58" t="s">
        <v>988</v>
      </c>
      <c r="E827" s="36" t="s">
        <v>1477</v>
      </c>
      <c r="F827" s="36" t="s">
        <v>1480</v>
      </c>
      <c r="G827" s="36" t="s">
        <v>1478</v>
      </c>
      <c r="H827" s="36" t="s">
        <v>1481</v>
      </c>
      <c r="I827" s="36" t="s">
        <v>1479</v>
      </c>
      <c r="J827" s="36"/>
      <c r="K827" s="36"/>
      <c r="L827" s="36" t="s">
        <v>62</v>
      </c>
      <c r="M827" s="41" t="s">
        <v>37</v>
      </c>
      <c r="N827" s="43">
        <v>108</v>
      </c>
      <c r="O827" s="39">
        <f t="shared" si="7"/>
        <v>79</v>
      </c>
      <c r="P827" s="39">
        <v>8532</v>
      </c>
      <c r="Q827" s="36" t="s">
        <v>104</v>
      </c>
      <c r="R827" s="36" t="s">
        <v>1428</v>
      </c>
      <c r="S827" s="34" t="s">
        <v>40</v>
      </c>
      <c r="T827" s="36">
        <v>0</v>
      </c>
    </row>
    <row r="828" spans="1:20" s="40" customFormat="1" ht="25.5">
      <c r="A828" s="29"/>
      <c r="B828" s="41">
        <v>811</v>
      </c>
      <c r="C828" s="31" t="s">
        <v>29</v>
      </c>
      <c r="D828" s="58" t="s">
        <v>988</v>
      </c>
      <c r="E828" s="36" t="s">
        <v>1482</v>
      </c>
      <c r="F828" s="36" t="s">
        <v>1483</v>
      </c>
      <c r="G828" s="36" t="s">
        <v>1483</v>
      </c>
      <c r="H828" s="36" t="s">
        <v>1485</v>
      </c>
      <c r="I828" s="36" t="s">
        <v>1484</v>
      </c>
      <c r="J828" s="36"/>
      <c r="K828" s="36"/>
      <c r="L828" s="36" t="s">
        <v>62</v>
      </c>
      <c r="M828" s="41" t="s">
        <v>37</v>
      </c>
      <c r="N828" s="43">
        <v>108</v>
      </c>
      <c r="O828" s="39">
        <f t="shared" si="7"/>
        <v>142</v>
      </c>
      <c r="P828" s="39">
        <v>15336</v>
      </c>
      <c r="Q828" s="36" t="s">
        <v>104</v>
      </c>
      <c r="R828" s="36" t="s">
        <v>1428</v>
      </c>
      <c r="S828" s="34" t="s">
        <v>40</v>
      </c>
      <c r="T828" s="36">
        <v>0</v>
      </c>
    </row>
    <row r="829" spans="1:20" s="40" customFormat="1" ht="25.5">
      <c r="A829" s="29"/>
      <c r="B829" s="41">
        <v>812</v>
      </c>
      <c r="C829" s="31" t="s">
        <v>29</v>
      </c>
      <c r="D829" s="58" t="s">
        <v>988</v>
      </c>
      <c r="E829" s="36" t="s">
        <v>1486</v>
      </c>
      <c r="F829" s="36" t="s">
        <v>1487</v>
      </c>
      <c r="G829" s="36" t="s">
        <v>1487</v>
      </c>
      <c r="H829" s="36" t="s">
        <v>1489</v>
      </c>
      <c r="I829" s="36" t="s">
        <v>1488</v>
      </c>
      <c r="J829" s="36" t="s">
        <v>1491</v>
      </c>
      <c r="K829" s="36" t="s">
        <v>1490</v>
      </c>
      <c r="L829" s="36" t="s">
        <v>62</v>
      </c>
      <c r="M829" s="41" t="s">
        <v>1474</v>
      </c>
      <c r="N829" s="43">
        <v>216</v>
      </c>
      <c r="O829" s="39">
        <f t="shared" si="7"/>
        <v>27</v>
      </c>
      <c r="P829" s="39">
        <v>5832</v>
      </c>
      <c r="Q829" s="36" t="s">
        <v>104</v>
      </c>
      <c r="R829" s="36" t="s">
        <v>1428</v>
      </c>
      <c r="S829" s="34" t="s">
        <v>40</v>
      </c>
      <c r="T829" s="36">
        <v>0</v>
      </c>
    </row>
    <row r="830" spans="1:20" s="40" customFormat="1" ht="25.5">
      <c r="A830" s="29"/>
      <c r="B830" s="41">
        <v>813</v>
      </c>
      <c r="C830" s="31" t="s">
        <v>29</v>
      </c>
      <c r="D830" s="58" t="s">
        <v>988</v>
      </c>
      <c r="E830" s="36" t="s">
        <v>1492</v>
      </c>
      <c r="F830" s="36" t="s">
        <v>1495</v>
      </c>
      <c r="G830" s="36" t="s">
        <v>1493</v>
      </c>
      <c r="H830" s="36" t="s">
        <v>1496</v>
      </c>
      <c r="I830" s="36" t="s">
        <v>1494</v>
      </c>
      <c r="J830" s="36"/>
      <c r="K830" s="36"/>
      <c r="L830" s="36" t="s">
        <v>62</v>
      </c>
      <c r="M830" s="41" t="s">
        <v>37</v>
      </c>
      <c r="N830" s="43">
        <v>54</v>
      </c>
      <c r="O830" s="39">
        <f t="shared" si="7"/>
        <v>30</v>
      </c>
      <c r="P830" s="39">
        <v>1620</v>
      </c>
      <c r="Q830" s="36" t="s">
        <v>104</v>
      </c>
      <c r="R830" s="36" t="s">
        <v>1428</v>
      </c>
      <c r="S830" s="34" t="s">
        <v>40</v>
      </c>
      <c r="T830" s="36">
        <v>0</v>
      </c>
    </row>
    <row r="831" spans="1:20" s="40" customFormat="1" ht="38.25">
      <c r="A831" s="29"/>
      <c r="B831" s="41">
        <v>814</v>
      </c>
      <c r="C831" s="31" t="s">
        <v>29</v>
      </c>
      <c r="D831" s="58" t="s">
        <v>988</v>
      </c>
      <c r="E831" s="36" t="s">
        <v>1497</v>
      </c>
      <c r="F831" s="36" t="s">
        <v>1498</v>
      </c>
      <c r="G831" s="36" t="s">
        <v>1498</v>
      </c>
      <c r="H831" s="36" t="s">
        <v>1500</v>
      </c>
      <c r="I831" s="36" t="s">
        <v>1499</v>
      </c>
      <c r="J831" s="36"/>
      <c r="K831" s="36"/>
      <c r="L831" s="36" t="s">
        <v>62</v>
      </c>
      <c r="M831" s="41" t="s">
        <v>37</v>
      </c>
      <c r="N831" s="43">
        <v>270</v>
      </c>
      <c r="O831" s="39">
        <f t="shared" si="7"/>
        <v>84</v>
      </c>
      <c r="P831" s="39">
        <v>22680</v>
      </c>
      <c r="Q831" s="36" t="s">
        <v>104</v>
      </c>
      <c r="R831" s="36" t="s">
        <v>1428</v>
      </c>
      <c r="S831" s="34" t="s">
        <v>40</v>
      </c>
      <c r="T831" s="36">
        <v>0</v>
      </c>
    </row>
    <row r="832" spans="1:20" s="40" customFormat="1" ht="25.5">
      <c r="A832" s="29"/>
      <c r="B832" s="41">
        <v>815</v>
      </c>
      <c r="C832" s="31" t="s">
        <v>29</v>
      </c>
      <c r="D832" s="58" t="s">
        <v>988</v>
      </c>
      <c r="E832" s="36" t="s">
        <v>1503</v>
      </c>
      <c r="F832" s="36" t="s">
        <v>1502</v>
      </c>
      <c r="G832" s="36" t="s">
        <v>1501</v>
      </c>
      <c r="H832" s="36" t="s">
        <v>1505</v>
      </c>
      <c r="I832" s="36" t="s">
        <v>1504</v>
      </c>
      <c r="J832" s="36"/>
      <c r="K832" s="36"/>
      <c r="L832" s="36" t="s">
        <v>62</v>
      </c>
      <c r="M832" s="41" t="s">
        <v>1474</v>
      </c>
      <c r="N832" s="43">
        <v>918</v>
      </c>
      <c r="O832" s="39">
        <f t="shared" si="7"/>
        <v>2397</v>
      </c>
      <c r="P832" s="39">
        <v>2200446</v>
      </c>
      <c r="Q832" s="36" t="s">
        <v>104</v>
      </c>
      <c r="R832" s="36" t="s">
        <v>1428</v>
      </c>
      <c r="S832" s="34" t="s">
        <v>40</v>
      </c>
      <c r="T832" s="36">
        <v>0</v>
      </c>
    </row>
    <row r="833" spans="1:20" s="40" customFormat="1" ht="51">
      <c r="A833" s="29"/>
      <c r="B833" s="41">
        <v>816</v>
      </c>
      <c r="C833" s="31" t="s">
        <v>29</v>
      </c>
      <c r="D833" s="58" t="s">
        <v>988</v>
      </c>
      <c r="E833" s="36" t="s">
        <v>1506</v>
      </c>
      <c r="F833" s="36" t="s">
        <v>1507</v>
      </c>
      <c r="G833" s="36" t="s">
        <v>1507</v>
      </c>
      <c r="H833" s="36" t="s">
        <v>1509</v>
      </c>
      <c r="I833" s="36" t="s">
        <v>1508</v>
      </c>
      <c r="J833" s="36"/>
      <c r="K833" s="36"/>
      <c r="L833" s="36" t="s">
        <v>62</v>
      </c>
      <c r="M833" s="41" t="s">
        <v>37</v>
      </c>
      <c r="N833" s="43">
        <v>54</v>
      </c>
      <c r="O833" s="39">
        <f t="shared" si="7"/>
        <v>1282</v>
      </c>
      <c r="P833" s="39">
        <v>69228</v>
      </c>
      <c r="Q833" s="36" t="s">
        <v>104</v>
      </c>
      <c r="R833" s="36" t="s">
        <v>1428</v>
      </c>
      <c r="S833" s="34" t="s">
        <v>40</v>
      </c>
      <c r="T833" s="36">
        <v>0</v>
      </c>
    </row>
    <row r="834" spans="1:20" s="40" customFormat="1" ht="25.5">
      <c r="A834" s="29"/>
      <c r="B834" s="41">
        <v>817</v>
      </c>
      <c r="C834" s="31" t="s">
        <v>29</v>
      </c>
      <c r="D834" s="58" t="s">
        <v>988</v>
      </c>
      <c r="E834" s="36" t="s">
        <v>1510</v>
      </c>
      <c r="F834" s="36" t="s">
        <v>1511</v>
      </c>
      <c r="G834" s="36" t="s">
        <v>1511</v>
      </c>
      <c r="H834" s="36" t="s">
        <v>1513</v>
      </c>
      <c r="I834" s="36" t="s">
        <v>1512</v>
      </c>
      <c r="J834" s="36"/>
      <c r="K834" s="36"/>
      <c r="L834" s="36" t="s">
        <v>62</v>
      </c>
      <c r="M834" s="41" t="s">
        <v>37</v>
      </c>
      <c r="N834" s="43">
        <v>54</v>
      </c>
      <c r="O834" s="39">
        <f t="shared" si="7"/>
        <v>360</v>
      </c>
      <c r="P834" s="39">
        <v>19440</v>
      </c>
      <c r="Q834" s="36" t="s">
        <v>104</v>
      </c>
      <c r="R834" s="36" t="s">
        <v>1428</v>
      </c>
      <c r="S834" s="34" t="s">
        <v>40</v>
      </c>
      <c r="T834" s="36">
        <v>0</v>
      </c>
    </row>
    <row r="835" spans="1:20" s="40" customFormat="1" ht="89.25">
      <c r="A835" s="29"/>
      <c r="B835" s="41">
        <v>818</v>
      </c>
      <c r="C835" s="31" t="s">
        <v>29</v>
      </c>
      <c r="D835" s="58" t="s">
        <v>988</v>
      </c>
      <c r="E835" s="36" t="s">
        <v>1514</v>
      </c>
      <c r="F835" s="36" t="s">
        <v>1515</v>
      </c>
      <c r="G835" s="36" t="s">
        <v>1515</v>
      </c>
      <c r="H835" s="36" t="s">
        <v>1517</v>
      </c>
      <c r="I835" s="36" t="s">
        <v>1516</v>
      </c>
      <c r="J835" s="36"/>
      <c r="K835" s="36"/>
      <c r="L835" s="36" t="s">
        <v>62</v>
      </c>
      <c r="M835" s="41" t="s">
        <v>37</v>
      </c>
      <c r="N835" s="43">
        <v>54</v>
      </c>
      <c r="O835" s="39">
        <f t="shared" si="7"/>
        <v>1595</v>
      </c>
      <c r="P835" s="39">
        <v>86130</v>
      </c>
      <c r="Q835" s="36" t="s">
        <v>104</v>
      </c>
      <c r="R835" s="36" t="s">
        <v>1428</v>
      </c>
      <c r="S835" s="34" t="s">
        <v>40</v>
      </c>
      <c r="T835" s="36">
        <v>0</v>
      </c>
    </row>
    <row r="836" spans="1:20" s="40" customFormat="1" ht="51">
      <c r="A836" s="29"/>
      <c r="B836" s="41">
        <v>819</v>
      </c>
      <c r="C836" s="31" t="s">
        <v>29</v>
      </c>
      <c r="D836" s="58" t="s">
        <v>988</v>
      </c>
      <c r="E836" s="36" t="s">
        <v>1518</v>
      </c>
      <c r="F836" s="36" t="s">
        <v>1519</v>
      </c>
      <c r="G836" s="36" t="s">
        <v>1519</v>
      </c>
      <c r="H836" s="36" t="s">
        <v>1521</v>
      </c>
      <c r="I836" s="36" t="s">
        <v>1520</v>
      </c>
      <c r="J836" s="36"/>
      <c r="K836" s="36"/>
      <c r="L836" s="36" t="s">
        <v>62</v>
      </c>
      <c r="M836" s="41" t="s">
        <v>37</v>
      </c>
      <c r="N836" s="43">
        <v>54</v>
      </c>
      <c r="O836" s="39">
        <f t="shared" si="7"/>
        <v>62</v>
      </c>
      <c r="P836" s="39">
        <v>3348</v>
      </c>
      <c r="Q836" s="36" t="s">
        <v>104</v>
      </c>
      <c r="R836" s="36" t="s">
        <v>1428</v>
      </c>
      <c r="S836" s="34" t="s">
        <v>40</v>
      </c>
      <c r="T836" s="36">
        <v>0</v>
      </c>
    </row>
    <row r="837" spans="1:20" s="40" customFormat="1" ht="38.25">
      <c r="A837" s="29"/>
      <c r="B837" s="41">
        <v>820</v>
      </c>
      <c r="C837" s="31" t="s">
        <v>29</v>
      </c>
      <c r="D837" s="58" t="s">
        <v>988</v>
      </c>
      <c r="E837" s="36" t="s">
        <v>1522</v>
      </c>
      <c r="F837" s="36" t="s">
        <v>1523</v>
      </c>
      <c r="G837" s="36" t="s">
        <v>1523</v>
      </c>
      <c r="H837" s="36" t="s">
        <v>1525</v>
      </c>
      <c r="I837" s="36" t="s">
        <v>1524</v>
      </c>
      <c r="J837" s="36" t="s">
        <v>1473</v>
      </c>
      <c r="K837" s="36" t="s">
        <v>1472</v>
      </c>
      <c r="L837" s="36" t="s">
        <v>62</v>
      </c>
      <c r="M837" s="41" t="s">
        <v>37</v>
      </c>
      <c r="N837" s="43">
        <v>54</v>
      </c>
      <c r="O837" s="39">
        <f t="shared" si="7"/>
        <v>108</v>
      </c>
      <c r="P837" s="39">
        <v>5832</v>
      </c>
      <c r="Q837" s="36" t="s">
        <v>104</v>
      </c>
      <c r="R837" s="36" t="s">
        <v>1428</v>
      </c>
      <c r="S837" s="34" t="s">
        <v>40</v>
      </c>
      <c r="T837" s="36">
        <v>0</v>
      </c>
    </row>
    <row r="838" spans="1:20" s="40" customFormat="1" ht="38.25">
      <c r="A838" s="29"/>
      <c r="B838" s="41">
        <v>821</v>
      </c>
      <c r="C838" s="31" t="s">
        <v>29</v>
      </c>
      <c r="D838" s="58" t="s">
        <v>988</v>
      </c>
      <c r="E838" s="36" t="s">
        <v>1522</v>
      </c>
      <c r="F838" s="36" t="s">
        <v>1523</v>
      </c>
      <c r="G838" s="36" t="s">
        <v>1523</v>
      </c>
      <c r="H838" s="36" t="s">
        <v>1525</v>
      </c>
      <c r="I838" s="36" t="s">
        <v>1524</v>
      </c>
      <c r="J838" s="36" t="s">
        <v>1475</v>
      </c>
      <c r="K838" s="36" t="s">
        <v>1476</v>
      </c>
      <c r="L838" s="36" t="s">
        <v>62</v>
      </c>
      <c r="M838" s="41" t="s">
        <v>37</v>
      </c>
      <c r="N838" s="43">
        <v>54</v>
      </c>
      <c r="O838" s="39">
        <f t="shared" si="7"/>
        <v>432</v>
      </c>
      <c r="P838" s="39">
        <v>23328</v>
      </c>
      <c r="Q838" s="36" t="s">
        <v>104</v>
      </c>
      <c r="R838" s="36" t="s">
        <v>1428</v>
      </c>
      <c r="S838" s="34" t="s">
        <v>40</v>
      </c>
      <c r="T838" s="36">
        <v>0</v>
      </c>
    </row>
    <row r="839" spans="1:20" s="40" customFormat="1" ht="25.5">
      <c r="A839" s="29"/>
      <c r="B839" s="41">
        <v>822</v>
      </c>
      <c r="C839" s="31" t="s">
        <v>29</v>
      </c>
      <c r="D839" s="58" t="s">
        <v>988</v>
      </c>
      <c r="E839" s="36" t="s">
        <v>1526</v>
      </c>
      <c r="F839" s="36" t="s">
        <v>1529</v>
      </c>
      <c r="G839" s="36" t="s">
        <v>1527</v>
      </c>
      <c r="H839" s="36" t="s">
        <v>1530</v>
      </c>
      <c r="I839" s="36" t="s">
        <v>1528</v>
      </c>
      <c r="J839" s="36" t="s">
        <v>1532</v>
      </c>
      <c r="K839" s="36" t="s">
        <v>1531</v>
      </c>
      <c r="L839" s="36" t="s">
        <v>62</v>
      </c>
      <c r="M839" s="41" t="s">
        <v>37</v>
      </c>
      <c r="N839" s="43">
        <v>54</v>
      </c>
      <c r="O839" s="39">
        <f t="shared" ref="O839:O902" si="8">P839/N839</f>
        <v>715</v>
      </c>
      <c r="P839" s="39">
        <v>38610</v>
      </c>
      <c r="Q839" s="36" t="s">
        <v>104</v>
      </c>
      <c r="R839" s="36" t="s">
        <v>1428</v>
      </c>
      <c r="S839" s="34" t="s">
        <v>40</v>
      </c>
      <c r="T839" s="36">
        <v>0</v>
      </c>
    </row>
    <row r="840" spans="1:20" s="40" customFormat="1" ht="25.5">
      <c r="A840" s="29"/>
      <c r="B840" s="41">
        <v>823</v>
      </c>
      <c r="C840" s="31" t="s">
        <v>29</v>
      </c>
      <c r="D840" s="58" t="s">
        <v>988</v>
      </c>
      <c r="E840" s="36" t="s">
        <v>1533</v>
      </c>
      <c r="F840" s="36" t="s">
        <v>1536</v>
      </c>
      <c r="G840" s="36" t="s">
        <v>1534</v>
      </c>
      <c r="H840" s="36" t="s">
        <v>1537</v>
      </c>
      <c r="I840" s="36" t="s">
        <v>1535</v>
      </c>
      <c r="J840" s="36" t="s">
        <v>1539</v>
      </c>
      <c r="K840" s="36" t="s">
        <v>1538</v>
      </c>
      <c r="L840" s="36" t="s">
        <v>62</v>
      </c>
      <c r="M840" s="41" t="s">
        <v>37</v>
      </c>
      <c r="N840" s="43">
        <v>162</v>
      </c>
      <c r="O840" s="39">
        <f t="shared" si="8"/>
        <v>80</v>
      </c>
      <c r="P840" s="39">
        <v>12960</v>
      </c>
      <c r="Q840" s="36" t="s">
        <v>104</v>
      </c>
      <c r="R840" s="36" t="s">
        <v>1428</v>
      </c>
      <c r="S840" s="34" t="s">
        <v>40</v>
      </c>
      <c r="T840" s="36">
        <v>0</v>
      </c>
    </row>
    <row r="841" spans="1:20" s="40" customFormat="1" ht="25.5">
      <c r="A841" s="29"/>
      <c r="B841" s="41">
        <v>824</v>
      </c>
      <c r="C841" s="31" t="s">
        <v>29</v>
      </c>
      <c r="D841" s="58" t="s">
        <v>988</v>
      </c>
      <c r="E841" s="36" t="s">
        <v>1540</v>
      </c>
      <c r="F841" s="36" t="s">
        <v>1541</v>
      </c>
      <c r="G841" s="36" t="s">
        <v>1541</v>
      </c>
      <c r="H841" s="36" t="s">
        <v>1543</v>
      </c>
      <c r="I841" s="36" t="s">
        <v>1542</v>
      </c>
      <c r="J841" s="36"/>
      <c r="K841" s="36"/>
      <c r="L841" s="36" t="s">
        <v>62</v>
      </c>
      <c r="M841" s="41" t="s">
        <v>37</v>
      </c>
      <c r="N841" s="43">
        <v>216</v>
      </c>
      <c r="O841" s="39">
        <f t="shared" si="8"/>
        <v>246</v>
      </c>
      <c r="P841" s="39">
        <v>53136</v>
      </c>
      <c r="Q841" s="36" t="s">
        <v>104</v>
      </c>
      <c r="R841" s="36" t="s">
        <v>1428</v>
      </c>
      <c r="S841" s="34" t="s">
        <v>40</v>
      </c>
      <c r="T841" s="36">
        <v>0</v>
      </c>
    </row>
    <row r="842" spans="1:20" s="40" customFormat="1" ht="51">
      <c r="A842" s="29"/>
      <c r="B842" s="41">
        <v>825</v>
      </c>
      <c r="C842" s="31" t="s">
        <v>29</v>
      </c>
      <c r="D842" s="58" t="s">
        <v>339</v>
      </c>
      <c r="E842" s="36" t="s">
        <v>547</v>
      </c>
      <c r="F842" s="34" t="s">
        <v>550</v>
      </c>
      <c r="G842" s="34" t="s">
        <v>551</v>
      </c>
      <c r="H842" s="34" t="s">
        <v>550</v>
      </c>
      <c r="I842" s="34" t="s">
        <v>551</v>
      </c>
      <c r="J842" s="36" t="s">
        <v>1545</v>
      </c>
      <c r="K842" s="36" t="s">
        <v>1544</v>
      </c>
      <c r="L842" s="36" t="s">
        <v>62</v>
      </c>
      <c r="M842" s="41" t="s">
        <v>345</v>
      </c>
      <c r="N842" s="43">
        <v>1</v>
      </c>
      <c r="O842" s="39">
        <f t="shared" si="8"/>
        <v>317000</v>
      </c>
      <c r="P842" s="39">
        <v>317000</v>
      </c>
      <c r="Q842" s="41" t="s">
        <v>104</v>
      </c>
      <c r="R842" s="36" t="s">
        <v>96</v>
      </c>
      <c r="S842" s="34" t="s">
        <v>111</v>
      </c>
      <c r="T842" s="36">
        <v>30</v>
      </c>
    </row>
    <row r="843" spans="1:20" s="40" customFormat="1" ht="51">
      <c r="A843" s="29"/>
      <c r="B843" s="41">
        <v>826</v>
      </c>
      <c r="C843" s="31" t="s">
        <v>29</v>
      </c>
      <c r="D843" s="58" t="s">
        <v>339</v>
      </c>
      <c r="E843" s="36" t="s">
        <v>547</v>
      </c>
      <c r="F843" s="34" t="s">
        <v>550</v>
      </c>
      <c r="G843" s="34" t="s">
        <v>551</v>
      </c>
      <c r="H843" s="34" t="s">
        <v>550</v>
      </c>
      <c r="I843" s="34" t="s">
        <v>551</v>
      </c>
      <c r="J843" s="36" t="s">
        <v>1545</v>
      </c>
      <c r="K843" s="36" t="s">
        <v>1544</v>
      </c>
      <c r="L843" s="36" t="s">
        <v>62</v>
      </c>
      <c r="M843" s="41" t="s">
        <v>345</v>
      </c>
      <c r="N843" s="43">
        <v>1</v>
      </c>
      <c r="O843" s="39">
        <f t="shared" si="8"/>
        <v>173832</v>
      </c>
      <c r="P843" s="39">
        <v>173832</v>
      </c>
      <c r="Q843" s="41" t="s">
        <v>104</v>
      </c>
      <c r="R843" s="36" t="s">
        <v>96</v>
      </c>
      <c r="S843" s="34" t="s">
        <v>94</v>
      </c>
      <c r="T843" s="36">
        <v>30</v>
      </c>
    </row>
    <row r="844" spans="1:20" s="40" customFormat="1" ht="51">
      <c r="A844" s="29"/>
      <c r="B844" s="41">
        <v>827</v>
      </c>
      <c r="C844" s="31" t="s">
        <v>29</v>
      </c>
      <c r="D844" s="58" t="s">
        <v>339</v>
      </c>
      <c r="E844" s="36" t="s">
        <v>547</v>
      </c>
      <c r="F844" s="34" t="s">
        <v>550</v>
      </c>
      <c r="G844" s="34" t="s">
        <v>551</v>
      </c>
      <c r="H844" s="34" t="s">
        <v>550</v>
      </c>
      <c r="I844" s="34" t="s">
        <v>551</v>
      </c>
      <c r="J844" s="36" t="s">
        <v>1545</v>
      </c>
      <c r="K844" s="36" t="s">
        <v>1544</v>
      </c>
      <c r="L844" s="36" t="s">
        <v>62</v>
      </c>
      <c r="M844" s="41" t="s">
        <v>345</v>
      </c>
      <c r="N844" s="43">
        <v>1</v>
      </c>
      <c r="O844" s="39">
        <f t="shared" si="8"/>
        <v>302928</v>
      </c>
      <c r="P844" s="39">
        <v>302928</v>
      </c>
      <c r="Q844" s="41" t="s">
        <v>104</v>
      </c>
      <c r="R844" s="36" t="s">
        <v>96</v>
      </c>
      <c r="S844" s="34" t="s">
        <v>98</v>
      </c>
      <c r="T844" s="36">
        <v>30</v>
      </c>
    </row>
    <row r="845" spans="1:20" s="40" customFormat="1" ht="51">
      <c r="A845" s="29"/>
      <c r="B845" s="41">
        <v>828</v>
      </c>
      <c r="C845" s="31" t="s">
        <v>29</v>
      </c>
      <c r="D845" s="58" t="s">
        <v>339</v>
      </c>
      <c r="E845" s="36" t="s">
        <v>547</v>
      </c>
      <c r="F845" s="34" t="s">
        <v>550</v>
      </c>
      <c r="G845" s="34" t="s">
        <v>551</v>
      </c>
      <c r="H845" s="34" t="s">
        <v>550</v>
      </c>
      <c r="I845" s="34" t="s">
        <v>551</v>
      </c>
      <c r="J845" s="36" t="s">
        <v>1545</v>
      </c>
      <c r="K845" s="36" t="s">
        <v>1544</v>
      </c>
      <c r="L845" s="36" t="s">
        <v>62</v>
      </c>
      <c r="M845" s="41" t="s">
        <v>345</v>
      </c>
      <c r="N845" s="43">
        <v>1</v>
      </c>
      <c r="O845" s="39">
        <f t="shared" si="8"/>
        <v>652169</v>
      </c>
      <c r="P845" s="39">
        <v>652169</v>
      </c>
      <c r="Q845" s="41" t="s">
        <v>104</v>
      </c>
      <c r="R845" s="36" t="s">
        <v>96</v>
      </c>
      <c r="S845" s="34" t="s">
        <v>191</v>
      </c>
      <c r="T845" s="36">
        <v>30</v>
      </c>
    </row>
    <row r="846" spans="1:20" s="40" customFormat="1" ht="51">
      <c r="A846" s="29"/>
      <c r="B846" s="41">
        <v>829</v>
      </c>
      <c r="C846" s="31" t="s">
        <v>29</v>
      </c>
      <c r="D846" s="58" t="s">
        <v>339</v>
      </c>
      <c r="E846" s="36" t="s">
        <v>547</v>
      </c>
      <c r="F846" s="34" t="s">
        <v>550</v>
      </c>
      <c r="G846" s="34" t="s">
        <v>551</v>
      </c>
      <c r="H846" s="34" t="s">
        <v>550</v>
      </c>
      <c r="I846" s="34" t="s">
        <v>551</v>
      </c>
      <c r="J846" s="36" t="s">
        <v>1545</v>
      </c>
      <c r="K846" s="36" t="s">
        <v>1544</v>
      </c>
      <c r="L846" s="36" t="s">
        <v>62</v>
      </c>
      <c r="M846" s="41" t="s">
        <v>345</v>
      </c>
      <c r="N846" s="43">
        <v>1</v>
      </c>
      <c r="O846" s="39">
        <f t="shared" si="8"/>
        <v>450000</v>
      </c>
      <c r="P846" s="39">
        <v>450000</v>
      </c>
      <c r="Q846" s="41" t="s">
        <v>104</v>
      </c>
      <c r="R846" s="36" t="s">
        <v>96</v>
      </c>
      <c r="S846" s="34" t="s">
        <v>99</v>
      </c>
      <c r="T846" s="36">
        <v>30</v>
      </c>
    </row>
    <row r="847" spans="1:20" s="40" customFormat="1" ht="51">
      <c r="A847" s="29"/>
      <c r="B847" s="41">
        <v>830</v>
      </c>
      <c r="C847" s="31" t="s">
        <v>29</v>
      </c>
      <c r="D847" s="58" t="s">
        <v>339</v>
      </c>
      <c r="E847" s="36" t="s">
        <v>547</v>
      </c>
      <c r="F847" s="34" t="s">
        <v>550</v>
      </c>
      <c r="G847" s="34" t="s">
        <v>551</v>
      </c>
      <c r="H847" s="34" t="s">
        <v>550</v>
      </c>
      <c r="I847" s="34" t="s">
        <v>551</v>
      </c>
      <c r="J847" s="36" t="s">
        <v>1545</v>
      </c>
      <c r="K847" s="36" t="s">
        <v>1544</v>
      </c>
      <c r="L847" s="36" t="s">
        <v>62</v>
      </c>
      <c r="M847" s="41" t="s">
        <v>345</v>
      </c>
      <c r="N847" s="43">
        <v>1</v>
      </c>
      <c r="O847" s="39">
        <f t="shared" si="8"/>
        <v>92732</v>
      </c>
      <c r="P847" s="39">
        <v>92732</v>
      </c>
      <c r="Q847" s="41" t="s">
        <v>104</v>
      </c>
      <c r="R847" s="36" t="s">
        <v>96</v>
      </c>
      <c r="S847" s="34" t="s">
        <v>189</v>
      </c>
      <c r="T847" s="36">
        <v>30</v>
      </c>
    </row>
    <row r="848" spans="1:20" s="40" customFormat="1" ht="51">
      <c r="A848" s="29"/>
      <c r="B848" s="41">
        <v>831</v>
      </c>
      <c r="C848" s="31" t="s">
        <v>29</v>
      </c>
      <c r="D848" s="58" t="s">
        <v>339</v>
      </c>
      <c r="E848" s="36" t="s">
        <v>547</v>
      </c>
      <c r="F848" s="34" t="s">
        <v>550</v>
      </c>
      <c r="G848" s="34" t="s">
        <v>551</v>
      </c>
      <c r="H848" s="34" t="s">
        <v>550</v>
      </c>
      <c r="I848" s="34" t="s">
        <v>551</v>
      </c>
      <c r="J848" s="36" t="s">
        <v>1545</v>
      </c>
      <c r="K848" s="36" t="s">
        <v>1544</v>
      </c>
      <c r="L848" s="36" t="s">
        <v>62</v>
      </c>
      <c r="M848" s="41" t="s">
        <v>345</v>
      </c>
      <c r="N848" s="43">
        <v>1</v>
      </c>
      <c r="O848" s="39">
        <f t="shared" si="8"/>
        <v>134620</v>
      </c>
      <c r="P848" s="39">
        <v>134620</v>
      </c>
      <c r="Q848" s="41" t="s">
        <v>104</v>
      </c>
      <c r="R848" s="36" t="s">
        <v>96</v>
      </c>
      <c r="S848" s="34" t="s">
        <v>192</v>
      </c>
      <c r="T848" s="36">
        <v>30</v>
      </c>
    </row>
    <row r="849" spans="1:20" s="40" customFormat="1" ht="51">
      <c r="A849" s="29"/>
      <c r="B849" s="41">
        <v>832</v>
      </c>
      <c r="C849" s="31" t="s">
        <v>29</v>
      </c>
      <c r="D849" s="58" t="s">
        <v>339</v>
      </c>
      <c r="E849" s="36" t="s">
        <v>547</v>
      </c>
      <c r="F849" s="34" t="s">
        <v>550</v>
      </c>
      <c r="G849" s="34" t="s">
        <v>551</v>
      </c>
      <c r="H849" s="34" t="s">
        <v>550</v>
      </c>
      <c r="I849" s="34" t="s">
        <v>551</v>
      </c>
      <c r="J849" s="36" t="s">
        <v>1545</v>
      </c>
      <c r="K849" s="36" t="s">
        <v>1544</v>
      </c>
      <c r="L849" s="36" t="s">
        <v>62</v>
      </c>
      <c r="M849" s="41" t="s">
        <v>345</v>
      </c>
      <c r="N849" s="43">
        <v>1</v>
      </c>
      <c r="O849" s="39">
        <f t="shared" si="8"/>
        <v>475000</v>
      </c>
      <c r="P849" s="39">
        <v>475000</v>
      </c>
      <c r="Q849" s="41" t="s">
        <v>104</v>
      </c>
      <c r="R849" s="36" t="s">
        <v>96</v>
      </c>
      <c r="S849" s="34" t="s">
        <v>177</v>
      </c>
      <c r="T849" s="36">
        <v>30</v>
      </c>
    </row>
    <row r="850" spans="1:20" s="40" customFormat="1" ht="51">
      <c r="A850" s="29"/>
      <c r="B850" s="41">
        <v>833</v>
      </c>
      <c r="C850" s="31" t="s">
        <v>29</v>
      </c>
      <c r="D850" s="58" t="s">
        <v>339</v>
      </c>
      <c r="E850" s="36" t="s">
        <v>547</v>
      </c>
      <c r="F850" s="34" t="s">
        <v>550</v>
      </c>
      <c r="G850" s="34" t="s">
        <v>551</v>
      </c>
      <c r="H850" s="34" t="s">
        <v>550</v>
      </c>
      <c r="I850" s="34" t="s">
        <v>551</v>
      </c>
      <c r="J850" s="36" t="s">
        <v>1545</v>
      </c>
      <c r="K850" s="36" t="s">
        <v>1544</v>
      </c>
      <c r="L850" s="36" t="s">
        <v>62</v>
      </c>
      <c r="M850" s="41" t="s">
        <v>345</v>
      </c>
      <c r="N850" s="43">
        <v>1</v>
      </c>
      <c r="O850" s="39">
        <f t="shared" si="8"/>
        <v>72000</v>
      </c>
      <c r="P850" s="39">
        <v>72000</v>
      </c>
      <c r="Q850" s="41" t="s">
        <v>104</v>
      </c>
      <c r="R850" s="36" t="s">
        <v>96</v>
      </c>
      <c r="S850" s="34" t="s">
        <v>193</v>
      </c>
      <c r="T850" s="36">
        <v>30</v>
      </c>
    </row>
    <row r="851" spans="1:20" s="40" customFormat="1" ht="51">
      <c r="A851" s="29"/>
      <c r="B851" s="41">
        <v>834</v>
      </c>
      <c r="C851" s="31" t="s">
        <v>29</v>
      </c>
      <c r="D851" s="58" t="s">
        <v>339</v>
      </c>
      <c r="E851" s="36" t="s">
        <v>547</v>
      </c>
      <c r="F851" s="34" t="s">
        <v>550</v>
      </c>
      <c r="G851" s="34" t="s">
        <v>551</v>
      </c>
      <c r="H851" s="34" t="s">
        <v>550</v>
      </c>
      <c r="I851" s="34" t="s">
        <v>551</v>
      </c>
      <c r="J851" s="36" t="s">
        <v>1545</v>
      </c>
      <c r="K851" s="36" t="s">
        <v>1544</v>
      </c>
      <c r="L851" s="36" t="s">
        <v>62</v>
      </c>
      <c r="M851" s="41" t="s">
        <v>345</v>
      </c>
      <c r="N851" s="43">
        <v>1</v>
      </c>
      <c r="O851" s="39">
        <f t="shared" si="8"/>
        <v>604352</v>
      </c>
      <c r="P851" s="39">
        <v>604352</v>
      </c>
      <c r="Q851" s="41" t="s">
        <v>104</v>
      </c>
      <c r="R851" s="36" t="s">
        <v>96</v>
      </c>
      <c r="S851" s="34" t="s">
        <v>187</v>
      </c>
      <c r="T851" s="36">
        <v>30</v>
      </c>
    </row>
    <row r="852" spans="1:20" s="40" customFormat="1" ht="51" outlineLevel="1">
      <c r="A852" s="29"/>
      <c r="B852" s="41">
        <v>835</v>
      </c>
      <c r="C852" s="31" t="s">
        <v>29</v>
      </c>
      <c r="D852" s="58" t="s">
        <v>339</v>
      </c>
      <c r="E852" s="36" t="s">
        <v>765</v>
      </c>
      <c r="F852" s="34" t="s">
        <v>766</v>
      </c>
      <c r="G852" s="34" t="s">
        <v>767</v>
      </c>
      <c r="H852" s="34" t="s">
        <v>768</v>
      </c>
      <c r="I852" s="34" t="s">
        <v>769</v>
      </c>
      <c r="J852" s="34" t="s">
        <v>1547</v>
      </c>
      <c r="K852" s="36" t="s">
        <v>1546</v>
      </c>
      <c r="L852" s="36" t="s">
        <v>62</v>
      </c>
      <c r="M852" s="41" t="s">
        <v>345</v>
      </c>
      <c r="N852" s="43">
        <v>1</v>
      </c>
      <c r="O852" s="39">
        <f t="shared" si="8"/>
        <v>436320</v>
      </c>
      <c r="P852" s="39">
        <v>436320</v>
      </c>
      <c r="Q852" s="36" t="s">
        <v>104</v>
      </c>
      <c r="R852" s="36" t="s">
        <v>96</v>
      </c>
      <c r="S852" s="34" t="s">
        <v>94</v>
      </c>
      <c r="T852" s="36">
        <v>30</v>
      </c>
    </row>
    <row r="853" spans="1:20" s="40" customFormat="1" ht="51" outlineLevel="1">
      <c r="A853" s="29"/>
      <c r="B853" s="41">
        <v>836</v>
      </c>
      <c r="C853" s="31" t="s">
        <v>29</v>
      </c>
      <c r="D853" s="58" t="s">
        <v>339</v>
      </c>
      <c r="E853" s="36" t="s">
        <v>765</v>
      </c>
      <c r="F853" s="34" t="s">
        <v>766</v>
      </c>
      <c r="G853" s="34" t="s">
        <v>767</v>
      </c>
      <c r="H853" s="34" t="s">
        <v>768</v>
      </c>
      <c r="I853" s="34" t="s">
        <v>769</v>
      </c>
      <c r="J853" s="34" t="s">
        <v>1547</v>
      </c>
      <c r="K853" s="36" t="s">
        <v>1546</v>
      </c>
      <c r="L853" s="36" t="s">
        <v>62</v>
      </c>
      <c r="M853" s="41" t="s">
        <v>345</v>
      </c>
      <c r="N853" s="43">
        <v>1</v>
      </c>
      <c r="O853" s="39">
        <f t="shared" si="8"/>
        <v>319500</v>
      </c>
      <c r="P853" s="39">
        <v>319500</v>
      </c>
      <c r="Q853" s="36" t="s">
        <v>104</v>
      </c>
      <c r="R853" s="36" t="s">
        <v>96</v>
      </c>
      <c r="S853" s="34" t="s">
        <v>99</v>
      </c>
      <c r="T853" s="36">
        <v>30</v>
      </c>
    </row>
    <row r="854" spans="1:20" s="40" customFormat="1" ht="51" outlineLevel="1">
      <c r="A854" s="29"/>
      <c r="B854" s="41">
        <v>837</v>
      </c>
      <c r="C854" s="31" t="s">
        <v>29</v>
      </c>
      <c r="D854" s="58" t="s">
        <v>339</v>
      </c>
      <c r="E854" s="36" t="s">
        <v>765</v>
      </c>
      <c r="F854" s="34" t="s">
        <v>766</v>
      </c>
      <c r="G854" s="34" t="s">
        <v>767</v>
      </c>
      <c r="H854" s="34" t="s">
        <v>768</v>
      </c>
      <c r="I854" s="34" t="s">
        <v>769</v>
      </c>
      <c r="J854" s="34" t="s">
        <v>1547</v>
      </c>
      <c r="K854" s="36" t="s">
        <v>1546</v>
      </c>
      <c r="L854" s="36" t="s">
        <v>62</v>
      </c>
      <c r="M854" s="41" t="s">
        <v>345</v>
      </c>
      <c r="N854" s="43">
        <v>1</v>
      </c>
      <c r="O854" s="39">
        <f t="shared" si="8"/>
        <v>699800</v>
      </c>
      <c r="P854" s="39">
        <v>699800</v>
      </c>
      <c r="Q854" s="36" t="s">
        <v>104</v>
      </c>
      <c r="R854" s="36" t="s">
        <v>96</v>
      </c>
      <c r="S854" s="34" t="s">
        <v>177</v>
      </c>
      <c r="T854" s="36">
        <v>30</v>
      </c>
    </row>
    <row r="855" spans="1:20" s="40" customFormat="1" ht="51" outlineLevel="1">
      <c r="A855" s="29"/>
      <c r="B855" s="41">
        <v>838</v>
      </c>
      <c r="C855" s="31" t="s">
        <v>29</v>
      </c>
      <c r="D855" s="58" t="s">
        <v>339</v>
      </c>
      <c r="E855" s="36" t="s">
        <v>765</v>
      </c>
      <c r="F855" s="34" t="s">
        <v>766</v>
      </c>
      <c r="G855" s="34" t="s">
        <v>767</v>
      </c>
      <c r="H855" s="34" t="s">
        <v>768</v>
      </c>
      <c r="I855" s="34" t="s">
        <v>769</v>
      </c>
      <c r="J855" s="34" t="s">
        <v>1547</v>
      </c>
      <c r="K855" s="36" t="s">
        <v>1546</v>
      </c>
      <c r="L855" s="36" t="s">
        <v>62</v>
      </c>
      <c r="M855" s="41" t="s">
        <v>345</v>
      </c>
      <c r="N855" s="43">
        <v>1</v>
      </c>
      <c r="O855" s="39">
        <f t="shared" si="8"/>
        <v>83406</v>
      </c>
      <c r="P855" s="39">
        <v>83406</v>
      </c>
      <c r="Q855" s="36" t="s">
        <v>104</v>
      </c>
      <c r="R855" s="36" t="s">
        <v>96</v>
      </c>
      <c r="S855" s="34" t="s">
        <v>193</v>
      </c>
      <c r="T855" s="36">
        <v>30</v>
      </c>
    </row>
    <row r="856" spans="1:20" s="40" customFormat="1" ht="51" outlineLevel="1">
      <c r="A856" s="29"/>
      <c r="B856" s="41">
        <v>839</v>
      </c>
      <c r="C856" s="31" t="s">
        <v>29</v>
      </c>
      <c r="D856" s="58" t="s">
        <v>339</v>
      </c>
      <c r="E856" s="36" t="s">
        <v>765</v>
      </c>
      <c r="F856" s="34" t="s">
        <v>766</v>
      </c>
      <c r="G856" s="34" t="s">
        <v>767</v>
      </c>
      <c r="H856" s="34" t="s">
        <v>768</v>
      </c>
      <c r="I856" s="34" t="s">
        <v>769</v>
      </c>
      <c r="J856" s="34" t="s">
        <v>1547</v>
      </c>
      <c r="K856" s="36" t="s">
        <v>1546</v>
      </c>
      <c r="L856" s="36" t="s">
        <v>62</v>
      </c>
      <c r="M856" s="41" t="s">
        <v>345</v>
      </c>
      <c r="N856" s="43">
        <v>1</v>
      </c>
      <c r="O856" s="39">
        <f t="shared" si="8"/>
        <v>322896</v>
      </c>
      <c r="P856" s="39">
        <v>322896</v>
      </c>
      <c r="Q856" s="36" t="s">
        <v>104</v>
      </c>
      <c r="R856" s="36" t="s">
        <v>96</v>
      </c>
      <c r="S856" s="34" t="s">
        <v>187</v>
      </c>
      <c r="T856" s="36">
        <v>30</v>
      </c>
    </row>
    <row r="857" spans="1:20" s="40" customFormat="1" ht="25.5">
      <c r="A857" s="29"/>
      <c r="B857" s="41">
        <v>840</v>
      </c>
      <c r="C857" s="31" t="s">
        <v>29</v>
      </c>
      <c r="D857" s="58" t="s">
        <v>339</v>
      </c>
      <c r="E857" s="36" t="s">
        <v>1125</v>
      </c>
      <c r="F857" s="34" t="s">
        <v>1548</v>
      </c>
      <c r="G857" s="34" t="s">
        <v>1123</v>
      </c>
      <c r="H857" s="34" t="s">
        <v>1549</v>
      </c>
      <c r="I857" s="34" t="s">
        <v>1124</v>
      </c>
      <c r="J857" s="36"/>
      <c r="K857" s="36"/>
      <c r="L857" s="36" t="s">
        <v>62</v>
      </c>
      <c r="M857" s="41" t="s">
        <v>345</v>
      </c>
      <c r="N857" s="43">
        <v>1</v>
      </c>
      <c r="O857" s="39">
        <f t="shared" si="8"/>
        <v>59880</v>
      </c>
      <c r="P857" s="39">
        <v>59880</v>
      </c>
      <c r="Q857" s="41" t="s">
        <v>104</v>
      </c>
      <c r="R857" s="36" t="s">
        <v>96</v>
      </c>
      <c r="S857" s="34" t="s">
        <v>111</v>
      </c>
      <c r="T857" s="36">
        <v>30</v>
      </c>
    </row>
    <row r="858" spans="1:20" s="40" customFormat="1" ht="25.5">
      <c r="A858" s="29"/>
      <c r="B858" s="41">
        <v>841</v>
      </c>
      <c r="C858" s="31" t="s">
        <v>29</v>
      </c>
      <c r="D858" s="58" t="s">
        <v>339</v>
      </c>
      <c r="E858" s="36" t="s">
        <v>1125</v>
      </c>
      <c r="F858" s="34" t="s">
        <v>1548</v>
      </c>
      <c r="G858" s="34" t="s">
        <v>1123</v>
      </c>
      <c r="H858" s="34" t="s">
        <v>1549</v>
      </c>
      <c r="I858" s="34" t="s">
        <v>1124</v>
      </c>
      <c r="J858" s="36"/>
      <c r="K858" s="36"/>
      <c r="L858" s="36" t="s">
        <v>62</v>
      </c>
      <c r="M858" s="41" t="s">
        <v>345</v>
      </c>
      <c r="N858" s="43">
        <v>1</v>
      </c>
      <c r="O858" s="39">
        <f t="shared" si="8"/>
        <v>32000</v>
      </c>
      <c r="P858" s="39">
        <v>32000</v>
      </c>
      <c r="Q858" s="41" t="s">
        <v>104</v>
      </c>
      <c r="R858" s="36" t="s">
        <v>96</v>
      </c>
      <c r="S858" s="34" t="s">
        <v>94</v>
      </c>
      <c r="T858" s="36">
        <v>30</v>
      </c>
    </row>
    <row r="859" spans="1:20" s="40" customFormat="1" ht="25.5">
      <c r="A859" s="29"/>
      <c r="B859" s="41">
        <v>842</v>
      </c>
      <c r="C859" s="31" t="s">
        <v>29</v>
      </c>
      <c r="D859" s="58" t="s">
        <v>339</v>
      </c>
      <c r="E859" s="36" t="s">
        <v>1125</v>
      </c>
      <c r="F859" s="34" t="s">
        <v>1548</v>
      </c>
      <c r="G859" s="34" t="s">
        <v>1123</v>
      </c>
      <c r="H859" s="34" t="s">
        <v>1549</v>
      </c>
      <c r="I859" s="34" t="s">
        <v>1124</v>
      </c>
      <c r="J859" s="36"/>
      <c r="K859" s="36"/>
      <c r="L859" s="36" t="s">
        <v>62</v>
      </c>
      <c r="M859" s="41" t="s">
        <v>345</v>
      </c>
      <c r="N859" s="43">
        <v>1</v>
      </c>
      <c r="O859" s="39">
        <f t="shared" si="8"/>
        <v>36000</v>
      </c>
      <c r="P859" s="39">
        <v>36000</v>
      </c>
      <c r="Q859" s="41" t="s">
        <v>104</v>
      </c>
      <c r="R859" s="36" t="s">
        <v>96</v>
      </c>
      <c r="S859" s="34" t="s">
        <v>98</v>
      </c>
      <c r="T859" s="36">
        <v>30</v>
      </c>
    </row>
    <row r="860" spans="1:20" s="40" customFormat="1" ht="25.5">
      <c r="A860" s="29"/>
      <c r="B860" s="41">
        <v>843</v>
      </c>
      <c r="C860" s="31" t="s">
        <v>29</v>
      </c>
      <c r="D860" s="58" t="s">
        <v>339</v>
      </c>
      <c r="E860" s="36" t="s">
        <v>1125</v>
      </c>
      <c r="F860" s="34" t="s">
        <v>1548</v>
      </c>
      <c r="G860" s="34" t="s">
        <v>1123</v>
      </c>
      <c r="H860" s="34" t="s">
        <v>1549</v>
      </c>
      <c r="I860" s="34" t="s">
        <v>1124</v>
      </c>
      <c r="J860" s="36"/>
      <c r="K860" s="36"/>
      <c r="L860" s="36" t="s">
        <v>62</v>
      </c>
      <c r="M860" s="41" t="s">
        <v>345</v>
      </c>
      <c r="N860" s="43">
        <v>1</v>
      </c>
      <c r="O860" s="39">
        <f t="shared" si="8"/>
        <v>120000</v>
      </c>
      <c r="P860" s="39">
        <v>120000</v>
      </c>
      <c r="Q860" s="41" t="s">
        <v>104</v>
      </c>
      <c r="R860" s="36" t="s">
        <v>96</v>
      </c>
      <c r="S860" s="34" t="s">
        <v>191</v>
      </c>
      <c r="T860" s="36">
        <v>30</v>
      </c>
    </row>
    <row r="861" spans="1:20" s="40" customFormat="1" ht="25.5">
      <c r="A861" s="29"/>
      <c r="B861" s="41">
        <v>844</v>
      </c>
      <c r="C861" s="31" t="s">
        <v>29</v>
      </c>
      <c r="D861" s="58" t="s">
        <v>339</v>
      </c>
      <c r="E861" s="36" t="s">
        <v>1125</v>
      </c>
      <c r="F861" s="34" t="s">
        <v>1548</v>
      </c>
      <c r="G861" s="34" t="s">
        <v>1123</v>
      </c>
      <c r="H861" s="34" t="s">
        <v>1549</v>
      </c>
      <c r="I861" s="34" t="s">
        <v>1124</v>
      </c>
      <c r="J861" s="36"/>
      <c r="K861" s="36"/>
      <c r="L861" s="36" t="s">
        <v>62</v>
      </c>
      <c r="M861" s="41" t="s">
        <v>345</v>
      </c>
      <c r="N861" s="43">
        <v>1</v>
      </c>
      <c r="O861" s="39">
        <f t="shared" si="8"/>
        <v>48506</v>
      </c>
      <c r="P861" s="39">
        <v>48506</v>
      </c>
      <c r="Q861" s="41" t="s">
        <v>104</v>
      </c>
      <c r="R861" s="36" t="s">
        <v>96</v>
      </c>
      <c r="S861" s="34" t="s">
        <v>99</v>
      </c>
      <c r="T861" s="36">
        <v>30</v>
      </c>
    </row>
    <row r="862" spans="1:20" s="40" customFormat="1" ht="25.5">
      <c r="A862" s="29"/>
      <c r="B862" s="41">
        <v>845</v>
      </c>
      <c r="C862" s="31" t="s">
        <v>29</v>
      </c>
      <c r="D862" s="58" t="s">
        <v>339</v>
      </c>
      <c r="E862" s="36" t="s">
        <v>1125</v>
      </c>
      <c r="F862" s="34" t="s">
        <v>1548</v>
      </c>
      <c r="G862" s="34" t="s">
        <v>1123</v>
      </c>
      <c r="H862" s="34" t="s">
        <v>1549</v>
      </c>
      <c r="I862" s="34" t="s">
        <v>1124</v>
      </c>
      <c r="J862" s="36"/>
      <c r="K862" s="36"/>
      <c r="L862" s="36" t="s">
        <v>62</v>
      </c>
      <c r="M862" s="41" t="s">
        <v>345</v>
      </c>
      <c r="N862" s="43">
        <v>1</v>
      </c>
      <c r="O862" s="39">
        <f t="shared" si="8"/>
        <v>15000</v>
      </c>
      <c r="P862" s="39">
        <v>15000</v>
      </c>
      <c r="Q862" s="41" t="s">
        <v>104</v>
      </c>
      <c r="R862" s="36" t="s">
        <v>96</v>
      </c>
      <c r="S862" s="34" t="s">
        <v>192</v>
      </c>
      <c r="T862" s="36">
        <v>30</v>
      </c>
    </row>
    <row r="863" spans="1:20" s="40" customFormat="1" ht="25.5">
      <c r="A863" s="29"/>
      <c r="B863" s="41">
        <v>846</v>
      </c>
      <c r="C863" s="31" t="s">
        <v>29</v>
      </c>
      <c r="D863" s="58" t="s">
        <v>339</v>
      </c>
      <c r="E863" s="36" t="s">
        <v>1125</v>
      </c>
      <c r="F863" s="34" t="s">
        <v>1548</v>
      </c>
      <c r="G863" s="34" t="s">
        <v>1123</v>
      </c>
      <c r="H863" s="34" t="s">
        <v>1549</v>
      </c>
      <c r="I863" s="34" t="s">
        <v>1124</v>
      </c>
      <c r="J863" s="36"/>
      <c r="K863" s="36"/>
      <c r="L863" s="36" t="s">
        <v>62</v>
      </c>
      <c r="M863" s="41" t="s">
        <v>345</v>
      </c>
      <c r="N863" s="43">
        <v>1</v>
      </c>
      <c r="O863" s="39">
        <f t="shared" si="8"/>
        <v>24000</v>
      </c>
      <c r="P863" s="39">
        <v>24000</v>
      </c>
      <c r="Q863" s="41" t="s">
        <v>104</v>
      </c>
      <c r="R863" s="36" t="s">
        <v>96</v>
      </c>
      <c r="S863" s="34" t="s">
        <v>177</v>
      </c>
      <c r="T863" s="36">
        <v>30</v>
      </c>
    </row>
    <row r="864" spans="1:20" s="40" customFormat="1" ht="25.5">
      <c r="A864" s="29"/>
      <c r="B864" s="41">
        <v>847</v>
      </c>
      <c r="C864" s="31" t="s">
        <v>29</v>
      </c>
      <c r="D864" s="58" t="s">
        <v>339</v>
      </c>
      <c r="E864" s="36" t="s">
        <v>1125</v>
      </c>
      <c r="F864" s="34" t="s">
        <v>1548</v>
      </c>
      <c r="G864" s="34" t="s">
        <v>1123</v>
      </c>
      <c r="H864" s="34" t="s">
        <v>1549</v>
      </c>
      <c r="I864" s="34" t="s">
        <v>1124</v>
      </c>
      <c r="J864" s="36"/>
      <c r="K864" s="36"/>
      <c r="L864" s="36" t="s">
        <v>62</v>
      </c>
      <c r="M864" s="41" t="s">
        <v>345</v>
      </c>
      <c r="N864" s="43">
        <v>1</v>
      </c>
      <c r="O864" s="39">
        <f t="shared" si="8"/>
        <v>36000</v>
      </c>
      <c r="P864" s="39">
        <v>36000</v>
      </c>
      <c r="Q864" s="41" t="s">
        <v>104</v>
      </c>
      <c r="R864" s="36" t="s">
        <v>96</v>
      </c>
      <c r="S864" s="34" t="s">
        <v>193</v>
      </c>
      <c r="T864" s="36">
        <v>30</v>
      </c>
    </row>
    <row r="865" spans="1:20" s="40" customFormat="1" ht="25.5">
      <c r="A865" s="29"/>
      <c r="B865" s="41">
        <v>848</v>
      </c>
      <c r="C865" s="31" t="s">
        <v>29</v>
      </c>
      <c r="D865" s="58" t="s">
        <v>339</v>
      </c>
      <c r="E865" s="36" t="s">
        <v>1125</v>
      </c>
      <c r="F865" s="34" t="s">
        <v>1548</v>
      </c>
      <c r="G865" s="34" t="s">
        <v>1123</v>
      </c>
      <c r="H865" s="34" t="s">
        <v>1549</v>
      </c>
      <c r="I865" s="34" t="s">
        <v>1124</v>
      </c>
      <c r="J865" s="36"/>
      <c r="K865" s="36"/>
      <c r="L865" s="36" t="s">
        <v>62</v>
      </c>
      <c r="M865" s="41" t="s">
        <v>345</v>
      </c>
      <c r="N865" s="43">
        <v>1</v>
      </c>
      <c r="O865" s="39">
        <f t="shared" si="8"/>
        <v>76000</v>
      </c>
      <c r="P865" s="39">
        <v>76000</v>
      </c>
      <c r="Q865" s="41" t="s">
        <v>104</v>
      </c>
      <c r="R865" s="36" t="s">
        <v>96</v>
      </c>
      <c r="S865" s="34" t="s">
        <v>187</v>
      </c>
      <c r="T865" s="36">
        <v>30</v>
      </c>
    </row>
    <row r="866" spans="1:20" s="40" customFormat="1" ht="25.5">
      <c r="A866" s="56"/>
      <c r="B866" s="41">
        <v>849</v>
      </c>
      <c r="C866" s="31" t="s">
        <v>29</v>
      </c>
      <c r="D866" s="32" t="s">
        <v>30</v>
      </c>
      <c r="E866" s="36" t="s">
        <v>252</v>
      </c>
      <c r="F866" s="34" t="s">
        <v>253</v>
      </c>
      <c r="G866" s="34" t="s">
        <v>1550</v>
      </c>
      <c r="H866" s="36" t="s">
        <v>256</v>
      </c>
      <c r="I866" s="36" t="s">
        <v>256</v>
      </c>
      <c r="J866" s="36"/>
      <c r="K866" s="36"/>
      <c r="L866" s="36" t="s">
        <v>62</v>
      </c>
      <c r="M866" s="41" t="s">
        <v>37</v>
      </c>
      <c r="N866" s="43">
        <v>10</v>
      </c>
      <c r="O866" s="39">
        <f t="shared" si="8"/>
        <v>2500</v>
      </c>
      <c r="P866" s="39">
        <v>25000</v>
      </c>
      <c r="Q866" s="36" t="s">
        <v>104</v>
      </c>
      <c r="R866" s="36" t="s">
        <v>96</v>
      </c>
      <c r="S866" s="34" t="s">
        <v>191</v>
      </c>
      <c r="T866" s="36">
        <v>100</v>
      </c>
    </row>
    <row r="867" spans="1:20" s="46" customFormat="1" ht="45" customHeight="1">
      <c r="A867" s="55"/>
      <c r="B867" s="41">
        <v>850</v>
      </c>
      <c r="C867" s="31" t="s">
        <v>29</v>
      </c>
      <c r="D867" s="32" t="s">
        <v>30</v>
      </c>
      <c r="E867" s="36" t="s">
        <v>1497</v>
      </c>
      <c r="F867" s="36" t="s">
        <v>1498</v>
      </c>
      <c r="G867" s="36" t="s">
        <v>1498</v>
      </c>
      <c r="H867" s="36" t="s">
        <v>1500</v>
      </c>
      <c r="I867" s="36" t="s">
        <v>1499</v>
      </c>
      <c r="J867" s="36"/>
      <c r="K867" s="34"/>
      <c r="L867" s="36" t="s">
        <v>62</v>
      </c>
      <c r="M867" s="41" t="s">
        <v>37</v>
      </c>
      <c r="N867" s="51">
        <v>25</v>
      </c>
      <c r="O867" s="39">
        <f t="shared" si="8"/>
        <v>150</v>
      </c>
      <c r="P867" s="39">
        <v>3750</v>
      </c>
      <c r="Q867" s="34" t="s">
        <v>104</v>
      </c>
      <c r="R867" s="34" t="s">
        <v>96</v>
      </c>
      <c r="S867" s="34" t="s">
        <v>191</v>
      </c>
      <c r="T867" s="36">
        <v>100</v>
      </c>
    </row>
    <row r="868" spans="1:20" s="40" customFormat="1" ht="51">
      <c r="A868" s="29"/>
      <c r="B868" s="41">
        <v>851</v>
      </c>
      <c r="C868" s="31" t="s">
        <v>29</v>
      </c>
      <c r="D868" s="36" t="s">
        <v>327</v>
      </c>
      <c r="E868" s="41" t="s">
        <v>328</v>
      </c>
      <c r="F868" s="36" t="s">
        <v>329</v>
      </c>
      <c r="G868" s="36" t="s">
        <v>330</v>
      </c>
      <c r="H868" s="36" t="s">
        <v>331</v>
      </c>
      <c r="I868" s="36" t="s">
        <v>332</v>
      </c>
      <c r="J868" s="36" t="s">
        <v>1683</v>
      </c>
      <c r="K868" s="36" t="s">
        <v>1672</v>
      </c>
      <c r="L868" s="36" t="s">
        <v>62</v>
      </c>
      <c r="M868" s="34" t="s">
        <v>333</v>
      </c>
      <c r="N868" s="34">
        <v>1</v>
      </c>
      <c r="O868" s="126">
        <f t="shared" si="8"/>
        <v>2446440</v>
      </c>
      <c r="P868" s="126">
        <v>2446440</v>
      </c>
      <c r="Q868" s="36" t="s">
        <v>104</v>
      </c>
      <c r="R868" s="36" t="s">
        <v>63</v>
      </c>
      <c r="S868" s="41" t="s">
        <v>177</v>
      </c>
      <c r="T868" s="43">
        <v>50</v>
      </c>
    </row>
    <row r="869" spans="1:20" s="46" customFormat="1" ht="63.75">
      <c r="A869" s="55"/>
      <c r="B869" s="41">
        <v>852</v>
      </c>
      <c r="C869" s="31" t="s">
        <v>29</v>
      </c>
      <c r="D869" s="36" t="s">
        <v>327</v>
      </c>
      <c r="E869" s="36" t="s">
        <v>328</v>
      </c>
      <c r="F869" s="36" t="s">
        <v>329</v>
      </c>
      <c r="G869" s="36" t="s">
        <v>330</v>
      </c>
      <c r="H869" s="36" t="s">
        <v>331</v>
      </c>
      <c r="I869" s="36" t="s">
        <v>332</v>
      </c>
      <c r="J869" s="36" t="s">
        <v>1684</v>
      </c>
      <c r="K869" s="36" t="s">
        <v>1153</v>
      </c>
      <c r="L869" s="36" t="s">
        <v>62</v>
      </c>
      <c r="M869" s="36" t="s">
        <v>333</v>
      </c>
      <c r="N869" s="36">
        <v>1</v>
      </c>
      <c r="O869" s="126">
        <f t="shared" si="8"/>
        <v>2048040</v>
      </c>
      <c r="P869" s="126">
        <v>2048040</v>
      </c>
      <c r="Q869" s="36" t="s">
        <v>104</v>
      </c>
      <c r="R869" s="36" t="s">
        <v>63</v>
      </c>
      <c r="S869" s="41" t="s">
        <v>177</v>
      </c>
      <c r="T869" s="51">
        <v>50</v>
      </c>
    </row>
    <row r="870" spans="1:20" s="46" customFormat="1" ht="51">
      <c r="A870" s="55"/>
      <c r="B870" s="41">
        <v>853</v>
      </c>
      <c r="C870" s="31" t="s">
        <v>29</v>
      </c>
      <c r="D870" s="32" t="s">
        <v>30</v>
      </c>
      <c r="E870" s="36" t="s">
        <v>983</v>
      </c>
      <c r="F870" s="36" t="s">
        <v>1009</v>
      </c>
      <c r="G870" s="36" t="s">
        <v>960</v>
      </c>
      <c r="H870" s="36" t="s">
        <v>1010</v>
      </c>
      <c r="I870" s="36" t="s">
        <v>961</v>
      </c>
      <c r="J870" s="36" t="s">
        <v>1010</v>
      </c>
      <c r="K870" s="36" t="s">
        <v>961</v>
      </c>
      <c r="L870" s="36" t="s">
        <v>62</v>
      </c>
      <c r="M870" s="36" t="s">
        <v>37</v>
      </c>
      <c r="N870" s="36">
        <v>3</v>
      </c>
      <c r="O870" s="126">
        <f t="shared" si="8"/>
        <v>32000</v>
      </c>
      <c r="P870" s="126">
        <v>96000</v>
      </c>
      <c r="Q870" s="36" t="s">
        <v>104</v>
      </c>
      <c r="R870" s="36" t="s">
        <v>76</v>
      </c>
      <c r="S870" s="41" t="s">
        <v>177</v>
      </c>
      <c r="T870" s="51">
        <v>100</v>
      </c>
    </row>
    <row r="871" spans="1:20" s="40" customFormat="1" ht="51">
      <c r="A871" s="29"/>
      <c r="B871" s="41">
        <v>854</v>
      </c>
      <c r="C871" s="31" t="s">
        <v>29</v>
      </c>
      <c r="D871" s="32" t="s">
        <v>30</v>
      </c>
      <c r="E871" s="36" t="s">
        <v>986</v>
      </c>
      <c r="F871" s="36" t="s">
        <v>970</v>
      </c>
      <c r="G871" s="36" t="s">
        <v>970</v>
      </c>
      <c r="H871" s="36" t="s">
        <v>1019</v>
      </c>
      <c r="I871" s="36" t="s">
        <v>971</v>
      </c>
      <c r="J871" s="36" t="s">
        <v>1020</v>
      </c>
      <c r="K871" s="36" t="s">
        <v>1667</v>
      </c>
      <c r="L871" s="36" t="s">
        <v>62</v>
      </c>
      <c r="M871" s="34" t="s">
        <v>37</v>
      </c>
      <c r="N871" s="34">
        <v>1000</v>
      </c>
      <c r="O871" s="126">
        <f t="shared" si="8"/>
        <v>1.8</v>
      </c>
      <c r="P871" s="126">
        <v>1800</v>
      </c>
      <c r="Q871" s="36" t="s">
        <v>104</v>
      </c>
      <c r="R871" s="36" t="s">
        <v>76</v>
      </c>
      <c r="S871" s="41" t="s">
        <v>177</v>
      </c>
      <c r="T871" s="43">
        <v>100</v>
      </c>
    </row>
    <row r="872" spans="1:20" s="46" customFormat="1" ht="51">
      <c r="A872" s="55"/>
      <c r="B872" s="41">
        <v>855</v>
      </c>
      <c r="C872" s="31" t="s">
        <v>29</v>
      </c>
      <c r="D872" s="32" t="s">
        <v>30</v>
      </c>
      <c r="E872" s="36" t="s">
        <v>984</v>
      </c>
      <c r="F872" s="36" t="s">
        <v>1012</v>
      </c>
      <c r="G872" s="36" t="s">
        <v>963</v>
      </c>
      <c r="H872" s="36" t="s">
        <v>1013</v>
      </c>
      <c r="I872" s="36" t="s">
        <v>964</v>
      </c>
      <c r="J872" s="36" t="s">
        <v>1686</v>
      </c>
      <c r="K872" s="36" t="s">
        <v>965</v>
      </c>
      <c r="L872" s="36" t="s">
        <v>62</v>
      </c>
      <c r="M872" s="36" t="s">
        <v>990</v>
      </c>
      <c r="N872" s="36">
        <v>63.72</v>
      </c>
      <c r="O872" s="126">
        <f t="shared" si="8"/>
        <v>3500</v>
      </c>
      <c r="P872" s="126">
        <v>223020</v>
      </c>
      <c r="Q872" s="36" t="s">
        <v>104</v>
      </c>
      <c r="R872" s="36" t="s">
        <v>76</v>
      </c>
      <c r="S872" s="41" t="s">
        <v>177</v>
      </c>
      <c r="T872" s="51">
        <v>50</v>
      </c>
    </row>
    <row r="873" spans="1:20" s="40" customFormat="1" ht="51">
      <c r="A873" s="29"/>
      <c r="B873" s="41">
        <v>856</v>
      </c>
      <c r="C873" s="31" t="s">
        <v>29</v>
      </c>
      <c r="D873" s="32" t="s">
        <v>30</v>
      </c>
      <c r="E873" s="41" t="s">
        <v>981</v>
      </c>
      <c r="F873" s="36" t="s">
        <v>1004</v>
      </c>
      <c r="G873" s="36" t="s">
        <v>954</v>
      </c>
      <c r="H873" s="36" t="s">
        <v>1005</v>
      </c>
      <c r="I873" s="36" t="s">
        <v>955</v>
      </c>
      <c r="J873" s="36" t="s">
        <v>1006</v>
      </c>
      <c r="K873" s="36" t="s">
        <v>1568</v>
      </c>
      <c r="L873" s="36" t="s">
        <v>62</v>
      </c>
      <c r="M873" s="34" t="s">
        <v>37</v>
      </c>
      <c r="N873" s="34">
        <v>15</v>
      </c>
      <c r="O873" s="126">
        <f t="shared" si="8"/>
        <v>491</v>
      </c>
      <c r="P873" s="126">
        <v>7365</v>
      </c>
      <c r="Q873" s="36" t="s">
        <v>104</v>
      </c>
      <c r="R873" s="36" t="s">
        <v>76</v>
      </c>
      <c r="S873" s="41" t="s">
        <v>177</v>
      </c>
      <c r="T873" s="43">
        <v>100</v>
      </c>
    </row>
    <row r="874" spans="1:20" s="46" customFormat="1" ht="51">
      <c r="A874" s="55"/>
      <c r="B874" s="41">
        <v>857</v>
      </c>
      <c r="C874" s="31" t="s">
        <v>29</v>
      </c>
      <c r="D874" s="32" t="s">
        <v>30</v>
      </c>
      <c r="E874" s="36" t="s">
        <v>978</v>
      </c>
      <c r="F874" s="36" t="s">
        <v>995</v>
      </c>
      <c r="G874" s="36" t="s">
        <v>943</v>
      </c>
      <c r="H874" s="36" t="s">
        <v>998</v>
      </c>
      <c r="I874" s="36" t="s">
        <v>946</v>
      </c>
      <c r="J874" s="36" t="s">
        <v>1696</v>
      </c>
      <c r="K874" s="36" t="s">
        <v>1155</v>
      </c>
      <c r="L874" s="36" t="s">
        <v>62</v>
      </c>
      <c r="M874" s="34" t="s">
        <v>37</v>
      </c>
      <c r="N874" s="36">
        <v>5</v>
      </c>
      <c r="O874" s="126">
        <f t="shared" si="8"/>
        <v>7630</v>
      </c>
      <c r="P874" s="126">
        <v>38150</v>
      </c>
      <c r="Q874" s="36" t="s">
        <v>104</v>
      </c>
      <c r="R874" s="36" t="s">
        <v>76</v>
      </c>
      <c r="S874" s="41" t="s">
        <v>177</v>
      </c>
      <c r="T874" s="51">
        <v>50</v>
      </c>
    </row>
    <row r="875" spans="1:20" s="40" customFormat="1" ht="51">
      <c r="A875" s="29"/>
      <c r="B875" s="41">
        <v>858</v>
      </c>
      <c r="C875" s="31" t="s">
        <v>29</v>
      </c>
      <c r="D875" s="32" t="s">
        <v>30</v>
      </c>
      <c r="E875" s="41" t="s">
        <v>977</v>
      </c>
      <c r="F875" s="36" t="s">
        <v>995</v>
      </c>
      <c r="G875" s="36" t="s">
        <v>943</v>
      </c>
      <c r="H875" s="36" t="s">
        <v>996</v>
      </c>
      <c r="I875" s="36" t="s">
        <v>944</v>
      </c>
      <c r="J875" s="36" t="s">
        <v>997</v>
      </c>
      <c r="K875" s="36" t="s">
        <v>1669</v>
      </c>
      <c r="L875" s="36" t="s">
        <v>62</v>
      </c>
      <c r="M875" s="34" t="s">
        <v>37</v>
      </c>
      <c r="N875" s="34">
        <v>30</v>
      </c>
      <c r="O875" s="126">
        <f t="shared" si="8"/>
        <v>50</v>
      </c>
      <c r="P875" s="126">
        <v>1500</v>
      </c>
      <c r="Q875" s="36" t="s">
        <v>104</v>
      </c>
      <c r="R875" s="36" t="s">
        <v>76</v>
      </c>
      <c r="S875" s="41" t="s">
        <v>177</v>
      </c>
      <c r="T875" s="43">
        <v>50</v>
      </c>
    </row>
    <row r="876" spans="1:20" s="46" customFormat="1" ht="25.5">
      <c r="A876" s="55"/>
      <c r="B876" s="41">
        <v>859</v>
      </c>
      <c r="C876" s="31" t="s">
        <v>29</v>
      </c>
      <c r="D876" s="32" t="s">
        <v>30</v>
      </c>
      <c r="E876" s="36" t="s">
        <v>1130</v>
      </c>
      <c r="F876" s="36" t="s">
        <v>1204</v>
      </c>
      <c r="G876" s="36" t="s">
        <v>1131</v>
      </c>
      <c r="H876" s="36" t="s">
        <v>1205</v>
      </c>
      <c r="I876" s="36" t="s">
        <v>1132</v>
      </c>
      <c r="J876" s="36" t="s">
        <v>1205</v>
      </c>
      <c r="K876" s="36" t="s">
        <v>1606</v>
      </c>
      <c r="L876" s="36" t="s">
        <v>62</v>
      </c>
      <c r="M876" s="34" t="s">
        <v>37</v>
      </c>
      <c r="N876" s="36">
        <v>82</v>
      </c>
      <c r="O876" s="126">
        <f t="shared" si="8"/>
        <v>1984</v>
      </c>
      <c r="P876" s="126">
        <v>162688</v>
      </c>
      <c r="Q876" s="36" t="s">
        <v>104</v>
      </c>
      <c r="R876" s="36" t="s">
        <v>96</v>
      </c>
      <c r="S876" s="41" t="s">
        <v>177</v>
      </c>
      <c r="T876" s="51">
        <v>100</v>
      </c>
    </row>
    <row r="877" spans="1:20" s="40" customFormat="1" ht="51">
      <c r="A877" s="29"/>
      <c r="B877" s="41">
        <v>860</v>
      </c>
      <c r="C877" s="31" t="s">
        <v>29</v>
      </c>
      <c r="D877" s="32" t="s">
        <v>30</v>
      </c>
      <c r="E877" s="41" t="s">
        <v>979</v>
      </c>
      <c r="F877" s="36" t="s">
        <v>948</v>
      </c>
      <c r="G877" s="36" t="s">
        <v>948</v>
      </c>
      <c r="H877" s="36" t="s">
        <v>1000</v>
      </c>
      <c r="I877" s="36" t="s">
        <v>949</v>
      </c>
      <c r="J877" s="36" t="s">
        <v>1707</v>
      </c>
      <c r="K877" s="36" t="s">
        <v>1670</v>
      </c>
      <c r="L877" s="36" t="s">
        <v>62</v>
      </c>
      <c r="M877" s="34" t="s">
        <v>37</v>
      </c>
      <c r="N877" s="34">
        <v>28</v>
      </c>
      <c r="O877" s="126">
        <f t="shared" si="8"/>
        <v>259</v>
      </c>
      <c r="P877" s="126">
        <v>7252</v>
      </c>
      <c r="Q877" s="36" t="s">
        <v>104</v>
      </c>
      <c r="R877" s="36" t="s">
        <v>76</v>
      </c>
      <c r="S877" s="41" t="s">
        <v>177</v>
      </c>
      <c r="T877" s="43">
        <v>50</v>
      </c>
    </row>
    <row r="878" spans="1:20" s="46" customFormat="1" ht="51">
      <c r="A878" s="55"/>
      <c r="B878" s="41">
        <v>861</v>
      </c>
      <c r="C878" s="31" t="s">
        <v>29</v>
      </c>
      <c r="D878" s="32" t="s">
        <v>30</v>
      </c>
      <c r="E878" s="36" t="s">
        <v>979</v>
      </c>
      <c r="F878" s="36" t="s">
        <v>948</v>
      </c>
      <c r="G878" s="36" t="s">
        <v>948</v>
      </c>
      <c r="H878" s="36" t="s">
        <v>1000</v>
      </c>
      <c r="I878" s="36" t="s">
        <v>949</v>
      </c>
      <c r="J878" s="36" t="s">
        <v>1708</v>
      </c>
      <c r="K878" s="36" t="s">
        <v>1671</v>
      </c>
      <c r="L878" s="36" t="s">
        <v>62</v>
      </c>
      <c r="M878" s="34" t="s">
        <v>37</v>
      </c>
      <c r="N878" s="36">
        <v>14</v>
      </c>
      <c r="O878" s="126">
        <f t="shared" si="8"/>
        <v>201</v>
      </c>
      <c r="P878" s="126">
        <v>2814</v>
      </c>
      <c r="Q878" s="36" t="s">
        <v>104</v>
      </c>
      <c r="R878" s="36" t="s">
        <v>76</v>
      </c>
      <c r="S878" s="41" t="s">
        <v>177</v>
      </c>
      <c r="T878" s="51">
        <v>50</v>
      </c>
    </row>
    <row r="879" spans="1:20" s="40" customFormat="1" ht="25.5">
      <c r="A879" s="29"/>
      <c r="B879" s="41">
        <v>862</v>
      </c>
      <c r="C879" s="31" t="s">
        <v>29</v>
      </c>
      <c r="D879" s="32" t="s">
        <v>30</v>
      </c>
      <c r="E879" s="41" t="s">
        <v>976</v>
      </c>
      <c r="F879" s="36" t="s">
        <v>264</v>
      </c>
      <c r="G879" s="36" t="s">
        <v>265</v>
      </c>
      <c r="H879" s="36" t="s">
        <v>266</v>
      </c>
      <c r="I879" s="36" t="s">
        <v>941</v>
      </c>
      <c r="J879" s="36" t="s">
        <v>266</v>
      </c>
      <c r="K879" s="36" t="s">
        <v>267</v>
      </c>
      <c r="L879" s="36" t="s">
        <v>62</v>
      </c>
      <c r="M879" s="34" t="s">
        <v>37</v>
      </c>
      <c r="N879" s="34">
        <v>3</v>
      </c>
      <c r="O879" s="126">
        <f t="shared" si="8"/>
        <v>2678</v>
      </c>
      <c r="P879" s="126">
        <v>8034</v>
      </c>
      <c r="Q879" s="36" t="s">
        <v>104</v>
      </c>
      <c r="R879" s="36" t="s">
        <v>96</v>
      </c>
      <c r="S879" s="41" t="s">
        <v>177</v>
      </c>
      <c r="T879" s="43">
        <v>30</v>
      </c>
    </row>
    <row r="880" spans="1:20" s="46" customFormat="1" ht="51">
      <c r="A880" s="55"/>
      <c r="B880" s="41">
        <v>863</v>
      </c>
      <c r="C880" s="31" t="s">
        <v>29</v>
      </c>
      <c r="D880" s="32" t="s">
        <v>30</v>
      </c>
      <c r="E880" s="36" t="s">
        <v>200</v>
      </c>
      <c r="F880" s="36" t="s">
        <v>195</v>
      </c>
      <c r="G880" s="36" t="s">
        <v>196</v>
      </c>
      <c r="H880" s="36" t="s">
        <v>197</v>
      </c>
      <c r="I880" s="36" t="s">
        <v>201</v>
      </c>
      <c r="J880" s="36" t="s">
        <v>1023</v>
      </c>
      <c r="K880" s="36" t="s">
        <v>973</v>
      </c>
      <c r="L880" s="36" t="s">
        <v>62</v>
      </c>
      <c r="M880" s="34" t="s">
        <v>199</v>
      </c>
      <c r="N880" s="36">
        <v>10</v>
      </c>
      <c r="O880" s="126">
        <f t="shared" si="8"/>
        <v>500</v>
      </c>
      <c r="P880" s="126">
        <v>5000</v>
      </c>
      <c r="Q880" s="36" t="s">
        <v>96</v>
      </c>
      <c r="R880" s="36" t="s">
        <v>96</v>
      </c>
      <c r="S880" s="41" t="s">
        <v>177</v>
      </c>
      <c r="T880" s="51">
        <v>100</v>
      </c>
    </row>
    <row r="881" spans="1:20" s="40" customFormat="1" ht="25.5">
      <c r="A881" s="29"/>
      <c r="B881" s="41">
        <v>864</v>
      </c>
      <c r="C881" s="31" t="s">
        <v>29</v>
      </c>
      <c r="D881" s="32" t="s">
        <v>30</v>
      </c>
      <c r="E881" s="41" t="s">
        <v>302</v>
      </c>
      <c r="F881" s="36" t="s">
        <v>303</v>
      </c>
      <c r="G881" s="36" t="s">
        <v>304</v>
      </c>
      <c r="H881" s="36" t="s">
        <v>305</v>
      </c>
      <c r="I881" s="36" t="s">
        <v>306</v>
      </c>
      <c r="J881" s="36" t="s">
        <v>991</v>
      </c>
      <c r="K881" s="36" t="s">
        <v>938</v>
      </c>
      <c r="L881" s="36" t="s">
        <v>62</v>
      </c>
      <c r="M881" s="34" t="s">
        <v>37</v>
      </c>
      <c r="N881" s="34">
        <v>1</v>
      </c>
      <c r="O881" s="126">
        <f t="shared" si="8"/>
        <v>23973</v>
      </c>
      <c r="P881" s="126">
        <v>23973</v>
      </c>
      <c r="Q881" s="41" t="s">
        <v>96</v>
      </c>
      <c r="R881" s="36" t="s">
        <v>96</v>
      </c>
      <c r="S881" s="41" t="s">
        <v>177</v>
      </c>
      <c r="T881" s="43">
        <v>30</v>
      </c>
    </row>
    <row r="882" spans="1:20" s="46" customFormat="1" ht="25.5">
      <c r="A882" s="55"/>
      <c r="B882" s="41">
        <v>865</v>
      </c>
      <c r="C882" s="31" t="s">
        <v>29</v>
      </c>
      <c r="D882" s="32" t="s">
        <v>30</v>
      </c>
      <c r="E882" s="36" t="s">
        <v>307</v>
      </c>
      <c r="F882" s="36" t="s">
        <v>308</v>
      </c>
      <c r="G882" s="36" t="s">
        <v>308</v>
      </c>
      <c r="H882" s="36" t="s">
        <v>309</v>
      </c>
      <c r="I882" s="36" t="s">
        <v>310</v>
      </c>
      <c r="J882" s="36" t="s">
        <v>992</v>
      </c>
      <c r="K882" s="36" t="s">
        <v>939</v>
      </c>
      <c r="L882" s="36" t="s">
        <v>62</v>
      </c>
      <c r="M882" s="34" t="s">
        <v>37</v>
      </c>
      <c r="N882" s="36">
        <v>1</v>
      </c>
      <c r="O882" s="126">
        <f t="shared" si="8"/>
        <v>8482</v>
      </c>
      <c r="P882" s="126">
        <v>8482</v>
      </c>
      <c r="Q882" s="36" t="s">
        <v>96</v>
      </c>
      <c r="R882" s="36" t="s">
        <v>96</v>
      </c>
      <c r="S882" s="41" t="s">
        <v>177</v>
      </c>
      <c r="T882" s="51">
        <v>30</v>
      </c>
    </row>
    <row r="883" spans="1:20" s="40" customFormat="1" ht="25.5">
      <c r="A883" s="29"/>
      <c r="B883" s="41">
        <v>866</v>
      </c>
      <c r="C883" s="31" t="s">
        <v>29</v>
      </c>
      <c r="D883" s="32" t="s">
        <v>30</v>
      </c>
      <c r="E883" s="41" t="s">
        <v>311</v>
      </c>
      <c r="F883" s="36" t="s">
        <v>312</v>
      </c>
      <c r="G883" s="36" t="s">
        <v>313</v>
      </c>
      <c r="H883" s="36" t="s">
        <v>314</v>
      </c>
      <c r="I883" s="36" t="s">
        <v>315</v>
      </c>
      <c r="J883" s="36" t="s">
        <v>993</v>
      </c>
      <c r="K883" s="36" t="s">
        <v>940</v>
      </c>
      <c r="L883" s="36" t="s">
        <v>62</v>
      </c>
      <c r="M883" s="34" t="s">
        <v>37</v>
      </c>
      <c r="N883" s="34">
        <v>1</v>
      </c>
      <c r="O883" s="126">
        <f t="shared" si="8"/>
        <v>26786</v>
      </c>
      <c r="P883" s="126">
        <v>26786</v>
      </c>
      <c r="Q883" s="41" t="s">
        <v>96</v>
      </c>
      <c r="R883" s="36" t="s">
        <v>96</v>
      </c>
      <c r="S883" s="41" t="s">
        <v>177</v>
      </c>
      <c r="T883" s="43">
        <v>30</v>
      </c>
    </row>
    <row r="884" spans="1:20" s="46" customFormat="1" ht="25.5">
      <c r="A884" s="55"/>
      <c r="B884" s="41">
        <v>867</v>
      </c>
      <c r="C884" s="31" t="s">
        <v>29</v>
      </c>
      <c r="D884" s="32" t="s">
        <v>30</v>
      </c>
      <c r="E884" s="36" t="s">
        <v>284</v>
      </c>
      <c r="F884" s="36" t="s">
        <v>285</v>
      </c>
      <c r="G884" s="36" t="s">
        <v>285</v>
      </c>
      <c r="H884" s="36" t="s">
        <v>286</v>
      </c>
      <c r="I884" s="36" t="s">
        <v>287</v>
      </c>
      <c r="J884" s="36" t="s">
        <v>1715</v>
      </c>
      <c r="K884" s="36" t="s">
        <v>1653</v>
      </c>
      <c r="L884" s="36" t="s">
        <v>62</v>
      </c>
      <c r="M884" s="34" t="s">
        <v>37</v>
      </c>
      <c r="N884" s="36">
        <v>2</v>
      </c>
      <c r="O884" s="126">
        <f t="shared" si="8"/>
        <v>13384</v>
      </c>
      <c r="P884" s="126">
        <v>26768</v>
      </c>
      <c r="Q884" s="36" t="s">
        <v>1612</v>
      </c>
      <c r="R884" s="36" t="s">
        <v>96</v>
      </c>
      <c r="S884" s="41" t="s">
        <v>177</v>
      </c>
      <c r="T884" s="51">
        <v>100</v>
      </c>
    </row>
    <row r="885" spans="1:20" s="46" customFormat="1" ht="51">
      <c r="A885" s="55"/>
      <c r="B885" s="41">
        <v>868</v>
      </c>
      <c r="C885" s="31" t="s">
        <v>29</v>
      </c>
      <c r="D885" s="32" t="s">
        <v>30</v>
      </c>
      <c r="E885" s="36" t="s">
        <v>1054</v>
      </c>
      <c r="F885" s="36" t="s">
        <v>108</v>
      </c>
      <c r="G885" s="36" t="s">
        <v>108</v>
      </c>
      <c r="H885" s="36" t="s">
        <v>1069</v>
      </c>
      <c r="I885" s="36" t="s">
        <v>1029</v>
      </c>
      <c r="J885" s="36" t="s">
        <v>1070</v>
      </c>
      <c r="K885" s="36" t="s">
        <v>1030</v>
      </c>
      <c r="L885" s="36" t="s">
        <v>62</v>
      </c>
      <c r="M885" s="34" t="s">
        <v>37</v>
      </c>
      <c r="N885" s="36">
        <v>1</v>
      </c>
      <c r="O885" s="126">
        <f t="shared" si="8"/>
        <v>138928</v>
      </c>
      <c r="P885" s="126">
        <v>138928</v>
      </c>
      <c r="Q885" s="36" t="s">
        <v>104</v>
      </c>
      <c r="R885" s="36" t="s">
        <v>76</v>
      </c>
      <c r="S885" s="41" t="s">
        <v>177</v>
      </c>
      <c r="T885" s="51">
        <v>30</v>
      </c>
    </row>
    <row r="886" spans="1:20" s="40" customFormat="1" ht="51">
      <c r="A886" s="29"/>
      <c r="B886" s="41">
        <v>869</v>
      </c>
      <c r="C886" s="31" t="s">
        <v>29</v>
      </c>
      <c r="D886" s="32" t="s">
        <v>30</v>
      </c>
      <c r="E886" s="41" t="s">
        <v>1055</v>
      </c>
      <c r="F886" s="36" t="s">
        <v>108</v>
      </c>
      <c r="G886" s="36" t="s">
        <v>108</v>
      </c>
      <c r="H886" s="36" t="s">
        <v>1071</v>
      </c>
      <c r="I886" s="36" t="s">
        <v>1031</v>
      </c>
      <c r="J886" s="36" t="s">
        <v>1032</v>
      </c>
      <c r="K886" s="36" t="s">
        <v>1662</v>
      </c>
      <c r="L886" s="36" t="s">
        <v>62</v>
      </c>
      <c r="M886" s="34" t="s">
        <v>37</v>
      </c>
      <c r="N886" s="34">
        <v>1</v>
      </c>
      <c r="O886" s="126">
        <f t="shared" si="8"/>
        <v>168393</v>
      </c>
      <c r="P886" s="126">
        <v>168393</v>
      </c>
      <c r="Q886" s="41" t="s">
        <v>104</v>
      </c>
      <c r="R886" s="36" t="s">
        <v>76</v>
      </c>
      <c r="S886" s="41" t="s">
        <v>177</v>
      </c>
      <c r="T886" s="43">
        <v>30</v>
      </c>
    </row>
    <row r="887" spans="1:20" s="46" customFormat="1" ht="51">
      <c r="A887" s="55"/>
      <c r="B887" s="41">
        <v>870</v>
      </c>
      <c r="C887" s="31" t="s">
        <v>29</v>
      </c>
      <c r="D887" s="32" t="s">
        <v>30</v>
      </c>
      <c r="E887" s="36" t="s">
        <v>1058</v>
      </c>
      <c r="F887" s="36" t="s">
        <v>108</v>
      </c>
      <c r="G887" s="36" t="s">
        <v>108</v>
      </c>
      <c r="H887" s="36" t="s">
        <v>1080</v>
      </c>
      <c r="I887" s="36" t="s">
        <v>1038</v>
      </c>
      <c r="J887" s="36" t="s">
        <v>1737</v>
      </c>
      <c r="K887" s="36" t="s">
        <v>1663</v>
      </c>
      <c r="L887" s="36" t="s">
        <v>62</v>
      </c>
      <c r="M887" s="34" t="s">
        <v>37</v>
      </c>
      <c r="N887" s="36">
        <v>1</v>
      </c>
      <c r="O887" s="126">
        <f t="shared" si="8"/>
        <v>19924</v>
      </c>
      <c r="P887" s="126">
        <v>19924</v>
      </c>
      <c r="Q887" s="36" t="s">
        <v>104</v>
      </c>
      <c r="R887" s="36" t="s">
        <v>76</v>
      </c>
      <c r="S887" s="41" t="s">
        <v>177</v>
      </c>
      <c r="T887" s="51">
        <v>100</v>
      </c>
    </row>
    <row r="888" spans="1:20" s="40" customFormat="1" ht="76.5">
      <c r="A888" s="29"/>
      <c r="B888" s="41">
        <v>871</v>
      </c>
      <c r="C888" s="31" t="s">
        <v>29</v>
      </c>
      <c r="D888" s="32" t="s">
        <v>30</v>
      </c>
      <c r="E888" s="41" t="s">
        <v>1323</v>
      </c>
      <c r="F888" s="36" t="s">
        <v>108</v>
      </c>
      <c r="G888" s="36" t="s">
        <v>108</v>
      </c>
      <c r="H888" s="36" t="s">
        <v>1327</v>
      </c>
      <c r="I888" s="36" t="s">
        <v>1324</v>
      </c>
      <c r="J888" s="36" t="s">
        <v>1738</v>
      </c>
      <c r="K888" s="36" t="s">
        <v>1325</v>
      </c>
      <c r="L888" s="36" t="s">
        <v>62</v>
      </c>
      <c r="M888" s="34" t="s">
        <v>37</v>
      </c>
      <c r="N888" s="34">
        <v>2</v>
      </c>
      <c r="O888" s="126">
        <f t="shared" si="8"/>
        <v>49643</v>
      </c>
      <c r="P888" s="126">
        <v>99286</v>
      </c>
      <c r="Q888" s="41" t="s">
        <v>104</v>
      </c>
      <c r="R888" s="36" t="s">
        <v>76</v>
      </c>
      <c r="S888" s="41" t="s">
        <v>177</v>
      </c>
      <c r="T888" s="43">
        <v>30</v>
      </c>
    </row>
    <row r="889" spans="1:20" s="46" customFormat="1" ht="51">
      <c r="A889" s="55"/>
      <c r="B889" s="41">
        <v>872</v>
      </c>
      <c r="C889" s="31" t="s">
        <v>29</v>
      </c>
      <c r="D889" s="32" t="s">
        <v>30</v>
      </c>
      <c r="E889" s="36" t="s">
        <v>181</v>
      </c>
      <c r="F889" s="36" t="s">
        <v>101</v>
      </c>
      <c r="G889" s="36" t="s">
        <v>101</v>
      </c>
      <c r="H889" s="36" t="s">
        <v>182</v>
      </c>
      <c r="I889" s="36" t="s">
        <v>183</v>
      </c>
      <c r="J889" s="36" t="s">
        <v>1740</v>
      </c>
      <c r="K889" s="36" t="s">
        <v>103</v>
      </c>
      <c r="L889" s="36" t="s">
        <v>62</v>
      </c>
      <c r="M889" s="34" t="s">
        <v>37</v>
      </c>
      <c r="N889" s="36">
        <v>12</v>
      </c>
      <c r="O889" s="126">
        <f t="shared" si="8"/>
        <v>15893</v>
      </c>
      <c r="P889" s="126">
        <v>190716</v>
      </c>
      <c r="Q889" s="36" t="s">
        <v>104</v>
      </c>
      <c r="R889" s="36" t="s">
        <v>76</v>
      </c>
      <c r="S889" s="41" t="s">
        <v>177</v>
      </c>
      <c r="T889" s="51">
        <v>30</v>
      </c>
    </row>
    <row r="890" spans="1:20" s="40" customFormat="1" ht="51">
      <c r="A890" s="29"/>
      <c r="B890" s="41">
        <v>873</v>
      </c>
      <c r="C890" s="31" t="s">
        <v>29</v>
      </c>
      <c r="D890" s="32" t="s">
        <v>30</v>
      </c>
      <c r="E890" s="41" t="s">
        <v>81</v>
      </c>
      <c r="F890" s="36" t="s">
        <v>54</v>
      </c>
      <c r="G890" s="36" t="s">
        <v>54</v>
      </c>
      <c r="H890" s="36" t="s">
        <v>55</v>
      </c>
      <c r="I890" s="36" t="s">
        <v>105</v>
      </c>
      <c r="J890" s="36"/>
      <c r="K890" s="36"/>
      <c r="L890" s="36" t="s">
        <v>62</v>
      </c>
      <c r="M890" s="34" t="s">
        <v>37</v>
      </c>
      <c r="N890" s="34">
        <v>5</v>
      </c>
      <c r="O890" s="126">
        <f t="shared" si="8"/>
        <v>24536</v>
      </c>
      <c r="P890" s="126">
        <v>122680</v>
      </c>
      <c r="Q890" s="41" t="s">
        <v>104</v>
      </c>
      <c r="R890" s="36" t="s">
        <v>76</v>
      </c>
      <c r="S890" s="41" t="s">
        <v>177</v>
      </c>
      <c r="T890" s="43">
        <v>30</v>
      </c>
    </row>
    <row r="891" spans="1:20" s="46" customFormat="1" ht="51">
      <c r="A891" s="55"/>
      <c r="B891" s="41">
        <v>874</v>
      </c>
      <c r="C891" s="31" t="s">
        <v>29</v>
      </c>
      <c r="D891" s="32" t="s">
        <v>30</v>
      </c>
      <c r="E891" s="36" t="s">
        <v>1353</v>
      </c>
      <c r="F891" s="36" t="s">
        <v>50</v>
      </c>
      <c r="G891" s="36" t="s">
        <v>50</v>
      </c>
      <c r="H891" s="36" t="s">
        <v>1355</v>
      </c>
      <c r="I891" s="36" t="s">
        <v>1354</v>
      </c>
      <c r="J891" s="36" t="s">
        <v>1077</v>
      </c>
      <c r="K891" s="36" t="s">
        <v>1035</v>
      </c>
      <c r="L891" s="36" t="s">
        <v>62</v>
      </c>
      <c r="M891" s="34" t="s">
        <v>37</v>
      </c>
      <c r="N891" s="36">
        <v>40</v>
      </c>
      <c r="O891" s="126">
        <f t="shared" si="8"/>
        <v>4607</v>
      </c>
      <c r="P891" s="126">
        <v>184280</v>
      </c>
      <c r="Q891" s="36" t="s">
        <v>104</v>
      </c>
      <c r="R891" s="36" t="s">
        <v>76</v>
      </c>
      <c r="S891" s="41" t="s">
        <v>177</v>
      </c>
      <c r="T891" s="51">
        <v>50</v>
      </c>
    </row>
    <row r="892" spans="1:20" s="40" customFormat="1" ht="63.75">
      <c r="A892" s="29"/>
      <c r="B892" s="41">
        <v>875</v>
      </c>
      <c r="C892" s="31" t="s">
        <v>29</v>
      </c>
      <c r="D892" s="32" t="s">
        <v>30</v>
      </c>
      <c r="E892" s="41" t="s">
        <v>1350</v>
      </c>
      <c r="F892" s="36" t="s">
        <v>93</v>
      </c>
      <c r="G892" s="36" t="s">
        <v>93</v>
      </c>
      <c r="H892" s="36" t="s">
        <v>1352</v>
      </c>
      <c r="I892" s="36" t="s">
        <v>1351</v>
      </c>
      <c r="J892" s="36" t="s">
        <v>1741</v>
      </c>
      <c r="K892" s="36" t="s">
        <v>44</v>
      </c>
      <c r="L892" s="36" t="s">
        <v>62</v>
      </c>
      <c r="M892" s="34" t="s">
        <v>37</v>
      </c>
      <c r="N892" s="34">
        <v>16</v>
      </c>
      <c r="O892" s="126">
        <f t="shared" si="8"/>
        <v>17062</v>
      </c>
      <c r="P892" s="126">
        <v>272992</v>
      </c>
      <c r="Q892" s="41" t="s">
        <v>104</v>
      </c>
      <c r="R892" s="36" t="s">
        <v>39</v>
      </c>
      <c r="S892" s="41" t="s">
        <v>177</v>
      </c>
      <c r="T892" s="43">
        <v>50</v>
      </c>
    </row>
    <row r="893" spans="1:20" s="46" customFormat="1" ht="51">
      <c r="A893" s="55"/>
      <c r="B893" s="41">
        <v>876</v>
      </c>
      <c r="C893" s="31" t="s">
        <v>29</v>
      </c>
      <c r="D893" s="32" t="s">
        <v>30</v>
      </c>
      <c r="E893" s="36" t="s">
        <v>1664</v>
      </c>
      <c r="F893" s="36" t="s">
        <v>1066</v>
      </c>
      <c r="G893" s="36" t="s">
        <v>1050</v>
      </c>
      <c r="H893" s="36" t="s">
        <v>1742</v>
      </c>
      <c r="I893" s="36" t="s">
        <v>1665</v>
      </c>
      <c r="J893" s="36"/>
      <c r="K893" s="36"/>
      <c r="L893" s="36" t="s">
        <v>62</v>
      </c>
      <c r="M893" s="34" t="s">
        <v>37</v>
      </c>
      <c r="N893" s="36">
        <v>1</v>
      </c>
      <c r="O893" s="126">
        <f t="shared" si="8"/>
        <v>14196</v>
      </c>
      <c r="P893" s="126">
        <v>14196</v>
      </c>
      <c r="Q893" s="36" t="s">
        <v>96</v>
      </c>
      <c r="R893" s="36" t="s">
        <v>96</v>
      </c>
      <c r="S893" s="41" t="s">
        <v>177</v>
      </c>
      <c r="T893" s="51">
        <v>100</v>
      </c>
    </row>
    <row r="894" spans="1:20" s="40" customFormat="1" ht="51">
      <c r="A894" s="29"/>
      <c r="B894" s="41">
        <v>877</v>
      </c>
      <c r="C894" s="31" t="s">
        <v>29</v>
      </c>
      <c r="D894" s="32" t="s">
        <v>30</v>
      </c>
      <c r="E894" s="41" t="s">
        <v>279</v>
      </c>
      <c r="F894" s="36" t="s">
        <v>280</v>
      </c>
      <c r="G894" s="36" t="s">
        <v>281</v>
      </c>
      <c r="H894" s="36" t="s">
        <v>282</v>
      </c>
      <c r="I894" s="36" t="s">
        <v>283</v>
      </c>
      <c r="J894" s="36" t="s">
        <v>1743</v>
      </c>
      <c r="K894" s="36" t="s">
        <v>1666</v>
      </c>
      <c r="L894" s="36" t="s">
        <v>62</v>
      </c>
      <c r="M894" s="34" t="s">
        <v>37</v>
      </c>
      <c r="N894" s="34">
        <v>1</v>
      </c>
      <c r="O894" s="126">
        <f t="shared" si="8"/>
        <v>43840</v>
      </c>
      <c r="P894" s="126">
        <v>43840</v>
      </c>
      <c r="Q894" s="41" t="s">
        <v>104</v>
      </c>
      <c r="R894" s="36" t="s">
        <v>76</v>
      </c>
      <c r="S894" s="41" t="s">
        <v>177</v>
      </c>
      <c r="T894" s="43">
        <v>100</v>
      </c>
    </row>
    <row r="895" spans="1:20" s="40" customFormat="1" ht="51">
      <c r="A895" s="29"/>
      <c r="B895" s="41">
        <v>878</v>
      </c>
      <c r="C895" s="31" t="s">
        <v>29</v>
      </c>
      <c r="D895" s="58" t="s">
        <v>339</v>
      </c>
      <c r="E895" s="41" t="s">
        <v>899</v>
      </c>
      <c r="F895" s="36" t="s">
        <v>906</v>
      </c>
      <c r="G895" s="36" t="s">
        <v>868</v>
      </c>
      <c r="H895" s="36" t="s">
        <v>907</v>
      </c>
      <c r="I895" s="36" t="s">
        <v>869</v>
      </c>
      <c r="J895" s="36" t="s">
        <v>908</v>
      </c>
      <c r="K895" s="36" t="s">
        <v>870</v>
      </c>
      <c r="L895" s="36" t="s">
        <v>62</v>
      </c>
      <c r="M895" s="34" t="s">
        <v>345</v>
      </c>
      <c r="N895" s="34">
        <v>1</v>
      </c>
      <c r="O895" s="126">
        <f t="shared" si="8"/>
        <v>621156</v>
      </c>
      <c r="P895" s="126">
        <v>621156</v>
      </c>
      <c r="Q895" s="41" t="s">
        <v>104</v>
      </c>
      <c r="R895" s="36" t="s">
        <v>1673</v>
      </c>
      <c r="S895" s="41" t="s">
        <v>177</v>
      </c>
      <c r="T895" s="43">
        <v>50</v>
      </c>
    </row>
    <row r="896" spans="1:20" s="46" customFormat="1" ht="51">
      <c r="A896" s="55"/>
      <c r="B896" s="41">
        <v>879</v>
      </c>
      <c r="C896" s="31" t="s">
        <v>29</v>
      </c>
      <c r="D896" s="58" t="s">
        <v>339</v>
      </c>
      <c r="E896" s="36" t="s">
        <v>900</v>
      </c>
      <c r="F896" s="36" t="s">
        <v>906</v>
      </c>
      <c r="G896" s="36" t="s">
        <v>868</v>
      </c>
      <c r="H896" s="36" t="s">
        <v>907</v>
      </c>
      <c r="I896" s="36" t="s">
        <v>869</v>
      </c>
      <c r="J896" s="36" t="s">
        <v>1775</v>
      </c>
      <c r="K896" s="36" t="s">
        <v>1674</v>
      </c>
      <c r="L896" s="36" t="s">
        <v>62</v>
      </c>
      <c r="M896" s="34" t="s">
        <v>345</v>
      </c>
      <c r="N896" s="36">
        <v>1</v>
      </c>
      <c r="O896" s="126">
        <f t="shared" si="8"/>
        <v>54670</v>
      </c>
      <c r="P896" s="126">
        <v>54670</v>
      </c>
      <c r="Q896" s="36" t="s">
        <v>1675</v>
      </c>
      <c r="R896" s="36" t="s">
        <v>1676</v>
      </c>
      <c r="S896" s="41" t="s">
        <v>177</v>
      </c>
      <c r="T896" s="51">
        <v>50</v>
      </c>
    </row>
    <row r="897" spans="1:20" s="40" customFormat="1" ht="51">
      <c r="A897" s="29"/>
      <c r="B897" s="41">
        <v>880</v>
      </c>
      <c r="C897" s="31" t="s">
        <v>29</v>
      </c>
      <c r="D897" s="58" t="s">
        <v>339</v>
      </c>
      <c r="E897" s="41" t="s">
        <v>900</v>
      </c>
      <c r="F897" s="36" t="s">
        <v>906</v>
      </c>
      <c r="G897" s="36" t="s">
        <v>868</v>
      </c>
      <c r="H897" s="36" t="s">
        <v>907</v>
      </c>
      <c r="I897" s="36" t="s">
        <v>869</v>
      </c>
      <c r="J897" s="36" t="s">
        <v>1777</v>
      </c>
      <c r="K897" s="36" t="s">
        <v>1677</v>
      </c>
      <c r="L897" s="36" t="s">
        <v>62</v>
      </c>
      <c r="M897" s="34" t="s">
        <v>345</v>
      </c>
      <c r="N897" s="34">
        <v>1</v>
      </c>
      <c r="O897" s="126">
        <f t="shared" si="8"/>
        <v>3000</v>
      </c>
      <c r="P897" s="126">
        <v>3000</v>
      </c>
      <c r="Q897" s="41" t="s">
        <v>1675</v>
      </c>
      <c r="R897" s="36" t="s">
        <v>1676</v>
      </c>
      <c r="S897" s="41" t="s">
        <v>177</v>
      </c>
      <c r="T897" s="43">
        <v>50</v>
      </c>
    </row>
    <row r="898" spans="1:20" s="46" customFormat="1" ht="51">
      <c r="A898" s="55"/>
      <c r="B898" s="41">
        <v>881</v>
      </c>
      <c r="C898" s="31" t="s">
        <v>29</v>
      </c>
      <c r="D898" s="58" t="s">
        <v>339</v>
      </c>
      <c r="E898" s="36" t="s">
        <v>901</v>
      </c>
      <c r="F898" s="36" t="s">
        <v>919</v>
      </c>
      <c r="G898" s="36" t="s">
        <v>880</v>
      </c>
      <c r="H898" s="36" t="s">
        <v>919</v>
      </c>
      <c r="I898" s="36" t="s">
        <v>880</v>
      </c>
      <c r="J898" s="36" t="s">
        <v>920</v>
      </c>
      <c r="K898" s="36" t="s">
        <v>881</v>
      </c>
      <c r="L898" s="36" t="s">
        <v>62</v>
      </c>
      <c r="M898" s="34" t="s">
        <v>345</v>
      </c>
      <c r="N898" s="36">
        <v>1</v>
      </c>
      <c r="O898" s="126">
        <f t="shared" si="8"/>
        <v>21875</v>
      </c>
      <c r="P898" s="126">
        <v>21875</v>
      </c>
      <c r="Q898" s="36" t="s">
        <v>104</v>
      </c>
      <c r="R898" s="36" t="s">
        <v>190</v>
      </c>
      <c r="S898" s="41" t="s">
        <v>177</v>
      </c>
      <c r="T898" s="51">
        <v>50</v>
      </c>
    </row>
    <row r="899" spans="1:20" s="46" customFormat="1" ht="51">
      <c r="A899" s="55"/>
      <c r="B899" s="41">
        <v>882</v>
      </c>
      <c r="C899" s="31" t="s">
        <v>29</v>
      </c>
      <c r="D899" s="58" t="s">
        <v>339</v>
      </c>
      <c r="E899" s="36" t="s">
        <v>574</v>
      </c>
      <c r="F899" s="36" t="s">
        <v>575</v>
      </c>
      <c r="G899" s="36" t="s">
        <v>576</v>
      </c>
      <c r="H899" s="36" t="s">
        <v>577</v>
      </c>
      <c r="I899" s="36" t="s">
        <v>578</v>
      </c>
      <c r="J899" s="36"/>
      <c r="K899" s="36"/>
      <c r="L899" s="36" t="s">
        <v>62</v>
      </c>
      <c r="M899" s="34" t="s">
        <v>345</v>
      </c>
      <c r="N899" s="36">
        <v>1</v>
      </c>
      <c r="O899" s="126">
        <f t="shared" si="8"/>
        <v>100000</v>
      </c>
      <c r="P899" s="126">
        <v>100000</v>
      </c>
      <c r="Q899" s="36" t="s">
        <v>104</v>
      </c>
      <c r="R899" s="36" t="s">
        <v>190</v>
      </c>
      <c r="S899" s="41" t="s">
        <v>177</v>
      </c>
      <c r="T899" s="51">
        <v>0</v>
      </c>
    </row>
    <row r="900" spans="1:20" s="40" customFormat="1" ht="51">
      <c r="A900" s="29"/>
      <c r="B900" s="41">
        <v>883</v>
      </c>
      <c r="C900" s="31" t="s">
        <v>29</v>
      </c>
      <c r="D900" s="58" t="s">
        <v>339</v>
      </c>
      <c r="E900" s="41" t="s">
        <v>660</v>
      </c>
      <c r="F900" s="36" t="s">
        <v>661</v>
      </c>
      <c r="G900" s="36" t="s">
        <v>662</v>
      </c>
      <c r="H900" s="36" t="s">
        <v>663</v>
      </c>
      <c r="I900" s="36" t="s">
        <v>664</v>
      </c>
      <c r="J900" s="36" t="s">
        <v>930</v>
      </c>
      <c r="K900" s="36" t="s">
        <v>1781</v>
      </c>
      <c r="L900" s="36" t="s">
        <v>62</v>
      </c>
      <c r="M900" s="34" t="s">
        <v>345</v>
      </c>
      <c r="N900" s="34">
        <v>1</v>
      </c>
      <c r="O900" s="126">
        <f t="shared" si="8"/>
        <v>89800</v>
      </c>
      <c r="P900" s="126">
        <v>89800</v>
      </c>
      <c r="Q900" s="41" t="s">
        <v>104</v>
      </c>
      <c r="R900" s="36" t="s">
        <v>190</v>
      </c>
      <c r="S900" s="41" t="s">
        <v>177</v>
      </c>
      <c r="T900" s="43">
        <v>0</v>
      </c>
    </row>
    <row r="901" spans="1:20" s="46" customFormat="1" ht="51">
      <c r="A901" s="55"/>
      <c r="B901" s="41">
        <v>884</v>
      </c>
      <c r="C901" s="31" t="s">
        <v>29</v>
      </c>
      <c r="D901" s="58" t="s">
        <v>339</v>
      </c>
      <c r="E901" s="36" t="s">
        <v>706</v>
      </c>
      <c r="F901" s="36" t="s">
        <v>707</v>
      </c>
      <c r="G901" s="36" t="s">
        <v>708</v>
      </c>
      <c r="H901" s="36" t="s">
        <v>709</v>
      </c>
      <c r="I901" s="36" t="s">
        <v>710</v>
      </c>
      <c r="J901" s="36" t="s">
        <v>934</v>
      </c>
      <c r="K901" s="36" t="s">
        <v>895</v>
      </c>
      <c r="L901" s="36" t="s">
        <v>62</v>
      </c>
      <c r="M901" s="34" t="s">
        <v>345</v>
      </c>
      <c r="N901" s="36">
        <v>1</v>
      </c>
      <c r="O901" s="126">
        <f t="shared" si="8"/>
        <v>140000</v>
      </c>
      <c r="P901" s="126">
        <v>140000</v>
      </c>
      <c r="Q901" s="36" t="s">
        <v>96</v>
      </c>
      <c r="R901" s="36" t="s">
        <v>1678</v>
      </c>
      <c r="S901" s="41" t="s">
        <v>177</v>
      </c>
      <c r="T901" s="51">
        <v>30</v>
      </c>
    </row>
    <row r="902" spans="1:20" s="40" customFormat="1" ht="51">
      <c r="A902" s="29"/>
      <c r="B902" s="41">
        <v>885</v>
      </c>
      <c r="C902" s="31" t="s">
        <v>29</v>
      </c>
      <c r="D902" s="58" t="s">
        <v>339</v>
      </c>
      <c r="E902" s="41" t="s">
        <v>469</v>
      </c>
      <c r="F902" s="36" t="s">
        <v>912</v>
      </c>
      <c r="G902" s="36" t="s">
        <v>874</v>
      </c>
      <c r="H902" s="36" t="s">
        <v>472</v>
      </c>
      <c r="I902" s="36" t="s">
        <v>473</v>
      </c>
      <c r="J902" s="36" t="s">
        <v>1382</v>
      </c>
      <c r="K902" s="36" t="s">
        <v>1679</v>
      </c>
      <c r="L902" s="36" t="s">
        <v>62</v>
      </c>
      <c r="M902" s="34" t="s">
        <v>345</v>
      </c>
      <c r="N902" s="34">
        <v>1</v>
      </c>
      <c r="O902" s="126">
        <f t="shared" si="8"/>
        <v>30000</v>
      </c>
      <c r="P902" s="126">
        <v>30000</v>
      </c>
      <c r="Q902" s="41" t="s">
        <v>104</v>
      </c>
      <c r="R902" s="36" t="s">
        <v>1676</v>
      </c>
      <c r="S902" s="41" t="s">
        <v>177</v>
      </c>
      <c r="T902" s="43">
        <v>50</v>
      </c>
    </row>
    <row r="903" spans="1:20" s="46" customFormat="1" ht="76.5">
      <c r="A903" s="55"/>
      <c r="B903" s="41">
        <v>886</v>
      </c>
      <c r="C903" s="31" t="s">
        <v>29</v>
      </c>
      <c r="D903" s="58" t="s">
        <v>339</v>
      </c>
      <c r="E903" s="36" t="s">
        <v>905</v>
      </c>
      <c r="F903" s="36" t="s">
        <v>935</v>
      </c>
      <c r="G903" s="36" t="s">
        <v>896</v>
      </c>
      <c r="H903" s="36" t="s">
        <v>936</v>
      </c>
      <c r="I903" s="36" t="s">
        <v>897</v>
      </c>
      <c r="J903" s="36" t="s">
        <v>937</v>
      </c>
      <c r="K903" s="36" t="s">
        <v>898</v>
      </c>
      <c r="L903" s="36" t="s">
        <v>62</v>
      </c>
      <c r="M903" s="34" t="s">
        <v>345</v>
      </c>
      <c r="N903" s="36">
        <v>1</v>
      </c>
      <c r="O903" s="126">
        <f t="shared" ref="O903:O966" si="9">P903/N903</f>
        <v>1197775</v>
      </c>
      <c r="P903" s="126">
        <v>1197775</v>
      </c>
      <c r="Q903" s="36" t="s">
        <v>104</v>
      </c>
      <c r="R903" s="36" t="s">
        <v>63</v>
      </c>
      <c r="S903" s="41" t="s">
        <v>177</v>
      </c>
      <c r="T903" s="51">
        <v>50</v>
      </c>
    </row>
    <row r="904" spans="1:20" s="40" customFormat="1" ht="63.75">
      <c r="A904" s="29"/>
      <c r="B904" s="41">
        <v>887</v>
      </c>
      <c r="C904" s="31" t="s">
        <v>29</v>
      </c>
      <c r="D904" s="58" t="s">
        <v>339</v>
      </c>
      <c r="E904" s="41" t="s">
        <v>461</v>
      </c>
      <c r="F904" s="36" t="s">
        <v>462</v>
      </c>
      <c r="G904" s="36" t="s">
        <v>463</v>
      </c>
      <c r="H904" s="36" t="s">
        <v>462</v>
      </c>
      <c r="I904" s="36" t="s">
        <v>463</v>
      </c>
      <c r="J904" s="36" t="s">
        <v>1783</v>
      </c>
      <c r="K904" s="36" t="s">
        <v>1680</v>
      </c>
      <c r="L904" s="36" t="s">
        <v>62</v>
      </c>
      <c r="M904" s="34" t="s">
        <v>345</v>
      </c>
      <c r="N904" s="34">
        <v>1</v>
      </c>
      <c r="O904" s="126">
        <f t="shared" si="9"/>
        <v>157589</v>
      </c>
      <c r="P904" s="126">
        <v>157589</v>
      </c>
      <c r="Q904" s="41" t="s">
        <v>104</v>
      </c>
      <c r="R904" s="36" t="s">
        <v>63</v>
      </c>
      <c r="S904" s="41" t="s">
        <v>177</v>
      </c>
      <c r="T904" s="43">
        <v>50</v>
      </c>
    </row>
    <row r="905" spans="1:20" s="46" customFormat="1" ht="63.75">
      <c r="A905" s="55"/>
      <c r="B905" s="41">
        <v>888</v>
      </c>
      <c r="C905" s="31" t="s">
        <v>29</v>
      </c>
      <c r="D905" s="58" t="s">
        <v>339</v>
      </c>
      <c r="E905" s="36" t="s">
        <v>461</v>
      </c>
      <c r="F905" s="36" t="s">
        <v>462</v>
      </c>
      <c r="G905" s="36" t="s">
        <v>463</v>
      </c>
      <c r="H905" s="36" t="s">
        <v>462</v>
      </c>
      <c r="I905" s="36" t="s">
        <v>463</v>
      </c>
      <c r="J905" s="36" t="s">
        <v>1784</v>
      </c>
      <c r="K905" s="36" t="s">
        <v>1681</v>
      </c>
      <c r="L905" s="36" t="s">
        <v>62</v>
      </c>
      <c r="M905" s="34" t="s">
        <v>345</v>
      </c>
      <c r="N905" s="36">
        <v>1</v>
      </c>
      <c r="O905" s="126">
        <f t="shared" si="9"/>
        <v>162000</v>
      </c>
      <c r="P905" s="126">
        <v>162000</v>
      </c>
      <c r="Q905" s="36" t="s">
        <v>1675</v>
      </c>
      <c r="R905" s="36" t="s">
        <v>292</v>
      </c>
      <c r="S905" s="41" t="s">
        <v>177</v>
      </c>
      <c r="T905" s="51">
        <v>50</v>
      </c>
    </row>
    <row r="906" spans="1:20" s="40" customFormat="1" ht="25.5">
      <c r="A906" s="29"/>
      <c r="B906" s="41">
        <v>889</v>
      </c>
      <c r="C906" s="31" t="s">
        <v>29</v>
      </c>
      <c r="D906" s="32" t="s">
        <v>30</v>
      </c>
      <c r="E906" s="41" t="s">
        <v>978</v>
      </c>
      <c r="F906" s="36" t="s">
        <v>995</v>
      </c>
      <c r="G906" s="36" t="s">
        <v>943</v>
      </c>
      <c r="H906" s="36" t="s">
        <v>998</v>
      </c>
      <c r="I906" s="36" t="s">
        <v>946</v>
      </c>
      <c r="J906" s="36" t="s">
        <v>999</v>
      </c>
      <c r="K906" s="36" t="s">
        <v>1695</v>
      </c>
      <c r="L906" s="36" t="s">
        <v>62</v>
      </c>
      <c r="M906" s="34" t="s">
        <v>37</v>
      </c>
      <c r="N906" s="34">
        <v>4</v>
      </c>
      <c r="O906" s="126">
        <f t="shared" si="9"/>
        <v>7630</v>
      </c>
      <c r="P906" s="126">
        <v>30520</v>
      </c>
      <c r="Q906" s="41" t="s">
        <v>96</v>
      </c>
      <c r="R906" s="36" t="s">
        <v>96</v>
      </c>
      <c r="S906" s="41" t="s">
        <v>77</v>
      </c>
      <c r="T906" s="43">
        <v>50</v>
      </c>
    </row>
    <row r="907" spans="1:20" s="46" customFormat="1" ht="51">
      <c r="A907" s="55"/>
      <c r="B907" s="41">
        <v>890</v>
      </c>
      <c r="C907" s="31" t="s">
        <v>29</v>
      </c>
      <c r="D907" s="32" t="s">
        <v>30</v>
      </c>
      <c r="E907" s="36" t="s">
        <v>977</v>
      </c>
      <c r="F907" s="36" t="s">
        <v>995</v>
      </c>
      <c r="G907" s="36" t="s">
        <v>943</v>
      </c>
      <c r="H907" s="36" t="s">
        <v>996</v>
      </c>
      <c r="I907" s="36" t="s">
        <v>944</v>
      </c>
      <c r="J907" s="36" t="s">
        <v>1700</v>
      </c>
      <c r="K907" s="36" t="s">
        <v>1701</v>
      </c>
      <c r="L907" s="36" t="s">
        <v>62</v>
      </c>
      <c r="M907" s="36" t="s">
        <v>37</v>
      </c>
      <c r="N907" s="36">
        <v>20</v>
      </c>
      <c r="O907" s="126">
        <f t="shared" si="9"/>
        <v>60</v>
      </c>
      <c r="P907" s="126">
        <v>1200</v>
      </c>
      <c r="Q907" s="36" t="s">
        <v>96</v>
      </c>
      <c r="R907" s="36" t="s">
        <v>96</v>
      </c>
      <c r="S907" s="41" t="s">
        <v>77</v>
      </c>
      <c r="T907" s="51">
        <v>50</v>
      </c>
    </row>
    <row r="908" spans="1:20" s="40" customFormat="1" ht="25.5">
      <c r="A908" s="29"/>
      <c r="B908" s="41">
        <v>891</v>
      </c>
      <c r="C908" s="31" t="s">
        <v>29</v>
      </c>
      <c r="D908" s="32" t="s">
        <v>30</v>
      </c>
      <c r="E908" s="41" t="s">
        <v>1159</v>
      </c>
      <c r="F908" s="36" t="s">
        <v>948</v>
      </c>
      <c r="G908" s="36" t="s">
        <v>948</v>
      </c>
      <c r="H908" s="36" t="s">
        <v>1709</v>
      </c>
      <c r="I908" s="36" t="s">
        <v>1160</v>
      </c>
      <c r="J908" s="36" t="s">
        <v>1810</v>
      </c>
      <c r="K908" s="36" t="s">
        <v>1809</v>
      </c>
      <c r="L908" s="36" t="s">
        <v>62</v>
      </c>
      <c r="M908" s="34" t="s">
        <v>37</v>
      </c>
      <c r="N908" s="34">
        <v>8</v>
      </c>
      <c r="O908" s="126">
        <f t="shared" si="9"/>
        <v>3200</v>
      </c>
      <c r="P908" s="126">
        <v>25600</v>
      </c>
      <c r="Q908" s="41" t="s">
        <v>96</v>
      </c>
      <c r="R908" s="36" t="s">
        <v>96</v>
      </c>
      <c r="S908" s="41" t="s">
        <v>77</v>
      </c>
      <c r="T908" s="43">
        <v>100</v>
      </c>
    </row>
    <row r="909" spans="1:20" s="46" customFormat="1" ht="25.5">
      <c r="A909" s="55"/>
      <c r="B909" s="41">
        <v>892</v>
      </c>
      <c r="C909" s="31" t="s">
        <v>29</v>
      </c>
      <c r="D909" s="32" t="s">
        <v>30</v>
      </c>
      <c r="E909" s="36" t="s">
        <v>1159</v>
      </c>
      <c r="F909" s="36" t="s">
        <v>948</v>
      </c>
      <c r="G909" s="36" t="s">
        <v>948</v>
      </c>
      <c r="H909" s="36" t="s">
        <v>1709</v>
      </c>
      <c r="I909" s="36" t="s">
        <v>1160</v>
      </c>
      <c r="J909" s="36" t="s">
        <v>1812</v>
      </c>
      <c r="K909" s="36" t="s">
        <v>1811</v>
      </c>
      <c r="L909" s="36" t="s">
        <v>62</v>
      </c>
      <c r="M909" s="36" t="s">
        <v>37</v>
      </c>
      <c r="N909" s="36">
        <v>10</v>
      </c>
      <c r="O909" s="126">
        <f t="shared" si="9"/>
        <v>900</v>
      </c>
      <c r="P909" s="126">
        <v>9000</v>
      </c>
      <c r="Q909" s="36" t="s">
        <v>96</v>
      </c>
      <c r="R909" s="36" t="s">
        <v>96</v>
      </c>
      <c r="S909" s="41" t="s">
        <v>77</v>
      </c>
      <c r="T909" s="51">
        <v>100</v>
      </c>
    </row>
    <row r="910" spans="1:20" s="40" customFormat="1" ht="25.5">
      <c r="A910" s="29"/>
      <c r="B910" s="41">
        <v>893</v>
      </c>
      <c r="C910" s="31" t="s">
        <v>29</v>
      </c>
      <c r="D910" s="32" t="s">
        <v>30</v>
      </c>
      <c r="E910" s="41" t="s">
        <v>1601</v>
      </c>
      <c r="F910" s="36" t="s">
        <v>1813</v>
      </c>
      <c r="G910" s="36" t="s">
        <v>1602</v>
      </c>
      <c r="H910" s="36" t="s">
        <v>1005</v>
      </c>
      <c r="I910" s="36" t="s">
        <v>1603</v>
      </c>
      <c r="J910" s="36" t="s">
        <v>1814</v>
      </c>
      <c r="K910" s="36" t="s">
        <v>1734</v>
      </c>
      <c r="L910" s="36" t="s">
        <v>62</v>
      </c>
      <c r="M910" s="34" t="s">
        <v>37</v>
      </c>
      <c r="N910" s="34">
        <v>8</v>
      </c>
      <c r="O910" s="126">
        <f t="shared" si="9"/>
        <v>500</v>
      </c>
      <c r="P910" s="126">
        <v>4000</v>
      </c>
      <c r="Q910" s="41" t="s">
        <v>96</v>
      </c>
      <c r="R910" s="36" t="s">
        <v>96</v>
      </c>
      <c r="S910" s="41" t="s">
        <v>77</v>
      </c>
      <c r="T910" s="43">
        <v>100</v>
      </c>
    </row>
    <row r="911" spans="1:20" s="46" customFormat="1" ht="25.5">
      <c r="A911" s="55"/>
      <c r="B911" s="41">
        <v>894</v>
      </c>
      <c r="C911" s="31" t="s">
        <v>29</v>
      </c>
      <c r="D911" s="32" t="s">
        <v>30</v>
      </c>
      <c r="E911" s="36" t="s">
        <v>1601</v>
      </c>
      <c r="F911" s="36" t="s">
        <v>1813</v>
      </c>
      <c r="G911" s="36" t="s">
        <v>1602</v>
      </c>
      <c r="H911" s="36" t="s">
        <v>1005</v>
      </c>
      <c r="I911" s="36" t="s">
        <v>1603</v>
      </c>
      <c r="J911" s="36" t="s">
        <v>1815</v>
      </c>
      <c r="K911" s="36" t="s">
        <v>1735</v>
      </c>
      <c r="L911" s="36" t="s">
        <v>62</v>
      </c>
      <c r="M911" s="36" t="s">
        <v>37</v>
      </c>
      <c r="N911" s="36">
        <v>10</v>
      </c>
      <c r="O911" s="126">
        <f t="shared" si="9"/>
        <v>250</v>
      </c>
      <c r="P911" s="126">
        <v>2500</v>
      </c>
      <c r="Q911" s="36" t="s">
        <v>96</v>
      </c>
      <c r="R911" s="36" t="s">
        <v>96</v>
      </c>
      <c r="S911" s="41" t="s">
        <v>77</v>
      </c>
      <c r="T911" s="51">
        <v>100</v>
      </c>
    </row>
    <row r="912" spans="1:20" s="40" customFormat="1" ht="25.5">
      <c r="A912" s="29"/>
      <c r="B912" s="41">
        <v>895</v>
      </c>
      <c r="C912" s="31" t="s">
        <v>29</v>
      </c>
      <c r="D912" s="32" t="s">
        <v>30</v>
      </c>
      <c r="E912" s="41" t="s">
        <v>1159</v>
      </c>
      <c r="F912" s="36" t="s">
        <v>948</v>
      </c>
      <c r="G912" s="36" t="s">
        <v>948</v>
      </c>
      <c r="H912" s="36" t="s">
        <v>1709</v>
      </c>
      <c r="I912" s="36" t="s">
        <v>1160</v>
      </c>
      <c r="J912" s="36" t="s">
        <v>1817</v>
      </c>
      <c r="K912" s="36" t="s">
        <v>1816</v>
      </c>
      <c r="L912" s="36" t="s">
        <v>62</v>
      </c>
      <c r="M912" s="34" t="s">
        <v>37</v>
      </c>
      <c r="N912" s="34">
        <v>28</v>
      </c>
      <c r="O912" s="126">
        <f t="shared" si="9"/>
        <v>260</v>
      </c>
      <c r="P912" s="126">
        <v>7280</v>
      </c>
      <c r="Q912" s="41" t="s">
        <v>96</v>
      </c>
      <c r="R912" s="36" t="s">
        <v>96</v>
      </c>
      <c r="S912" s="41" t="s">
        <v>77</v>
      </c>
      <c r="T912" s="43">
        <v>100</v>
      </c>
    </row>
    <row r="913" spans="1:20" s="46" customFormat="1" ht="25.5">
      <c r="A913" s="55"/>
      <c r="B913" s="41">
        <v>896</v>
      </c>
      <c r="C913" s="31" t="s">
        <v>29</v>
      </c>
      <c r="D913" s="32" t="s">
        <v>30</v>
      </c>
      <c r="E913" s="36" t="s">
        <v>1159</v>
      </c>
      <c r="F913" s="36" t="s">
        <v>948</v>
      </c>
      <c r="G913" s="36" t="s">
        <v>948</v>
      </c>
      <c r="H913" s="36" t="s">
        <v>1709</v>
      </c>
      <c r="I913" s="36" t="s">
        <v>1160</v>
      </c>
      <c r="J913" s="36" t="s">
        <v>1818</v>
      </c>
      <c r="K913" s="36" t="s">
        <v>1604</v>
      </c>
      <c r="L913" s="36" t="s">
        <v>62</v>
      </c>
      <c r="M913" s="36" t="s">
        <v>37</v>
      </c>
      <c r="N913" s="36">
        <v>14</v>
      </c>
      <c r="O913" s="126">
        <f t="shared" si="9"/>
        <v>205</v>
      </c>
      <c r="P913" s="126">
        <v>2870</v>
      </c>
      <c r="Q913" s="36" t="s">
        <v>96</v>
      </c>
      <c r="R913" s="36" t="s">
        <v>96</v>
      </c>
      <c r="S913" s="41" t="s">
        <v>77</v>
      </c>
      <c r="T913" s="51">
        <v>100</v>
      </c>
    </row>
    <row r="914" spans="1:20" s="40" customFormat="1" ht="31.5" customHeight="1">
      <c r="A914" s="29"/>
      <c r="B914" s="41">
        <v>897</v>
      </c>
      <c r="C914" s="31" t="s">
        <v>29</v>
      </c>
      <c r="D914" s="32" t="s">
        <v>30</v>
      </c>
      <c r="E914" s="41" t="s">
        <v>982</v>
      </c>
      <c r="F914" s="36" t="s">
        <v>957</v>
      </c>
      <c r="G914" s="36" t="s">
        <v>957</v>
      </c>
      <c r="H914" s="36" t="s">
        <v>1007</v>
      </c>
      <c r="I914" s="36" t="s">
        <v>958</v>
      </c>
      <c r="J914" s="36" t="s">
        <v>1716</v>
      </c>
      <c r="K914" s="36" t="s">
        <v>1605</v>
      </c>
      <c r="L914" s="36" t="s">
        <v>62</v>
      </c>
      <c r="M914" s="34" t="s">
        <v>37</v>
      </c>
      <c r="N914" s="34">
        <v>2</v>
      </c>
      <c r="O914" s="126">
        <f t="shared" si="9"/>
        <v>3684</v>
      </c>
      <c r="P914" s="126">
        <v>7368</v>
      </c>
      <c r="Q914" s="41" t="s">
        <v>96</v>
      </c>
      <c r="R914" s="36" t="s">
        <v>96</v>
      </c>
      <c r="S914" s="41" t="s">
        <v>77</v>
      </c>
      <c r="T914" s="43">
        <v>100</v>
      </c>
    </row>
    <row r="915" spans="1:20" s="46" customFormat="1" ht="25.5">
      <c r="A915" s="55"/>
      <c r="B915" s="41">
        <v>898</v>
      </c>
      <c r="C915" s="31" t="s">
        <v>29</v>
      </c>
      <c r="D915" s="32" t="s">
        <v>30</v>
      </c>
      <c r="E915" s="36" t="s">
        <v>981</v>
      </c>
      <c r="F915" s="36" t="s">
        <v>1004</v>
      </c>
      <c r="G915" s="36" t="s">
        <v>954</v>
      </c>
      <c r="H915" s="36" t="s">
        <v>1005</v>
      </c>
      <c r="I915" s="36" t="s">
        <v>955</v>
      </c>
      <c r="J915" s="36" t="s">
        <v>1006</v>
      </c>
      <c r="K915" s="36" t="s">
        <v>1689</v>
      </c>
      <c r="L915" s="36" t="s">
        <v>62</v>
      </c>
      <c r="M915" s="36" t="s">
        <v>37</v>
      </c>
      <c r="N915" s="36">
        <v>13</v>
      </c>
      <c r="O915" s="126">
        <f t="shared" si="9"/>
        <v>148</v>
      </c>
      <c r="P915" s="126">
        <v>1924</v>
      </c>
      <c r="Q915" s="36" t="s">
        <v>96</v>
      </c>
      <c r="R915" s="36" t="s">
        <v>96</v>
      </c>
      <c r="S915" s="41" t="s">
        <v>77</v>
      </c>
      <c r="T915" s="51">
        <v>100</v>
      </c>
    </row>
    <row r="916" spans="1:20" s="40" customFormat="1" ht="25.5">
      <c r="A916" s="29"/>
      <c r="B916" s="41">
        <v>899</v>
      </c>
      <c r="C916" s="31" t="s">
        <v>29</v>
      </c>
      <c r="D916" s="32" t="s">
        <v>30</v>
      </c>
      <c r="E916" s="41" t="s">
        <v>1130</v>
      </c>
      <c r="F916" s="36" t="s">
        <v>1204</v>
      </c>
      <c r="G916" s="36" t="s">
        <v>1131</v>
      </c>
      <c r="H916" s="36" t="s">
        <v>1205</v>
      </c>
      <c r="I916" s="36" t="s">
        <v>1132</v>
      </c>
      <c r="J916" s="36" t="s">
        <v>1703</v>
      </c>
      <c r="K916" s="36" t="s">
        <v>1705</v>
      </c>
      <c r="L916" s="36" t="s">
        <v>62</v>
      </c>
      <c r="M916" s="34" t="s">
        <v>37</v>
      </c>
      <c r="N916" s="34">
        <v>100</v>
      </c>
      <c r="O916" s="126">
        <f t="shared" si="9"/>
        <v>2000</v>
      </c>
      <c r="P916" s="126">
        <v>200000</v>
      </c>
      <c r="Q916" s="41" t="s">
        <v>96</v>
      </c>
      <c r="R916" s="36" t="s">
        <v>96</v>
      </c>
      <c r="S916" s="41" t="s">
        <v>77</v>
      </c>
      <c r="T916" s="43">
        <v>100</v>
      </c>
    </row>
    <row r="917" spans="1:20" s="46" customFormat="1" ht="38.25">
      <c r="A917" s="55"/>
      <c r="B917" s="41">
        <v>900</v>
      </c>
      <c r="C917" s="31" t="s">
        <v>29</v>
      </c>
      <c r="D917" s="32" t="s">
        <v>30</v>
      </c>
      <c r="E917" s="36" t="s">
        <v>980</v>
      </c>
      <c r="F917" s="36" t="s">
        <v>1002</v>
      </c>
      <c r="G917" s="36" t="s">
        <v>951</v>
      </c>
      <c r="H917" s="36" t="s">
        <v>1025</v>
      </c>
      <c r="I917" s="36" t="s">
        <v>952</v>
      </c>
      <c r="J917" s="36" t="s">
        <v>1003</v>
      </c>
      <c r="K917" s="36" t="s">
        <v>953</v>
      </c>
      <c r="L917" s="36" t="s">
        <v>62</v>
      </c>
      <c r="M917" s="36" t="s">
        <v>37</v>
      </c>
      <c r="N917" s="36">
        <v>8</v>
      </c>
      <c r="O917" s="126">
        <f t="shared" si="9"/>
        <v>15000</v>
      </c>
      <c r="P917" s="126">
        <v>120000</v>
      </c>
      <c r="Q917" s="36" t="s">
        <v>96</v>
      </c>
      <c r="R917" s="36" t="s">
        <v>96</v>
      </c>
      <c r="S917" s="41" t="s">
        <v>77</v>
      </c>
      <c r="T917" s="51">
        <v>100</v>
      </c>
    </row>
    <row r="918" spans="1:20" s="40" customFormat="1" ht="25.5">
      <c r="A918" s="29"/>
      <c r="B918" s="41">
        <v>901</v>
      </c>
      <c r="C918" s="31" t="s">
        <v>29</v>
      </c>
      <c r="D918" s="32" t="s">
        <v>30</v>
      </c>
      <c r="E918" s="41" t="s">
        <v>1130</v>
      </c>
      <c r="F918" s="36" t="s">
        <v>1204</v>
      </c>
      <c r="G918" s="36" t="s">
        <v>1131</v>
      </c>
      <c r="H918" s="36" t="s">
        <v>1205</v>
      </c>
      <c r="I918" s="36" t="s">
        <v>1132</v>
      </c>
      <c r="J918" s="36" t="s">
        <v>1704</v>
      </c>
      <c r="K918" s="34" t="s">
        <v>1706</v>
      </c>
      <c r="L918" s="36" t="s">
        <v>62</v>
      </c>
      <c r="M918" s="34" t="s">
        <v>37</v>
      </c>
      <c r="N918" s="34">
        <v>10</v>
      </c>
      <c r="O918" s="126">
        <f t="shared" si="9"/>
        <v>2000</v>
      </c>
      <c r="P918" s="126">
        <v>20000</v>
      </c>
      <c r="Q918" s="41" t="s">
        <v>96</v>
      </c>
      <c r="R918" s="36" t="s">
        <v>96</v>
      </c>
      <c r="S918" s="41" t="s">
        <v>77</v>
      </c>
      <c r="T918" s="43">
        <v>100</v>
      </c>
    </row>
    <row r="919" spans="1:20" s="46" customFormat="1" ht="25.5">
      <c r="A919" s="55"/>
      <c r="B919" s="41">
        <v>902</v>
      </c>
      <c r="C919" s="31" t="s">
        <v>29</v>
      </c>
      <c r="D919" s="32" t="s">
        <v>30</v>
      </c>
      <c r="E919" s="36" t="s">
        <v>983</v>
      </c>
      <c r="F919" s="36" t="s">
        <v>1009</v>
      </c>
      <c r="G919" s="36" t="s">
        <v>960</v>
      </c>
      <c r="H919" s="36" t="s">
        <v>1010</v>
      </c>
      <c r="I919" s="36" t="s">
        <v>961</v>
      </c>
      <c r="J919" s="36" t="s">
        <v>1010</v>
      </c>
      <c r="K919" s="36" t="s">
        <v>1607</v>
      </c>
      <c r="L919" s="36" t="s">
        <v>62</v>
      </c>
      <c r="M919" s="36" t="s">
        <v>37</v>
      </c>
      <c r="N919" s="36">
        <v>3</v>
      </c>
      <c r="O919" s="126">
        <f t="shared" si="9"/>
        <v>31250</v>
      </c>
      <c r="P919" s="126">
        <v>93750</v>
      </c>
      <c r="Q919" s="36" t="s">
        <v>96</v>
      </c>
      <c r="R919" s="36" t="s">
        <v>96</v>
      </c>
      <c r="S919" s="41" t="s">
        <v>77</v>
      </c>
      <c r="T919" s="51">
        <v>100</v>
      </c>
    </row>
    <row r="920" spans="1:20" s="40" customFormat="1" ht="38.25">
      <c r="A920" s="29"/>
      <c r="B920" s="41">
        <v>903</v>
      </c>
      <c r="C920" s="31" t="s">
        <v>29</v>
      </c>
      <c r="D920" s="32" t="s">
        <v>30</v>
      </c>
      <c r="E920" s="41" t="s">
        <v>987</v>
      </c>
      <c r="F920" s="36" t="s">
        <v>1024</v>
      </c>
      <c r="G920" s="36" t="s">
        <v>974</v>
      </c>
      <c r="H920" s="36" t="s">
        <v>1005</v>
      </c>
      <c r="I920" s="36" t="s">
        <v>955</v>
      </c>
      <c r="J920" s="36" t="s">
        <v>1026</v>
      </c>
      <c r="K920" s="36" t="s">
        <v>975</v>
      </c>
      <c r="L920" s="36" t="s">
        <v>62</v>
      </c>
      <c r="M920" s="34" t="s">
        <v>37</v>
      </c>
      <c r="N920" s="34">
        <v>10</v>
      </c>
      <c r="O920" s="126">
        <f t="shared" si="9"/>
        <v>1071.5</v>
      </c>
      <c r="P920" s="126">
        <v>10715</v>
      </c>
      <c r="Q920" s="41" t="s">
        <v>96</v>
      </c>
      <c r="R920" s="36" t="s">
        <v>96</v>
      </c>
      <c r="S920" s="41" t="s">
        <v>77</v>
      </c>
      <c r="T920" s="43">
        <v>100</v>
      </c>
    </row>
    <row r="921" spans="1:20" s="46" customFormat="1" ht="25.5">
      <c r="A921" s="55"/>
      <c r="B921" s="41">
        <v>904</v>
      </c>
      <c r="C921" s="31" t="s">
        <v>29</v>
      </c>
      <c r="D921" s="32" t="s">
        <v>30</v>
      </c>
      <c r="E921" s="36" t="s">
        <v>1608</v>
      </c>
      <c r="F921" s="36" t="s">
        <v>285</v>
      </c>
      <c r="G921" s="36" t="s">
        <v>285</v>
      </c>
      <c r="H921" s="36" t="s">
        <v>1711</v>
      </c>
      <c r="I921" s="36" t="s">
        <v>1712</v>
      </c>
      <c r="J921" s="36" t="s">
        <v>1715</v>
      </c>
      <c r="K921" s="36" t="s">
        <v>1653</v>
      </c>
      <c r="L921" s="36" t="s">
        <v>62</v>
      </c>
      <c r="M921" s="36" t="s">
        <v>37</v>
      </c>
      <c r="N921" s="36">
        <v>3</v>
      </c>
      <c r="O921" s="126">
        <f t="shared" si="9"/>
        <v>10706</v>
      </c>
      <c r="P921" s="126">
        <v>32118</v>
      </c>
      <c r="Q921" s="36" t="s">
        <v>96</v>
      </c>
      <c r="R921" s="36" t="s">
        <v>96</v>
      </c>
      <c r="S921" s="41" t="s">
        <v>77</v>
      </c>
      <c r="T921" s="51">
        <v>100</v>
      </c>
    </row>
    <row r="922" spans="1:20" s="40" customFormat="1" ht="38.25">
      <c r="A922" s="29"/>
      <c r="B922" s="41">
        <v>905</v>
      </c>
      <c r="C922" s="31" t="s">
        <v>29</v>
      </c>
      <c r="D922" s="32" t="s">
        <v>30</v>
      </c>
      <c r="E922" s="41" t="s">
        <v>1691</v>
      </c>
      <c r="F922" s="36" t="s">
        <v>1692</v>
      </c>
      <c r="G922" s="36" t="s">
        <v>1609</v>
      </c>
      <c r="H922" s="36" t="s">
        <v>1693</v>
      </c>
      <c r="I922" s="36" t="s">
        <v>1668</v>
      </c>
      <c r="J922" s="36" t="s">
        <v>1694</v>
      </c>
      <c r="K922" s="34" t="s">
        <v>1610</v>
      </c>
      <c r="L922" s="36" t="s">
        <v>62</v>
      </c>
      <c r="M922" s="34" t="s">
        <v>990</v>
      </c>
      <c r="N922" s="34">
        <v>65</v>
      </c>
      <c r="O922" s="126">
        <f t="shared" si="9"/>
        <v>3500</v>
      </c>
      <c r="P922" s="126">
        <v>227500</v>
      </c>
      <c r="Q922" s="41" t="s">
        <v>96</v>
      </c>
      <c r="R922" s="36" t="s">
        <v>96</v>
      </c>
      <c r="S922" s="41" t="s">
        <v>77</v>
      </c>
      <c r="T922" s="43">
        <v>100</v>
      </c>
    </row>
    <row r="923" spans="1:20" s="46" customFormat="1" ht="102">
      <c r="A923" s="55"/>
      <c r="B923" s="41">
        <v>906</v>
      </c>
      <c r="C923" s="31" t="s">
        <v>29</v>
      </c>
      <c r="D923" s="36" t="s">
        <v>327</v>
      </c>
      <c r="E923" s="36" t="s">
        <v>328</v>
      </c>
      <c r="F923" s="36" t="s">
        <v>329</v>
      </c>
      <c r="G923" s="36" t="s">
        <v>330</v>
      </c>
      <c r="H923" s="36" t="s">
        <v>331</v>
      </c>
      <c r="I923" s="36" t="s">
        <v>332</v>
      </c>
      <c r="J923" s="36" t="s">
        <v>1744</v>
      </c>
      <c r="K923" s="36" t="s">
        <v>1611</v>
      </c>
      <c r="L923" s="36" t="s">
        <v>62</v>
      </c>
      <c r="M923" s="36" t="s">
        <v>333</v>
      </c>
      <c r="N923" s="36">
        <v>1</v>
      </c>
      <c r="O923" s="126">
        <f t="shared" si="9"/>
        <v>3090000</v>
      </c>
      <c r="P923" s="126">
        <v>3090000</v>
      </c>
      <c r="Q923" s="36" t="s">
        <v>96</v>
      </c>
      <c r="R923" s="36" t="s">
        <v>1612</v>
      </c>
      <c r="S923" s="41" t="s">
        <v>77</v>
      </c>
      <c r="T923" s="51">
        <v>50</v>
      </c>
    </row>
    <row r="924" spans="1:20" s="40" customFormat="1" ht="90.75" customHeight="1">
      <c r="A924" s="29"/>
      <c r="B924" s="41">
        <v>907</v>
      </c>
      <c r="C924" s="31" t="s">
        <v>29</v>
      </c>
      <c r="D924" s="36" t="s">
        <v>327</v>
      </c>
      <c r="E924" s="41" t="s">
        <v>328</v>
      </c>
      <c r="F924" s="34" t="s">
        <v>329</v>
      </c>
      <c r="G924" s="34" t="s">
        <v>330</v>
      </c>
      <c r="H924" s="34" t="s">
        <v>331</v>
      </c>
      <c r="I924" s="34" t="s">
        <v>332</v>
      </c>
      <c r="J924" s="34" t="s">
        <v>1745</v>
      </c>
      <c r="K924" s="34" t="s">
        <v>1613</v>
      </c>
      <c r="L924" s="36" t="s">
        <v>62</v>
      </c>
      <c r="M924" s="36" t="s">
        <v>333</v>
      </c>
      <c r="N924" s="34">
        <v>1</v>
      </c>
      <c r="O924" s="126">
        <f t="shared" si="9"/>
        <v>3060000</v>
      </c>
      <c r="P924" s="126">
        <v>3060000</v>
      </c>
      <c r="Q924" s="41" t="s">
        <v>96</v>
      </c>
      <c r="R924" s="36" t="s">
        <v>96</v>
      </c>
      <c r="S924" s="41" t="s">
        <v>77</v>
      </c>
      <c r="T924" s="43">
        <v>50</v>
      </c>
    </row>
    <row r="925" spans="1:20" s="46" customFormat="1" ht="25.5">
      <c r="A925" s="55"/>
      <c r="B925" s="41">
        <v>908</v>
      </c>
      <c r="C925" s="31" t="s">
        <v>29</v>
      </c>
      <c r="D925" s="36" t="s">
        <v>327</v>
      </c>
      <c r="E925" s="36" t="s">
        <v>1614</v>
      </c>
      <c r="F925" s="36" t="s">
        <v>1746</v>
      </c>
      <c r="G925" s="36" t="s">
        <v>1615</v>
      </c>
      <c r="H925" s="36" t="s">
        <v>1746</v>
      </c>
      <c r="I925" s="36" t="s">
        <v>1615</v>
      </c>
      <c r="J925" s="36" t="s">
        <v>1746</v>
      </c>
      <c r="K925" s="36" t="s">
        <v>1615</v>
      </c>
      <c r="L925" s="36" t="s">
        <v>62</v>
      </c>
      <c r="M925" s="36" t="s">
        <v>333</v>
      </c>
      <c r="N925" s="36">
        <v>1</v>
      </c>
      <c r="O925" s="126">
        <f t="shared" si="9"/>
        <v>35625</v>
      </c>
      <c r="P925" s="126">
        <v>35625</v>
      </c>
      <c r="Q925" s="36" t="s">
        <v>96</v>
      </c>
      <c r="R925" s="36" t="s">
        <v>96</v>
      </c>
      <c r="S925" s="41" t="s">
        <v>77</v>
      </c>
      <c r="T925" s="51">
        <v>100</v>
      </c>
    </row>
    <row r="926" spans="1:20" s="40" customFormat="1" ht="25.5">
      <c r="A926" s="29"/>
      <c r="B926" s="41">
        <v>909</v>
      </c>
      <c r="C926" s="31" t="s">
        <v>29</v>
      </c>
      <c r="D926" s="32" t="s">
        <v>30</v>
      </c>
      <c r="E926" s="41" t="s">
        <v>1054</v>
      </c>
      <c r="F926" s="36" t="s">
        <v>108</v>
      </c>
      <c r="G926" s="36" t="s">
        <v>108</v>
      </c>
      <c r="H926" s="36" t="s">
        <v>1069</v>
      </c>
      <c r="I926" s="36" t="s">
        <v>1029</v>
      </c>
      <c r="J926" s="36" t="s">
        <v>1736</v>
      </c>
      <c r="K926" s="36" t="s">
        <v>1589</v>
      </c>
      <c r="L926" s="36" t="s">
        <v>62</v>
      </c>
      <c r="M926" s="34" t="s">
        <v>37</v>
      </c>
      <c r="N926" s="34">
        <v>1</v>
      </c>
      <c r="O926" s="126">
        <f t="shared" si="9"/>
        <v>312500</v>
      </c>
      <c r="P926" s="126">
        <v>312500</v>
      </c>
      <c r="Q926" s="41" t="s">
        <v>96</v>
      </c>
      <c r="R926" s="36" t="s">
        <v>96</v>
      </c>
      <c r="S926" s="41" t="s">
        <v>77</v>
      </c>
      <c r="T926" s="43">
        <v>50</v>
      </c>
    </row>
    <row r="927" spans="1:20" s="46" customFormat="1" ht="38.25">
      <c r="A927" s="55"/>
      <c r="B927" s="41">
        <v>910</v>
      </c>
      <c r="C927" s="31" t="s">
        <v>29</v>
      </c>
      <c r="D927" s="32" t="s">
        <v>30</v>
      </c>
      <c r="E927" s="36" t="s">
        <v>1058</v>
      </c>
      <c r="F927" s="36" t="s">
        <v>108</v>
      </c>
      <c r="G927" s="36" t="s">
        <v>108</v>
      </c>
      <c r="H927" s="36" t="s">
        <v>1080</v>
      </c>
      <c r="I927" s="36" t="s">
        <v>1038</v>
      </c>
      <c r="J927" s="36" t="s">
        <v>1737</v>
      </c>
      <c r="K927" s="36" t="s">
        <v>1590</v>
      </c>
      <c r="L927" s="36" t="s">
        <v>62</v>
      </c>
      <c r="M927" s="36" t="s">
        <v>37</v>
      </c>
      <c r="N927" s="36">
        <v>3</v>
      </c>
      <c r="O927" s="126">
        <f t="shared" si="9"/>
        <v>31161</v>
      </c>
      <c r="P927" s="126">
        <v>93483</v>
      </c>
      <c r="Q927" s="36" t="s">
        <v>96</v>
      </c>
      <c r="R927" s="36" t="s">
        <v>96</v>
      </c>
      <c r="S927" s="41" t="s">
        <v>77</v>
      </c>
      <c r="T927" s="51">
        <v>50</v>
      </c>
    </row>
    <row r="928" spans="1:20" s="40" customFormat="1" ht="25.5">
      <c r="A928" s="29"/>
      <c r="B928" s="41">
        <v>911</v>
      </c>
      <c r="C928" s="31" t="s">
        <v>29</v>
      </c>
      <c r="D928" s="32" t="s">
        <v>30</v>
      </c>
      <c r="E928" s="41" t="s">
        <v>1055</v>
      </c>
      <c r="F928" s="36" t="s">
        <v>108</v>
      </c>
      <c r="G928" s="36" t="s">
        <v>108</v>
      </c>
      <c r="H928" s="36" t="s">
        <v>1071</v>
      </c>
      <c r="I928" s="36" t="s">
        <v>1031</v>
      </c>
      <c r="J928" s="36" t="s">
        <v>1032</v>
      </c>
      <c r="K928" s="36" t="s">
        <v>1591</v>
      </c>
      <c r="L928" s="36" t="s">
        <v>62</v>
      </c>
      <c r="M928" s="34" t="s">
        <v>37</v>
      </c>
      <c r="N928" s="34">
        <v>1</v>
      </c>
      <c r="O928" s="126">
        <f t="shared" si="9"/>
        <v>120536</v>
      </c>
      <c r="P928" s="126">
        <v>120536</v>
      </c>
      <c r="Q928" s="41" t="s">
        <v>96</v>
      </c>
      <c r="R928" s="36" t="s">
        <v>96</v>
      </c>
      <c r="S928" s="41" t="s">
        <v>77</v>
      </c>
      <c r="T928" s="43">
        <v>50</v>
      </c>
    </row>
    <row r="929" spans="1:20" s="46" customFormat="1" ht="25.5">
      <c r="A929" s="55"/>
      <c r="B929" s="41">
        <v>912</v>
      </c>
      <c r="C929" s="31" t="s">
        <v>29</v>
      </c>
      <c r="D929" s="32" t="s">
        <v>30</v>
      </c>
      <c r="E929" s="36" t="s">
        <v>1055</v>
      </c>
      <c r="F929" s="36" t="s">
        <v>108</v>
      </c>
      <c r="G929" s="36" t="s">
        <v>108</v>
      </c>
      <c r="H929" s="36" t="s">
        <v>1074</v>
      </c>
      <c r="I929" s="36" t="s">
        <v>1031</v>
      </c>
      <c r="J929" s="36" t="s">
        <v>1075</v>
      </c>
      <c r="K929" s="36" t="s">
        <v>1034</v>
      </c>
      <c r="L929" s="36" t="s">
        <v>62</v>
      </c>
      <c r="M929" s="36" t="s">
        <v>37</v>
      </c>
      <c r="N929" s="36">
        <v>1</v>
      </c>
      <c r="O929" s="126">
        <f t="shared" si="9"/>
        <v>33929</v>
      </c>
      <c r="P929" s="126">
        <v>33929</v>
      </c>
      <c r="Q929" s="36" t="s">
        <v>96</v>
      </c>
      <c r="R929" s="36" t="s">
        <v>96</v>
      </c>
      <c r="S929" s="41" t="s">
        <v>77</v>
      </c>
      <c r="T929" s="51">
        <v>50</v>
      </c>
    </row>
    <row r="930" spans="1:20" s="40" customFormat="1" ht="51">
      <c r="A930" s="29"/>
      <c r="B930" s="41">
        <v>913</v>
      </c>
      <c r="C930" s="31" t="s">
        <v>29</v>
      </c>
      <c r="D930" s="32" t="s">
        <v>30</v>
      </c>
      <c r="E930" s="41" t="s">
        <v>1059</v>
      </c>
      <c r="F930" s="36" t="s">
        <v>108</v>
      </c>
      <c r="G930" s="36" t="s">
        <v>108</v>
      </c>
      <c r="H930" s="36" t="s">
        <v>1082</v>
      </c>
      <c r="I930" s="36" t="s">
        <v>1040</v>
      </c>
      <c r="J930" s="36" t="s">
        <v>1340</v>
      </c>
      <c r="K930" s="36" t="s">
        <v>1592</v>
      </c>
      <c r="L930" s="36" t="s">
        <v>62</v>
      </c>
      <c r="M930" s="34" t="s">
        <v>37</v>
      </c>
      <c r="N930" s="34">
        <v>3</v>
      </c>
      <c r="O930" s="126">
        <f t="shared" si="9"/>
        <v>14286</v>
      </c>
      <c r="P930" s="126">
        <v>42858</v>
      </c>
      <c r="Q930" s="41" t="s">
        <v>96</v>
      </c>
      <c r="R930" s="36" t="s">
        <v>96</v>
      </c>
      <c r="S930" s="41" t="s">
        <v>77</v>
      </c>
      <c r="T930" s="43">
        <v>50</v>
      </c>
    </row>
    <row r="931" spans="1:20" s="46" customFormat="1" ht="51">
      <c r="A931" s="55"/>
      <c r="B931" s="41">
        <v>914</v>
      </c>
      <c r="C931" s="31" t="s">
        <v>29</v>
      </c>
      <c r="D931" s="32" t="s">
        <v>30</v>
      </c>
      <c r="E931" s="36" t="s">
        <v>118</v>
      </c>
      <c r="F931" s="36" t="s">
        <v>119</v>
      </c>
      <c r="G931" s="36" t="s">
        <v>119</v>
      </c>
      <c r="H931" s="36" t="s">
        <v>138</v>
      </c>
      <c r="I931" s="36" t="s">
        <v>121</v>
      </c>
      <c r="J931" s="36" t="s">
        <v>1747</v>
      </c>
      <c r="K931" s="36" t="s">
        <v>1593</v>
      </c>
      <c r="L931" s="36" t="s">
        <v>62</v>
      </c>
      <c r="M931" s="36" t="s">
        <v>37</v>
      </c>
      <c r="N931" s="36">
        <v>1</v>
      </c>
      <c r="O931" s="126">
        <f t="shared" si="9"/>
        <v>58225</v>
      </c>
      <c r="P931" s="126">
        <v>58225</v>
      </c>
      <c r="Q931" s="36" t="s">
        <v>96</v>
      </c>
      <c r="R931" s="36" t="s">
        <v>96</v>
      </c>
      <c r="S931" s="41" t="s">
        <v>77</v>
      </c>
      <c r="T931" s="51">
        <v>50</v>
      </c>
    </row>
    <row r="932" spans="1:20" s="40" customFormat="1" ht="38.25">
      <c r="A932" s="29"/>
      <c r="B932" s="41">
        <v>915</v>
      </c>
      <c r="C932" s="31" t="s">
        <v>29</v>
      </c>
      <c r="D932" s="32" t="s">
        <v>30</v>
      </c>
      <c r="E932" s="41" t="s">
        <v>1356</v>
      </c>
      <c r="F932" s="36" t="s">
        <v>49</v>
      </c>
      <c r="G932" s="36" t="s">
        <v>50</v>
      </c>
      <c r="H932" s="36" t="s">
        <v>1358</v>
      </c>
      <c r="I932" s="36" t="s">
        <v>1357</v>
      </c>
      <c r="J932" s="36"/>
      <c r="K932" s="36"/>
      <c r="L932" s="36" t="s">
        <v>62</v>
      </c>
      <c r="M932" s="34" t="s">
        <v>37</v>
      </c>
      <c r="N932" s="34">
        <v>45</v>
      </c>
      <c r="O932" s="126">
        <f t="shared" si="9"/>
        <v>4770</v>
      </c>
      <c r="P932" s="126">
        <v>214650</v>
      </c>
      <c r="Q932" s="41" t="s">
        <v>96</v>
      </c>
      <c r="R932" s="36" t="s">
        <v>96</v>
      </c>
      <c r="S932" s="41" t="s">
        <v>77</v>
      </c>
      <c r="T932" s="43">
        <v>50</v>
      </c>
    </row>
    <row r="933" spans="1:20" s="46" customFormat="1" ht="51">
      <c r="A933" s="55"/>
      <c r="B933" s="41">
        <v>916</v>
      </c>
      <c r="C933" s="31" t="s">
        <v>29</v>
      </c>
      <c r="D933" s="32" t="s">
        <v>30</v>
      </c>
      <c r="E933" s="36" t="s">
        <v>1594</v>
      </c>
      <c r="F933" s="36" t="s">
        <v>49</v>
      </c>
      <c r="G933" s="36" t="s">
        <v>1595</v>
      </c>
      <c r="H933" s="36" t="s">
        <v>1750</v>
      </c>
      <c r="I933" s="36" t="s">
        <v>1749</v>
      </c>
      <c r="J933" s="36" t="s">
        <v>1751</v>
      </c>
      <c r="K933" s="36" t="s">
        <v>1596</v>
      </c>
      <c r="L933" s="36" t="s">
        <v>62</v>
      </c>
      <c r="M933" s="36" t="s">
        <v>37</v>
      </c>
      <c r="N933" s="36">
        <v>20</v>
      </c>
      <c r="O933" s="126">
        <f t="shared" si="9"/>
        <v>4125</v>
      </c>
      <c r="P933" s="126">
        <v>82500</v>
      </c>
      <c r="Q933" s="36" t="s">
        <v>96</v>
      </c>
      <c r="R933" s="36" t="s">
        <v>96</v>
      </c>
      <c r="S933" s="41" t="s">
        <v>77</v>
      </c>
      <c r="T933" s="51">
        <v>50</v>
      </c>
    </row>
    <row r="934" spans="1:20" s="40" customFormat="1" ht="63.75">
      <c r="A934" s="29"/>
      <c r="B934" s="41">
        <v>917</v>
      </c>
      <c r="C934" s="31" t="s">
        <v>29</v>
      </c>
      <c r="D934" s="32" t="s">
        <v>30</v>
      </c>
      <c r="E934" s="41" t="s">
        <v>87</v>
      </c>
      <c r="F934" s="36" t="s">
        <v>101</v>
      </c>
      <c r="G934" s="36" t="s">
        <v>101</v>
      </c>
      <c r="H934" s="36" t="s">
        <v>88</v>
      </c>
      <c r="I934" s="36" t="s">
        <v>1027</v>
      </c>
      <c r="J934" s="36" t="s">
        <v>1752</v>
      </c>
      <c r="K934" s="36" t="s">
        <v>1597</v>
      </c>
      <c r="L934" s="36" t="s">
        <v>62</v>
      </c>
      <c r="M934" s="34" t="s">
        <v>37</v>
      </c>
      <c r="N934" s="34">
        <v>1</v>
      </c>
      <c r="O934" s="126">
        <f t="shared" si="9"/>
        <v>122322</v>
      </c>
      <c r="P934" s="126">
        <v>122322</v>
      </c>
      <c r="Q934" s="41" t="s">
        <v>96</v>
      </c>
      <c r="R934" s="36" t="s">
        <v>96</v>
      </c>
      <c r="S934" s="41" t="s">
        <v>77</v>
      </c>
      <c r="T934" s="43">
        <v>50</v>
      </c>
    </row>
    <row r="935" spans="1:20" s="46" customFormat="1" ht="51">
      <c r="A935" s="55"/>
      <c r="B935" s="41">
        <v>918</v>
      </c>
      <c r="C935" s="31" t="s">
        <v>29</v>
      </c>
      <c r="D935" s="32" t="s">
        <v>30</v>
      </c>
      <c r="E935" s="36" t="s">
        <v>1598</v>
      </c>
      <c r="F935" s="36" t="s">
        <v>1756</v>
      </c>
      <c r="G935" s="36" t="s">
        <v>1599</v>
      </c>
      <c r="H935" s="36" t="s">
        <v>1754</v>
      </c>
      <c r="I935" s="36" t="s">
        <v>1753</v>
      </c>
      <c r="J935" s="36" t="s">
        <v>1755</v>
      </c>
      <c r="K935" s="36" t="s">
        <v>1600</v>
      </c>
      <c r="L935" s="36" t="s">
        <v>62</v>
      </c>
      <c r="M935" s="34" t="s">
        <v>37</v>
      </c>
      <c r="N935" s="36">
        <v>1</v>
      </c>
      <c r="O935" s="126">
        <f t="shared" si="9"/>
        <v>2589286</v>
      </c>
      <c r="P935" s="126">
        <v>2589286</v>
      </c>
      <c r="Q935" s="36" t="s">
        <v>96</v>
      </c>
      <c r="R935" s="36" t="s">
        <v>96</v>
      </c>
      <c r="S935" s="41" t="s">
        <v>77</v>
      </c>
      <c r="T935" s="51">
        <v>100</v>
      </c>
    </row>
    <row r="936" spans="1:20" s="46" customFormat="1" ht="51">
      <c r="A936" s="55"/>
      <c r="B936" s="41">
        <v>919</v>
      </c>
      <c r="C936" s="31" t="s">
        <v>29</v>
      </c>
      <c r="D936" s="58" t="s">
        <v>339</v>
      </c>
      <c r="E936" s="36" t="s">
        <v>639</v>
      </c>
      <c r="F936" s="36" t="s">
        <v>775</v>
      </c>
      <c r="G936" s="36" t="s">
        <v>776</v>
      </c>
      <c r="H936" s="36" t="s">
        <v>642</v>
      </c>
      <c r="I936" s="36" t="s">
        <v>643</v>
      </c>
      <c r="J936" s="36" t="s">
        <v>1785</v>
      </c>
      <c r="K936" s="36" t="s">
        <v>1616</v>
      </c>
      <c r="L936" s="36" t="s">
        <v>62</v>
      </c>
      <c r="M936" s="36" t="s">
        <v>345</v>
      </c>
      <c r="N936" s="36">
        <v>1</v>
      </c>
      <c r="O936" s="126">
        <f t="shared" si="9"/>
        <v>61500</v>
      </c>
      <c r="P936" s="126">
        <v>61500</v>
      </c>
      <c r="Q936" s="36" t="s">
        <v>96</v>
      </c>
      <c r="R936" s="36" t="s">
        <v>96</v>
      </c>
      <c r="S936" s="41" t="s">
        <v>77</v>
      </c>
      <c r="T936" s="51">
        <v>100</v>
      </c>
    </row>
    <row r="937" spans="1:20" s="40" customFormat="1" ht="76.5">
      <c r="A937" s="29"/>
      <c r="B937" s="41">
        <v>920</v>
      </c>
      <c r="C937" s="31" t="s">
        <v>29</v>
      </c>
      <c r="D937" s="58" t="s">
        <v>339</v>
      </c>
      <c r="E937" s="41" t="s">
        <v>905</v>
      </c>
      <c r="F937" s="36" t="s">
        <v>935</v>
      </c>
      <c r="G937" s="36" t="s">
        <v>896</v>
      </c>
      <c r="H937" s="36" t="s">
        <v>936</v>
      </c>
      <c r="I937" s="36" t="s">
        <v>897</v>
      </c>
      <c r="J937" s="36" t="s">
        <v>937</v>
      </c>
      <c r="K937" s="36" t="s">
        <v>898</v>
      </c>
      <c r="L937" s="36" t="s">
        <v>62</v>
      </c>
      <c r="M937" s="34" t="s">
        <v>345</v>
      </c>
      <c r="N937" s="34">
        <v>1</v>
      </c>
      <c r="O937" s="126">
        <f t="shared" si="9"/>
        <v>2675836</v>
      </c>
      <c r="P937" s="126">
        <v>2675836</v>
      </c>
      <c r="Q937" s="41" t="s">
        <v>96</v>
      </c>
      <c r="R937" s="36" t="s">
        <v>96</v>
      </c>
      <c r="S937" s="41" t="s">
        <v>77</v>
      </c>
      <c r="T937" s="43">
        <v>30</v>
      </c>
    </row>
    <row r="938" spans="1:20" s="46" customFormat="1" ht="63.75">
      <c r="A938" s="55"/>
      <c r="B938" s="41">
        <v>921</v>
      </c>
      <c r="C938" s="31" t="s">
        <v>29</v>
      </c>
      <c r="D938" s="58" t="s">
        <v>339</v>
      </c>
      <c r="E938" s="36" t="s">
        <v>904</v>
      </c>
      <c r="F938" s="34" t="s">
        <v>927</v>
      </c>
      <c r="G938" s="34" t="s">
        <v>887</v>
      </c>
      <c r="H938" s="34" t="s">
        <v>928</v>
      </c>
      <c r="I938" s="34" t="s">
        <v>888</v>
      </c>
      <c r="J938" s="34" t="s">
        <v>929</v>
      </c>
      <c r="K938" s="34" t="s">
        <v>889</v>
      </c>
      <c r="L938" s="36" t="s">
        <v>62</v>
      </c>
      <c r="M938" s="36" t="s">
        <v>345</v>
      </c>
      <c r="N938" s="36">
        <v>1</v>
      </c>
      <c r="O938" s="126">
        <f t="shared" si="9"/>
        <v>15000</v>
      </c>
      <c r="P938" s="126">
        <v>15000</v>
      </c>
      <c r="Q938" s="36" t="s">
        <v>96</v>
      </c>
      <c r="R938" s="36" t="s">
        <v>96</v>
      </c>
      <c r="S938" s="41" t="s">
        <v>77</v>
      </c>
      <c r="T938" s="51">
        <v>0</v>
      </c>
    </row>
    <row r="939" spans="1:20" s="40" customFormat="1" ht="51">
      <c r="A939" s="29"/>
      <c r="B939" s="41">
        <v>922</v>
      </c>
      <c r="C939" s="31" t="s">
        <v>29</v>
      </c>
      <c r="D939" s="58" t="s">
        <v>339</v>
      </c>
      <c r="E939" s="41" t="s">
        <v>612</v>
      </c>
      <c r="F939" s="36" t="s">
        <v>925</v>
      </c>
      <c r="G939" s="36" t="s">
        <v>614</v>
      </c>
      <c r="H939" s="36" t="s">
        <v>615</v>
      </c>
      <c r="I939" s="36" t="s">
        <v>616</v>
      </c>
      <c r="J939" s="36" t="s">
        <v>926</v>
      </c>
      <c r="K939" s="34" t="s">
        <v>886</v>
      </c>
      <c r="L939" s="36" t="s">
        <v>62</v>
      </c>
      <c r="M939" s="34" t="s">
        <v>345</v>
      </c>
      <c r="N939" s="34">
        <v>1</v>
      </c>
      <c r="O939" s="126">
        <f t="shared" si="9"/>
        <v>300000</v>
      </c>
      <c r="P939" s="126">
        <v>300000</v>
      </c>
      <c r="Q939" s="41" t="s">
        <v>96</v>
      </c>
      <c r="R939" s="36" t="s">
        <v>96</v>
      </c>
      <c r="S939" s="41" t="s">
        <v>77</v>
      </c>
      <c r="T939" s="43">
        <v>0</v>
      </c>
    </row>
    <row r="940" spans="1:20" s="46" customFormat="1" ht="25.5">
      <c r="A940" s="55"/>
      <c r="B940" s="41">
        <v>923</v>
      </c>
      <c r="C940" s="31" t="s">
        <v>29</v>
      </c>
      <c r="D940" s="58" t="s">
        <v>339</v>
      </c>
      <c r="E940" s="36" t="s">
        <v>899</v>
      </c>
      <c r="F940" s="36" t="s">
        <v>906</v>
      </c>
      <c r="G940" s="36" t="s">
        <v>868</v>
      </c>
      <c r="H940" s="36" t="s">
        <v>907</v>
      </c>
      <c r="I940" s="36" t="s">
        <v>869</v>
      </c>
      <c r="J940" s="36" t="s">
        <v>907</v>
      </c>
      <c r="K940" s="36" t="s">
        <v>1774</v>
      </c>
      <c r="L940" s="36" t="s">
        <v>62</v>
      </c>
      <c r="M940" s="36" t="s">
        <v>345</v>
      </c>
      <c r="N940" s="36">
        <v>1</v>
      </c>
      <c r="O940" s="126">
        <f t="shared" si="9"/>
        <v>520000</v>
      </c>
      <c r="P940" s="126">
        <v>520000</v>
      </c>
      <c r="Q940" s="36" t="s">
        <v>96</v>
      </c>
      <c r="R940" s="36" t="s">
        <v>96</v>
      </c>
      <c r="S940" s="41" t="s">
        <v>77</v>
      </c>
      <c r="T940" s="51">
        <v>50</v>
      </c>
    </row>
    <row r="941" spans="1:20" s="40" customFormat="1" ht="25.5">
      <c r="A941" s="29"/>
      <c r="B941" s="41">
        <v>924</v>
      </c>
      <c r="C941" s="31" t="s">
        <v>29</v>
      </c>
      <c r="D941" s="58" t="s">
        <v>339</v>
      </c>
      <c r="E941" s="41" t="s">
        <v>900</v>
      </c>
      <c r="F941" s="36" t="s">
        <v>906</v>
      </c>
      <c r="G941" s="36" t="s">
        <v>868</v>
      </c>
      <c r="H941" s="36" t="s">
        <v>907</v>
      </c>
      <c r="I941" s="36" t="s">
        <v>869</v>
      </c>
      <c r="J941" s="36" t="s">
        <v>1778</v>
      </c>
      <c r="K941" s="34" t="s">
        <v>1617</v>
      </c>
      <c r="L941" s="36" t="s">
        <v>62</v>
      </c>
      <c r="M941" s="34" t="s">
        <v>345</v>
      </c>
      <c r="N941" s="34">
        <v>1</v>
      </c>
      <c r="O941" s="126">
        <f t="shared" si="9"/>
        <v>280900</v>
      </c>
      <c r="P941" s="126">
        <v>280900</v>
      </c>
      <c r="Q941" s="41" t="s">
        <v>96</v>
      </c>
      <c r="R941" s="36" t="s">
        <v>96</v>
      </c>
      <c r="S941" s="41" t="s">
        <v>77</v>
      </c>
      <c r="T941" s="43">
        <v>50</v>
      </c>
    </row>
    <row r="942" spans="1:20" s="46" customFormat="1" ht="25.5">
      <c r="A942" s="55"/>
      <c r="B942" s="41">
        <v>925</v>
      </c>
      <c r="C942" s="31" t="s">
        <v>29</v>
      </c>
      <c r="D942" s="58" t="s">
        <v>339</v>
      </c>
      <c r="E942" s="36" t="s">
        <v>899</v>
      </c>
      <c r="F942" s="36" t="s">
        <v>906</v>
      </c>
      <c r="G942" s="36" t="s">
        <v>868</v>
      </c>
      <c r="H942" s="36" t="s">
        <v>907</v>
      </c>
      <c r="I942" s="36" t="s">
        <v>869</v>
      </c>
      <c r="J942" s="36" t="s">
        <v>1775</v>
      </c>
      <c r="K942" s="36" t="s">
        <v>1618</v>
      </c>
      <c r="L942" s="36" t="s">
        <v>62</v>
      </c>
      <c r="M942" s="36" t="s">
        <v>345</v>
      </c>
      <c r="N942" s="36">
        <v>1</v>
      </c>
      <c r="O942" s="126">
        <f t="shared" si="9"/>
        <v>130000</v>
      </c>
      <c r="P942" s="126">
        <v>130000</v>
      </c>
      <c r="Q942" s="36" t="s">
        <v>96</v>
      </c>
      <c r="R942" s="36" t="s">
        <v>96</v>
      </c>
      <c r="S942" s="41" t="s">
        <v>77</v>
      </c>
      <c r="T942" s="51">
        <v>50</v>
      </c>
    </row>
    <row r="943" spans="1:20" s="40" customFormat="1" ht="38.25">
      <c r="A943" s="29"/>
      <c r="B943" s="41">
        <v>926</v>
      </c>
      <c r="C943" s="31" t="s">
        <v>29</v>
      </c>
      <c r="D943" s="58" t="s">
        <v>339</v>
      </c>
      <c r="E943" s="41" t="s">
        <v>630</v>
      </c>
      <c r="F943" s="34" t="s">
        <v>631</v>
      </c>
      <c r="G943" s="34" t="s">
        <v>632</v>
      </c>
      <c r="H943" s="34" t="s">
        <v>631</v>
      </c>
      <c r="I943" s="34" t="s">
        <v>632</v>
      </c>
      <c r="J943" s="34" t="s">
        <v>1786</v>
      </c>
      <c r="K943" s="34" t="s">
        <v>1379</v>
      </c>
      <c r="L943" s="36" t="s">
        <v>62</v>
      </c>
      <c r="M943" s="34" t="s">
        <v>345</v>
      </c>
      <c r="N943" s="34">
        <v>1</v>
      </c>
      <c r="O943" s="126">
        <f t="shared" si="9"/>
        <v>67000</v>
      </c>
      <c r="P943" s="126">
        <v>67000</v>
      </c>
      <c r="Q943" s="41" t="s">
        <v>96</v>
      </c>
      <c r="R943" s="36" t="s">
        <v>96</v>
      </c>
      <c r="S943" s="41" t="s">
        <v>77</v>
      </c>
      <c r="T943" s="43">
        <v>50</v>
      </c>
    </row>
    <row r="944" spans="1:20" s="46" customFormat="1" ht="25.5">
      <c r="A944" s="55"/>
      <c r="B944" s="41">
        <v>927</v>
      </c>
      <c r="C944" s="31" t="s">
        <v>29</v>
      </c>
      <c r="D944" s="58" t="s">
        <v>339</v>
      </c>
      <c r="E944" s="36" t="s">
        <v>416</v>
      </c>
      <c r="F944" s="34" t="s">
        <v>914</v>
      </c>
      <c r="G944" s="34" t="s">
        <v>418</v>
      </c>
      <c r="H944" s="34" t="s">
        <v>914</v>
      </c>
      <c r="I944" s="34" t="s">
        <v>418</v>
      </c>
      <c r="J944" s="34" t="s">
        <v>1790</v>
      </c>
      <c r="K944" s="36" t="s">
        <v>1789</v>
      </c>
      <c r="L944" s="36" t="s">
        <v>62</v>
      </c>
      <c r="M944" s="36" t="s">
        <v>345</v>
      </c>
      <c r="N944" s="36">
        <v>1</v>
      </c>
      <c r="O944" s="126">
        <f t="shared" si="9"/>
        <v>12000</v>
      </c>
      <c r="P944" s="126">
        <v>12000</v>
      </c>
      <c r="Q944" s="36" t="s">
        <v>96</v>
      </c>
      <c r="R944" s="36" t="s">
        <v>96</v>
      </c>
      <c r="S944" s="41" t="s">
        <v>77</v>
      </c>
      <c r="T944" s="51">
        <v>50</v>
      </c>
    </row>
    <row r="945" spans="1:20" s="40" customFormat="1" ht="25.5">
      <c r="A945" s="29"/>
      <c r="B945" s="41">
        <v>928</v>
      </c>
      <c r="C945" s="31" t="s">
        <v>29</v>
      </c>
      <c r="D945" s="58" t="s">
        <v>339</v>
      </c>
      <c r="E945" s="41" t="s">
        <v>901</v>
      </c>
      <c r="F945" s="34" t="s">
        <v>919</v>
      </c>
      <c r="G945" s="34" t="s">
        <v>880</v>
      </c>
      <c r="H945" s="34" t="s">
        <v>919</v>
      </c>
      <c r="I945" s="34" t="s">
        <v>880</v>
      </c>
      <c r="J945" s="34" t="s">
        <v>920</v>
      </c>
      <c r="K945" s="34" t="s">
        <v>881</v>
      </c>
      <c r="L945" s="36" t="s">
        <v>62</v>
      </c>
      <c r="M945" s="34" t="s">
        <v>345</v>
      </c>
      <c r="N945" s="34">
        <v>1</v>
      </c>
      <c r="O945" s="126">
        <f t="shared" si="9"/>
        <v>30000</v>
      </c>
      <c r="P945" s="126">
        <v>30000</v>
      </c>
      <c r="Q945" s="41" t="s">
        <v>96</v>
      </c>
      <c r="R945" s="36" t="s">
        <v>96</v>
      </c>
      <c r="S945" s="41" t="s">
        <v>77</v>
      </c>
      <c r="T945" s="43">
        <v>100</v>
      </c>
    </row>
    <row r="946" spans="1:20" s="46" customFormat="1" ht="51">
      <c r="A946" s="55"/>
      <c r="B946" s="41">
        <v>929</v>
      </c>
      <c r="C946" s="31" t="s">
        <v>29</v>
      </c>
      <c r="D946" s="58" t="s">
        <v>339</v>
      </c>
      <c r="E946" s="36" t="s">
        <v>469</v>
      </c>
      <c r="F946" s="34" t="s">
        <v>912</v>
      </c>
      <c r="G946" s="34" t="s">
        <v>874</v>
      </c>
      <c r="H946" s="34" t="s">
        <v>472</v>
      </c>
      <c r="I946" s="34" t="s">
        <v>473</v>
      </c>
      <c r="J946" s="34" t="s">
        <v>1382</v>
      </c>
      <c r="K946" s="36" t="s">
        <v>1619</v>
      </c>
      <c r="L946" s="36" t="s">
        <v>62</v>
      </c>
      <c r="M946" s="36" t="s">
        <v>345</v>
      </c>
      <c r="N946" s="36">
        <v>1</v>
      </c>
      <c r="O946" s="126">
        <f t="shared" si="9"/>
        <v>96000</v>
      </c>
      <c r="P946" s="126">
        <v>96000</v>
      </c>
      <c r="Q946" s="36" t="s">
        <v>96</v>
      </c>
      <c r="R946" s="36" t="s">
        <v>96</v>
      </c>
      <c r="S946" s="41" t="s">
        <v>77</v>
      </c>
      <c r="T946" s="51">
        <v>100</v>
      </c>
    </row>
    <row r="947" spans="1:20" s="40" customFormat="1" ht="38.25">
      <c r="A947" s="29"/>
      <c r="B947" s="41">
        <v>930</v>
      </c>
      <c r="C947" s="31" t="s">
        <v>29</v>
      </c>
      <c r="D947" s="58" t="s">
        <v>339</v>
      </c>
      <c r="E947" s="41" t="s">
        <v>706</v>
      </c>
      <c r="F947" s="34" t="s">
        <v>707</v>
      </c>
      <c r="G947" s="34" t="s">
        <v>708</v>
      </c>
      <c r="H947" s="34" t="s">
        <v>709</v>
      </c>
      <c r="I947" s="34" t="s">
        <v>710</v>
      </c>
      <c r="J947" s="34" t="s">
        <v>934</v>
      </c>
      <c r="K947" s="34" t="s">
        <v>895</v>
      </c>
      <c r="L947" s="36" t="s">
        <v>62</v>
      </c>
      <c r="M947" s="34" t="s">
        <v>345</v>
      </c>
      <c r="N947" s="34">
        <v>1</v>
      </c>
      <c r="O947" s="126">
        <f t="shared" si="9"/>
        <v>250000</v>
      </c>
      <c r="P947" s="126">
        <v>250000</v>
      </c>
      <c r="Q947" s="41" t="s">
        <v>96</v>
      </c>
      <c r="R947" s="36" t="s">
        <v>96</v>
      </c>
      <c r="S947" s="41" t="s">
        <v>77</v>
      </c>
      <c r="T947" s="43">
        <v>30</v>
      </c>
    </row>
    <row r="948" spans="1:20" s="46" customFormat="1" ht="51">
      <c r="A948" s="55"/>
      <c r="B948" s="41">
        <v>931</v>
      </c>
      <c r="C948" s="31" t="s">
        <v>29</v>
      </c>
      <c r="D948" s="58" t="s">
        <v>339</v>
      </c>
      <c r="E948" s="36" t="s">
        <v>1620</v>
      </c>
      <c r="F948" s="34" t="s">
        <v>1792</v>
      </c>
      <c r="G948" s="34" t="s">
        <v>1621</v>
      </c>
      <c r="H948" s="34" t="s">
        <v>1793</v>
      </c>
      <c r="I948" s="34" t="s">
        <v>1791</v>
      </c>
      <c r="J948" s="34" t="s">
        <v>1794</v>
      </c>
      <c r="K948" s="36" t="s">
        <v>1622</v>
      </c>
      <c r="L948" s="36" t="s">
        <v>62</v>
      </c>
      <c r="M948" s="36" t="s">
        <v>345</v>
      </c>
      <c r="N948" s="36">
        <v>1</v>
      </c>
      <c r="O948" s="126">
        <f t="shared" si="9"/>
        <v>13000</v>
      </c>
      <c r="P948" s="126">
        <v>13000</v>
      </c>
      <c r="Q948" s="36" t="s">
        <v>96</v>
      </c>
      <c r="R948" s="36" t="s">
        <v>96</v>
      </c>
      <c r="S948" s="41" t="s">
        <v>77</v>
      </c>
      <c r="T948" s="51">
        <v>100</v>
      </c>
    </row>
    <row r="949" spans="1:20" s="40" customFormat="1" ht="38.25">
      <c r="A949" s="29"/>
      <c r="B949" s="41">
        <v>932</v>
      </c>
      <c r="C949" s="31" t="s">
        <v>29</v>
      </c>
      <c r="D949" s="58" t="s">
        <v>339</v>
      </c>
      <c r="E949" s="41" t="s">
        <v>630</v>
      </c>
      <c r="F949" s="34" t="s">
        <v>631</v>
      </c>
      <c r="G949" s="34" t="s">
        <v>632</v>
      </c>
      <c r="H949" s="34" t="s">
        <v>631</v>
      </c>
      <c r="I949" s="34" t="s">
        <v>632</v>
      </c>
      <c r="J949" s="34" t="s">
        <v>1786</v>
      </c>
      <c r="K949" s="34" t="s">
        <v>1787</v>
      </c>
      <c r="L949" s="36" t="s">
        <v>62</v>
      </c>
      <c r="M949" s="34" t="s">
        <v>345</v>
      </c>
      <c r="N949" s="34">
        <v>1</v>
      </c>
      <c r="O949" s="126">
        <f t="shared" si="9"/>
        <v>10218</v>
      </c>
      <c r="P949" s="126">
        <v>10218</v>
      </c>
      <c r="Q949" s="41" t="s">
        <v>96</v>
      </c>
      <c r="R949" s="36" t="s">
        <v>96</v>
      </c>
      <c r="S949" s="41" t="s">
        <v>77</v>
      </c>
      <c r="T949" s="43">
        <v>100</v>
      </c>
    </row>
    <row r="950" spans="1:20" s="46" customFormat="1" ht="25.5">
      <c r="A950" s="55"/>
      <c r="B950" s="41">
        <v>933</v>
      </c>
      <c r="C950" s="31" t="s">
        <v>29</v>
      </c>
      <c r="D950" s="58" t="s">
        <v>339</v>
      </c>
      <c r="E950" s="36" t="s">
        <v>1623</v>
      </c>
      <c r="F950" s="36" t="s">
        <v>1796</v>
      </c>
      <c r="G950" s="36" t="s">
        <v>1624</v>
      </c>
      <c r="H950" s="36" t="s">
        <v>1796</v>
      </c>
      <c r="I950" s="36" t="s">
        <v>1795</v>
      </c>
      <c r="J950" s="36" t="s">
        <v>1797</v>
      </c>
      <c r="K950" s="36" t="s">
        <v>1625</v>
      </c>
      <c r="L950" s="36" t="s">
        <v>62</v>
      </c>
      <c r="M950" s="36" t="s">
        <v>345</v>
      </c>
      <c r="N950" s="36">
        <v>1</v>
      </c>
      <c r="O950" s="126">
        <f t="shared" si="9"/>
        <v>249600</v>
      </c>
      <c r="P950" s="126">
        <v>249600</v>
      </c>
      <c r="Q950" s="36" t="s">
        <v>96</v>
      </c>
      <c r="R950" s="36" t="s">
        <v>96</v>
      </c>
      <c r="S950" s="41" t="s">
        <v>77</v>
      </c>
      <c r="T950" s="51">
        <v>100</v>
      </c>
    </row>
    <row r="951" spans="1:20" s="40" customFormat="1" ht="25.5">
      <c r="A951" s="29"/>
      <c r="B951" s="41">
        <v>934</v>
      </c>
      <c r="C951" s="31" t="s">
        <v>29</v>
      </c>
      <c r="D951" s="58" t="s">
        <v>339</v>
      </c>
      <c r="E951" s="41" t="s">
        <v>1626</v>
      </c>
      <c r="F951" s="36" t="s">
        <v>1798</v>
      </c>
      <c r="G951" s="36" t="s">
        <v>1627</v>
      </c>
      <c r="H951" s="36" t="s">
        <v>1798</v>
      </c>
      <c r="I951" s="36" t="s">
        <v>1628</v>
      </c>
      <c r="J951" s="36" t="s">
        <v>1798</v>
      </c>
      <c r="K951" s="34" t="s">
        <v>1628</v>
      </c>
      <c r="L951" s="36" t="s">
        <v>62</v>
      </c>
      <c r="M951" s="34" t="s">
        <v>345</v>
      </c>
      <c r="N951" s="34">
        <v>1</v>
      </c>
      <c r="O951" s="126">
        <f t="shared" si="9"/>
        <v>29374</v>
      </c>
      <c r="P951" s="126">
        <v>29374</v>
      </c>
      <c r="Q951" s="41" t="s">
        <v>96</v>
      </c>
      <c r="R951" s="36" t="s">
        <v>96</v>
      </c>
      <c r="S951" s="41" t="s">
        <v>77</v>
      </c>
      <c r="T951" s="43">
        <v>100</v>
      </c>
    </row>
    <row r="952" spans="1:20" s="46" customFormat="1" ht="38.25">
      <c r="A952" s="55"/>
      <c r="B952" s="41">
        <v>935</v>
      </c>
      <c r="C952" s="31" t="s">
        <v>29</v>
      </c>
      <c r="D952" s="58" t="s">
        <v>339</v>
      </c>
      <c r="E952" s="36" t="s">
        <v>1629</v>
      </c>
      <c r="F952" s="36" t="s">
        <v>1799</v>
      </c>
      <c r="G952" s="36" t="s">
        <v>1126</v>
      </c>
      <c r="H952" s="36" t="s">
        <v>1799</v>
      </c>
      <c r="I952" s="36" t="s">
        <v>1127</v>
      </c>
      <c r="J952" s="36" t="s">
        <v>1799</v>
      </c>
      <c r="K952" s="36" t="s">
        <v>1127</v>
      </c>
      <c r="L952" s="36" t="s">
        <v>62</v>
      </c>
      <c r="M952" s="36" t="s">
        <v>345</v>
      </c>
      <c r="N952" s="36">
        <v>1</v>
      </c>
      <c r="O952" s="126">
        <f t="shared" si="9"/>
        <v>629353</v>
      </c>
      <c r="P952" s="126">
        <v>629353</v>
      </c>
      <c r="Q952" s="36" t="s">
        <v>96</v>
      </c>
      <c r="R952" s="36" t="s">
        <v>96</v>
      </c>
      <c r="S952" s="41" t="s">
        <v>77</v>
      </c>
      <c r="T952" s="51">
        <v>50</v>
      </c>
    </row>
    <row r="953" spans="1:20" s="46" customFormat="1" ht="51">
      <c r="A953" s="55"/>
      <c r="B953" s="41">
        <v>936</v>
      </c>
      <c r="C953" s="31" t="s">
        <v>29</v>
      </c>
      <c r="D953" s="32" t="s">
        <v>30</v>
      </c>
      <c r="E953" s="36" t="s">
        <v>977</v>
      </c>
      <c r="F953" s="36" t="s">
        <v>995</v>
      </c>
      <c r="G953" s="36" t="s">
        <v>943</v>
      </c>
      <c r="H953" s="36" t="s">
        <v>996</v>
      </c>
      <c r="I953" s="36" t="s">
        <v>944</v>
      </c>
      <c r="J953" s="36" t="s">
        <v>1698</v>
      </c>
      <c r="K953" s="36" t="s">
        <v>1566</v>
      </c>
      <c r="L953" s="36" t="s">
        <v>62</v>
      </c>
      <c r="M953" s="36" t="s">
        <v>37</v>
      </c>
      <c r="N953" s="36">
        <v>4</v>
      </c>
      <c r="O953" s="126">
        <f t="shared" si="9"/>
        <v>3907</v>
      </c>
      <c r="P953" s="126">
        <v>15628</v>
      </c>
      <c r="Q953" s="36" t="s">
        <v>96</v>
      </c>
      <c r="R953" s="36" t="s">
        <v>96</v>
      </c>
      <c r="S953" s="41" t="s">
        <v>192</v>
      </c>
      <c r="T953" s="51">
        <v>100</v>
      </c>
    </row>
    <row r="954" spans="1:20" s="40" customFormat="1" ht="51">
      <c r="A954" s="29"/>
      <c r="B954" s="41">
        <v>937</v>
      </c>
      <c r="C954" s="31" t="s">
        <v>29</v>
      </c>
      <c r="D954" s="32" t="s">
        <v>30</v>
      </c>
      <c r="E954" s="41" t="s">
        <v>977</v>
      </c>
      <c r="F954" s="36" t="s">
        <v>995</v>
      </c>
      <c r="G954" s="36" t="s">
        <v>943</v>
      </c>
      <c r="H954" s="36" t="s">
        <v>996</v>
      </c>
      <c r="I954" s="36" t="s">
        <v>944</v>
      </c>
      <c r="J954" s="36" t="s">
        <v>1699</v>
      </c>
      <c r="K954" s="36" t="s">
        <v>1567</v>
      </c>
      <c r="L954" s="36" t="s">
        <v>62</v>
      </c>
      <c r="M954" s="36" t="s">
        <v>37</v>
      </c>
      <c r="N954" s="34">
        <v>20</v>
      </c>
      <c r="O954" s="126">
        <f t="shared" si="9"/>
        <v>94</v>
      </c>
      <c r="P954" s="126">
        <v>1880</v>
      </c>
      <c r="Q954" s="36" t="s">
        <v>96</v>
      </c>
      <c r="R954" s="36" t="s">
        <v>96</v>
      </c>
      <c r="S954" s="41" t="s">
        <v>192</v>
      </c>
      <c r="T954" s="43">
        <v>100</v>
      </c>
    </row>
    <row r="955" spans="1:20" s="46" customFormat="1" ht="25.5">
      <c r="A955" s="55"/>
      <c r="B955" s="41">
        <v>938</v>
      </c>
      <c r="C955" s="31" t="s">
        <v>29</v>
      </c>
      <c r="D955" s="32" t="s">
        <v>30</v>
      </c>
      <c r="E955" s="36" t="s">
        <v>981</v>
      </c>
      <c r="F955" s="36" t="s">
        <v>1004</v>
      </c>
      <c r="G955" s="36" t="s">
        <v>954</v>
      </c>
      <c r="H955" s="36" t="s">
        <v>1005</v>
      </c>
      <c r="I955" s="36" t="s">
        <v>955</v>
      </c>
      <c r="J955" s="36" t="s">
        <v>1006</v>
      </c>
      <c r="K955" s="36" t="s">
        <v>1568</v>
      </c>
      <c r="L955" s="36" t="s">
        <v>62</v>
      </c>
      <c r="M955" s="36" t="s">
        <v>37</v>
      </c>
      <c r="N955" s="36">
        <v>15</v>
      </c>
      <c r="O955" s="126">
        <f t="shared" si="9"/>
        <v>313</v>
      </c>
      <c r="P955" s="126">
        <v>4695</v>
      </c>
      <c r="Q955" s="36" t="s">
        <v>96</v>
      </c>
      <c r="R955" s="36" t="s">
        <v>96</v>
      </c>
      <c r="S955" s="41" t="s">
        <v>192</v>
      </c>
      <c r="T955" s="51">
        <v>100</v>
      </c>
    </row>
    <row r="956" spans="1:20" s="40" customFormat="1" ht="25.5">
      <c r="A956" s="29"/>
      <c r="B956" s="41">
        <v>939</v>
      </c>
      <c r="C956" s="31" t="s">
        <v>29</v>
      </c>
      <c r="D956" s="32" t="s">
        <v>30</v>
      </c>
      <c r="E956" s="41" t="s">
        <v>1130</v>
      </c>
      <c r="F956" s="36" t="s">
        <v>1204</v>
      </c>
      <c r="G956" s="36" t="s">
        <v>1131</v>
      </c>
      <c r="H956" s="36" t="s">
        <v>1205</v>
      </c>
      <c r="I956" s="36" t="s">
        <v>1132</v>
      </c>
      <c r="J956" s="36" t="s">
        <v>1702</v>
      </c>
      <c r="K956" s="36" t="s">
        <v>1569</v>
      </c>
      <c r="L956" s="36" t="s">
        <v>62</v>
      </c>
      <c r="M956" s="36" t="s">
        <v>37</v>
      </c>
      <c r="N956" s="34">
        <v>258</v>
      </c>
      <c r="O956" s="126">
        <f t="shared" si="9"/>
        <v>860</v>
      </c>
      <c r="P956" s="126">
        <v>221880</v>
      </c>
      <c r="Q956" s="36" t="s">
        <v>96</v>
      </c>
      <c r="R956" s="36" t="s">
        <v>96</v>
      </c>
      <c r="S956" s="41" t="s">
        <v>192</v>
      </c>
      <c r="T956" s="43">
        <v>100</v>
      </c>
    </row>
    <row r="957" spans="1:20" s="40" customFormat="1" ht="38.25">
      <c r="A957" s="29"/>
      <c r="B957" s="41">
        <v>940</v>
      </c>
      <c r="C957" s="31" t="s">
        <v>29</v>
      </c>
      <c r="D957" s="32" t="s">
        <v>30</v>
      </c>
      <c r="E957" s="41" t="s">
        <v>976</v>
      </c>
      <c r="F957" s="36" t="s">
        <v>264</v>
      </c>
      <c r="G957" s="36" t="s">
        <v>265</v>
      </c>
      <c r="H957" s="36" t="s">
        <v>266</v>
      </c>
      <c r="I957" s="36" t="s">
        <v>941</v>
      </c>
      <c r="J957" s="36" t="s">
        <v>1710</v>
      </c>
      <c r="K957" s="36" t="s">
        <v>1570</v>
      </c>
      <c r="L957" s="36" t="s">
        <v>62</v>
      </c>
      <c r="M957" s="36" t="s">
        <v>37</v>
      </c>
      <c r="N957" s="34">
        <v>3</v>
      </c>
      <c r="O957" s="126">
        <f t="shared" si="9"/>
        <v>2670</v>
      </c>
      <c r="P957" s="126">
        <v>8010</v>
      </c>
      <c r="Q957" s="36" t="s">
        <v>96</v>
      </c>
      <c r="R957" s="36" t="s">
        <v>96</v>
      </c>
      <c r="S957" s="41" t="s">
        <v>192</v>
      </c>
      <c r="T957" s="43">
        <v>100</v>
      </c>
    </row>
    <row r="958" spans="1:20" s="46" customFormat="1" ht="102">
      <c r="A958" s="55"/>
      <c r="B958" s="41">
        <v>941</v>
      </c>
      <c r="C958" s="31" t="s">
        <v>29</v>
      </c>
      <c r="D958" s="32" t="s">
        <v>30</v>
      </c>
      <c r="E958" s="36" t="s">
        <v>985</v>
      </c>
      <c r="F958" s="36" t="s">
        <v>1015</v>
      </c>
      <c r="G958" s="36" t="s">
        <v>966</v>
      </c>
      <c r="H958" s="36" t="s">
        <v>1016</v>
      </c>
      <c r="I958" s="36" t="s">
        <v>967</v>
      </c>
      <c r="J958" s="36" t="s">
        <v>1717</v>
      </c>
      <c r="K958" s="36" t="s">
        <v>1571</v>
      </c>
      <c r="L958" s="36" t="s">
        <v>62</v>
      </c>
      <c r="M958" s="36" t="s">
        <v>228</v>
      </c>
      <c r="N958" s="36">
        <v>111</v>
      </c>
      <c r="O958" s="126">
        <f t="shared" si="9"/>
        <v>1200</v>
      </c>
      <c r="P958" s="126">
        <v>133200</v>
      </c>
      <c r="Q958" s="36" t="s">
        <v>96</v>
      </c>
      <c r="R958" s="36" t="s">
        <v>96</v>
      </c>
      <c r="S958" s="41" t="s">
        <v>192</v>
      </c>
      <c r="T958" s="51">
        <v>100</v>
      </c>
    </row>
    <row r="959" spans="1:20" s="40" customFormat="1" ht="38.25">
      <c r="A959" s="29"/>
      <c r="B959" s="41">
        <v>942</v>
      </c>
      <c r="C959" s="31" t="s">
        <v>29</v>
      </c>
      <c r="D959" s="32" t="s">
        <v>30</v>
      </c>
      <c r="E959" s="41" t="s">
        <v>983</v>
      </c>
      <c r="F959" s="36" t="s">
        <v>1009</v>
      </c>
      <c r="G959" s="36" t="s">
        <v>960</v>
      </c>
      <c r="H959" s="36" t="s">
        <v>1010</v>
      </c>
      <c r="I959" s="36" t="s">
        <v>961</v>
      </c>
      <c r="J959" s="36" t="s">
        <v>1685</v>
      </c>
      <c r="K959" s="36" t="s">
        <v>962</v>
      </c>
      <c r="L959" s="36" t="s">
        <v>62</v>
      </c>
      <c r="M959" s="36" t="s">
        <v>37</v>
      </c>
      <c r="N959" s="34">
        <v>4</v>
      </c>
      <c r="O959" s="126">
        <f t="shared" si="9"/>
        <v>20536</v>
      </c>
      <c r="P959" s="126">
        <v>82144</v>
      </c>
      <c r="Q959" s="36" t="s">
        <v>96</v>
      </c>
      <c r="R959" s="36" t="s">
        <v>96</v>
      </c>
      <c r="S959" s="41" t="s">
        <v>192</v>
      </c>
      <c r="T959" s="43">
        <v>100</v>
      </c>
    </row>
    <row r="960" spans="1:20" s="46" customFormat="1" ht="51">
      <c r="A960" s="55"/>
      <c r="B960" s="41">
        <v>943</v>
      </c>
      <c r="C960" s="31" t="s">
        <v>29</v>
      </c>
      <c r="D960" s="32" t="s">
        <v>30</v>
      </c>
      <c r="E960" s="36" t="s">
        <v>200</v>
      </c>
      <c r="F960" s="36" t="s">
        <v>195</v>
      </c>
      <c r="G960" s="36" t="s">
        <v>196</v>
      </c>
      <c r="H960" s="36" t="s">
        <v>197</v>
      </c>
      <c r="I960" s="36" t="s">
        <v>201</v>
      </c>
      <c r="J960" s="36" t="s">
        <v>1023</v>
      </c>
      <c r="K960" s="36" t="s">
        <v>973</v>
      </c>
      <c r="L960" s="36" t="s">
        <v>62</v>
      </c>
      <c r="M960" s="36" t="s">
        <v>199</v>
      </c>
      <c r="N960" s="36">
        <v>12</v>
      </c>
      <c r="O960" s="126">
        <f t="shared" si="9"/>
        <v>447</v>
      </c>
      <c r="P960" s="126">
        <v>5364</v>
      </c>
      <c r="Q960" s="36" t="s">
        <v>96</v>
      </c>
      <c r="R960" s="36" t="s">
        <v>96</v>
      </c>
      <c r="S960" s="41" t="s">
        <v>192</v>
      </c>
      <c r="T960" s="51">
        <v>100</v>
      </c>
    </row>
    <row r="961" spans="1:20" s="40" customFormat="1" ht="38.25">
      <c r="A961" s="29"/>
      <c r="B961" s="41">
        <v>944</v>
      </c>
      <c r="C961" s="31" t="s">
        <v>29</v>
      </c>
      <c r="D961" s="32" t="s">
        <v>30</v>
      </c>
      <c r="E961" s="41" t="s">
        <v>987</v>
      </c>
      <c r="F961" s="36" t="s">
        <v>1024</v>
      </c>
      <c r="G961" s="36" t="s">
        <v>974</v>
      </c>
      <c r="H961" s="36" t="s">
        <v>1005</v>
      </c>
      <c r="I961" s="36" t="s">
        <v>955</v>
      </c>
      <c r="J961" s="36" t="s">
        <v>1026</v>
      </c>
      <c r="K961" s="36" t="s">
        <v>975</v>
      </c>
      <c r="L961" s="36" t="s">
        <v>62</v>
      </c>
      <c r="M961" s="36" t="s">
        <v>37</v>
      </c>
      <c r="N961" s="34">
        <v>8</v>
      </c>
      <c r="O961" s="126">
        <f t="shared" si="9"/>
        <v>893</v>
      </c>
      <c r="P961" s="126">
        <v>7144</v>
      </c>
      <c r="Q961" s="36" t="s">
        <v>96</v>
      </c>
      <c r="R961" s="36" t="s">
        <v>96</v>
      </c>
      <c r="S961" s="41" t="s">
        <v>192</v>
      </c>
      <c r="T961" s="43">
        <v>100</v>
      </c>
    </row>
    <row r="962" spans="1:20" s="46" customFormat="1" ht="25.5">
      <c r="A962" s="55"/>
      <c r="B962" s="41">
        <v>945</v>
      </c>
      <c r="C962" s="31" t="s">
        <v>29</v>
      </c>
      <c r="D962" s="32" t="s">
        <v>30</v>
      </c>
      <c r="E962" s="36" t="s">
        <v>986</v>
      </c>
      <c r="F962" s="36" t="s">
        <v>970</v>
      </c>
      <c r="G962" s="36" t="s">
        <v>970</v>
      </c>
      <c r="H962" s="36" t="s">
        <v>1019</v>
      </c>
      <c r="I962" s="36" t="s">
        <v>971</v>
      </c>
      <c r="J962" s="36" t="s">
        <v>1020</v>
      </c>
      <c r="K962" s="36" t="s">
        <v>1572</v>
      </c>
      <c r="L962" s="36" t="s">
        <v>62</v>
      </c>
      <c r="M962" s="36" t="s">
        <v>37</v>
      </c>
      <c r="N962" s="36">
        <v>200</v>
      </c>
      <c r="O962" s="126">
        <f t="shared" si="9"/>
        <v>5</v>
      </c>
      <c r="P962" s="126">
        <v>1000</v>
      </c>
      <c r="Q962" s="36" t="s">
        <v>96</v>
      </c>
      <c r="R962" s="36" t="s">
        <v>96</v>
      </c>
      <c r="S962" s="41" t="s">
        <v>192</v>
      </c>
      <c r="T962" s="51">
        <v>100</v>
      </c>
    </row>
    <row r="963" spans="1:20" s="40" customFormat="1" ht="25.5">
      <c r="A963" s="29"/>
      <c r="B963" s="41">
        <v>946</v>
      </c>
      <c r="C963" s="31" t="s">
        <v>29</v>
      </c>
      <c r="D963" s="32" t="s">
        <v>30</v>
      </c>
      <c r="E963" s="41" t="s">
        <v>1390</v>
      </c>
      <c r="F963" s="36" t="s">
        <v>970</v>
      </c>
      <c r="G963" s="36" t="s">
        <v>970</v>
      </c>
      <c r="H963" s="36" t="s">
        <v>1392</v>
      </c>
      <c r="I963" s="36" t="s">
        <v>1391</v>
      </c>
      <c r="J963" s="36" t="s">
        <v>1394</v>
      </c>
      <c r="K963" s="36" t="s">
        <v>1393</v>
      </c>
      <c r="L963" s="36" t="s">
        <v>62</v>
      </c>
      <c r="M963" s="36" t="s">
        <v>37</v>
      </c>
      <c r="N963" s="34">
        <v>24</v>
      </c>
      <c r="O963" s="126">
        <f t="shared" si="9"/>
        <v>447</v>
      </c>
      <c r="P963" s="126">
        <v>10728</v>
      </c>
      <c r="Q963" s="36" t="s">
        <v>96</v>
      </c>
      <c r="R963" s="36" t="s">
        <v>96</v>
      </c>
      <c r="S963" s="41" t="s">
        <v>192</v>
      </c>
      <c r="T963" s="43">
        <v>100</v>
      </c>
    </row>
    <row r="964" spans="1:20" s="46" customFormat="1" ht="25.5">
      <c r="A964" s="55"/>
      <c r="B964" s="41">
        <v>947</v>
      </c>
      <c r="C964" s="31" t="s">
        <v>29</v>
      </c>
      <c r="D964" s="32" t="s">
        <v>30</v>
      </c>
      <c r="E964" s="36" t="s">
        <v>1573</v>
      </c>
      <c r="F964" s="36" t="s">
        <v>1721</v>
      </c>
      <c r="G964" s="36" t="s">
        <v>1574</v>
      </c>
      <c r="H964" s="36" t="s">
        <v>1720</v>
      </c>
      <c r="I964" s="36" t="s">
        <v>1719</v>
      </c>
      <c r="J964" s="36" t="s">
        <v>1722</v>
      </c>
      <c r="K964" s="36" t="s">
        <v>1575</v>
      </c>
      <c r="L964" s="36" t="s">
        <v>62</v>
      </c>
      <c r="M964" s="36" t="s">
        <v>1302</v>
      </c>
      <c r="N964" s="36">
        <v>12</v>
      </c>
      <c r="O964" s="126">
        <f t="shared" si="9"/>
        <v>1273</v>
      </c>
      <c r="P964" s="126">
        <v>15276</v>
      </c>
      <c r="Q964" s="36" t="s">
        <v>96</v>
      </c>
      <c r="R964" s="36" t="s">
        <v>96</v>
      </c>
      <c r="S964" s="41" t="s">
        <v>192</v>
      </c>
      <c r="T964" s="51">
        <v>100</v>
      </c>
    </row>
    <row r="965" spans="1:20" s="40" customFormat="1" ht="25.5">
      <c r="A965" s="29"/>
      <c r="B965" s="41">
        <v>948</v>
      </c>
      <c r="C965" s="31" t="s">
        <v>29</v>
      </c>
      <c r="D965" s="32" t="s">
        <v>30</v>
      </c>
      <c r="E965" s="41" t="s">
        <v>1297</v>
      </c>
      <c r="F965" s="36" t="s">
        <v>1300</v>
      </c>
      <c r="G965" s="36" t="s">
        <v>1298</v>
      </c>
      <c r="H965" s="36" t="s">
        <v>1301</v>
      </c>
      <c r="I965" s="36" t="s">
        <v>1299</v>
      </c>
      <c r="J965" s="36" t="s">
        <v>1718</v>
      </c>
      <c r="K965" s="36" t="s">
        <v>1576</v>
      </c>
      <c r="L965" s="36" t="s">
        <v>62</v>
      </c>
      <c r="M965" s="36" t="s">
        <v>37</v>
      </c>
      <c r="N965" s="34">
        <v>12</v>
      </c>
      <c r="O965" s="126">
        <f t="shared" si="9"/>
        <v>280</v>
      </c>
      <c r="P965" s="126">
        <v>3360</v>
      </c>
      <c r="Q965" s="36" t="s">
        <v>96</v>
      </c>
      <c r="R965" s="36" t="s">
        <v>96</v>
      </c>
      <c r="S965" s="41" t="s">
        <v>192</v>
      </c>
      <c r="T965" s="43">
        <v>100</v>
      </c>
    </row>
    <row r="966" spans="1:20" s="46" customFormat="1" ht="38.25">
      <c r="A966" s="55"/>
      <c r="B966" s="41">
        <v>949</v>
      </c>
      <c r="C966" s="31" t="s">
        <v>29</v>
      </c>
      <c r="D966" s="32" t="s">
        <v>30</v>
      </c>
      <c r="E966" s="36" t="s">
        <v>984</v>
      </c>
      <c r="F966" s="36" t="s">
        <v>1012</v>
      </c>
      <c r="G966" s="36" t="s">
        <v>963</v>
      </c>
      <c r="H966" s="36" t="s">
        <v>1013</v>
      </c>
      <c r="I966" s="36" t="s">
        <v>964</v>
      </c>
      <c r="J966" s="36" t="s">
        <v>1688</v>
      </c>
      <c r="K966" s="36" t="s">
        <v>1577</v>
      </c>
      <c r="L966" s="36" t="s">
        <v>62</v>
      </c>
      <c r="M966" s="36" t="s">
        <v>990</v>
      </c>
      <c r="N966" s="36">
        <v>179</v>
      </c>
      <c r="O966" s="126">
        <f t="shared" si="9"/>
        <v>2800</v>
      </c>
      <c r="P966" s="126">
        <v>501200</v>
      </c>
      <c r="Q966" s="36" t="s">
        <v>96</v>
      </c>
      <c r="R966" s="36" t="s">
        <v>96</v>
      </c>
      <c r="S966" s="41" t="s">
        <v>192</v>
      </c>
      <c r="T966" s="51">
        <v>100</v>
      </c>
    </row>
    <row r="967" spans="1:20" s="40" customFormat="1" ht="25.5">
      <c r="A967" s="29"/>
      <c r="B967" s="41">
        <v>950</v>
      </c>
      <c r="C967" s="31" t="s">
        <v>29</v>
      </c>
      <c r="D967" s="32" t="s">
        <v>30</v>
      </c>
      <c r="E967" s="41" t="s">
        <v>311</v>
      </c>
      <c r="F967" s="36" t="s">
        <v>312</v>
      </c>
      <c r="G967" s="36" t="s">
        <v>313</v>
      </c>
      <c r="H967" s="36" t="s">
        <v>314</v>
      </c>
      <c r="I967" s="36" t="s">
        <v>315</v>
      </c>
      <c r="J967" s="36" t="s">
        <v>993</v>
      </c>
      <c r="K967" s="36" t="s">
        <v>940</v>
      </c>
      <c r="L967" s="36" t="s">
        <v>62</v>
      </c>
      <c r="M967" s="36" t="s">
        <v>37</v>
      </c>
      <c r="N967" s="34">
        <v>1</v>
      </c>
      <c r="O967" s="126">
        <f t="shared" ref="O967:O1030" si="10">P967/N967</f>
        <v>33500</v>
      </c>
      <c r="P967" s="126">
        <v>33500</v>
      </c>
      <c r="Q967" s="36" t="s">
        <v>96</v>
      </c>
      <c r="R967" s="36" t="s">
        <v>96</v>
      </c>
      <c r="S967" s="41" t="s">
        <v>192</v>
      </c>
      <c r="T967" s="43">
        <v>100</v>
      </c>
    </row>
    <row r="968" spans="1:20" s="46" customFormat="1" ht="25.5">
      <c r="A968" s="55"/>
      <c r="B968" s="41">
        <v>951</v>
      </c>
      <c r="C968" s="31" t="s">
        <v>29</v>
      </c>
      <c r="D968" s="32" t="s">
        <v>30</v>
      </c>
      <c r="E968" s="36" t="s">
        <v>302</v>
      </c>
      <c r="F968" s="36" t="s">
        <v>303</v>
      </c>
      <c r="G968" s="36" t="s">
        <v>304</v>
      </c>
      <c r="H968" s="36" t="s">
        <v>305</v>
      </c>
      <c r="I968" s="36" t="s">
        <v>306</v>
      </c>
      <c r="J968" s="36" t="s">
        <v>991</v>
      </c>
      <c r="K968" s="36" t="s">
        <v>938</v>
      </c>
      <c r="L968" s="36" t="s">
        <v>62</v>
      </c>
      <c r="M968" s="36" t="s">
        <v>37</v>
      </c>
      <c r="N968" s="36">
        <v>1</v>
      </c>
      <c r="O968" s="126">
        <f t="shared" si="10"/>
        <v>33500</v>
      </c>
      <c r="P968" s="126">
        <v>33500</v>
      </c>
      <c r="Q968" s="36" t="s">
        <v>96</v>
      </c>
      <c r="R968" s="36" t="s">
        <v>96</v>
      </c>
      <c r="S968" s="41" t="s">
        <v>192</v>
      </c>
      <c r="T968" s="51">
        <v>100</v>
      </c>
    </row>
    <row r="969" spans="1:20" s="40" customFormat="1" ht="25.5">
      <c r="A969" s="29"/>
      <c r="B969" s="41">
        <v>952</v>
      </c>
      <c r="C969" s="31" t="s">
        <v>29</v>
      </c>
      <c r="D969" s="32" t="s">
        <v>30</v>
      </c>
      <c r="E969" s="41" t="s">
        <v>307</v>
      </c>
      <c r="F969" s="36" t="s">
        <v>308</v>
      </c>
      <c r="G969" s="36" t="s">
        <v>308</v>
      </c>
      <c r="H969" s="36" t="s">
        <v>309</v>
      </c>
      <c r="I969" s="36" t="s">
        <v>310</v>
      </c>
      <c r="J969" s="36" t="s">
        <v>992</v>
      </c>
      <c r="K969" s="36" t="s">
        <v>939</v>
      </c>
      <c r="L969" s="36" t="s">
        <v>62</v>
      </c>
      <c r="M969" s="36" t="s">
        <v>37</v>
      </c>
      <c r="N969" s="34">
        <v>1</v>
      </c>
      <c r="O969" s="126">
        <f t="shared" si="10"/>
        <v>9000</v>
      </c>
      <c r="P969" s="126">
        <v>9000</v>
      </c>
      <c r="Q969" s="36" t="s">
        <v>96</v>
      </c>
      <c r="R969" s="36" t="s">
        <v>96</v>
      </c>
      <c r="S969" s="41" t="s">
        <v>192</v>
      </c>
      <c r="T969" s="43">
        <v>100</v>
      </c>
    </row>
    <row r="970" spans="1:20" s="46" customFormat="1" ht="63.75">
      <c r="A970" s="55"/>
      <c r="B970" s="41">
        <v>953</v>
      </c>
      <c r="C970" s="31" t="s">
        <v>29</v>
      </c>
      <c r="D970" s="32" t="s">
        <v>30</v>
      </c>
      <c r="E970" s="36" t="s">
        <v>1251</v>
      </c>
      <c r="F970" s="36" t="s">
        <v>269</v>
      </c>
      <c r="G970" s="36" t="s">
        <v>1139</v>
      </c>
      <c r="H970" s="36" t="s">
        <v>1305</v>
      </c>
      <c r="I970" s="36" t="s">
        <v>1303</v>
      </c>
      <c r="J970" s="36" t="s">
        <v>1306</v>
      </c>
      <c r="K970" s="36" t="s">
        <v>1578</v>
      </c>
      <c r="L970" s="36" t="s">
        <v>62</v>
      </c>
      <c r="M970" s="36" t="s">
        <v>37</v>
      </c>
      <c r="N970" s="36">
        <v>1</v>
      </c>
      <c r="O970" s="126">
        <f t="shared" si="10"/>
        <v>1786</v>
      </c>
      <c r="P970" s="126">
        <v>1786</v>
      </c>
      <c r="Q970" s="36" t="s">
        <v>96</v>
      </c>
      <c r="R970" s="36" t="s">
        <v>96</v>
      </c>
      <c r="S970" s="41" t="s">
        <v>192</v>
      </c>
      <c r="T970" s="51">
        <v>100</v>
      </c>
    </row>
    <row r="971" spans="1:20" s="46" customFormat="1" ht="25.5">
      <c r="A971" s="55"/>
      <c r="B971" s="41">
        <v>954</v>
      </c>
      <c r="C971" s="31" t="s">
        <v>29</v>
      </c>
      <c r="D971" s="32" t="s">
        <v>30</v>
      </c>
      <c r="E971" s="36" t="s">
        <v>1308</v>
      </c>
      <c r="F971" s="36" t="s">
        <v>1316</v>
      </c>
      <c r="G971" s="36" t="s">
        <v>1309</v>
      </c>
      <c r="H971" s="36" t="s">
        <v>1317</v>
      </c>
      <c r="I971" s="36" t="s">
        <v>955</v>
      </c>
      <c r="J971" s="36" t="s">
        <v>1723</v>
      </c>
      <c r="K971" s="36" t="s">
        <v>1579</v>
      </c>
      <c r="L971" s="36" t="s">
        <v>62</v>
      </c>
      <c r="M971" s="36" t="s">
        <v>37</v>
      </c>
      <c r="N971" s="36">
        <v>40</v>
      </c>
      <c r="O971" s="126">
        <f t="shared" si="10"/>
        <v>140</v>
      </c>
      <c r="P971" s="126">
        <v>5600</v>
      </c>
      <c r="Q971" s="36" t="s">
        <v>96</v>
      </c>
      <c r="R971" s="36" t="s">
        <v>96</v>
      </c>
      <c r="S971" s="41" t="s">
        <v>192</v>
      </c>
      <c r="T971" s="51">
        <v>100</v>
      </c>
    </row>
    <row r="972" spans="1:20" s="40" customFormat="1" ht="38.25">
      <c r="A972" s="29"/>
      <c r="B972" s="41">
        <v>955</v>
      </c>
      <c r="C972" s="31" t="s">
        <v>29</v>
      </c>
      <c r="D972" s="32" t="s">
        <v>30</v>
      </c>
      <c r="E972" s="41" t="s">
        <v>1580</v>
      </c>
      <c r="F972" s="36" t="s">
        <v>1581</v>
      </c>
      <c r="G972" s="36" t="s">
        <v>1581</v>
      </c>
      <c r="H972" s="36" t="s">
        <v>1725</v>
      </c>
      <c r="I972" s="36" t="s">
        <v>1724</v>
      </c>
      <c r="J972" s="36" t="s">
        <v>1725</v>
      </c>
      <c r="K972" s="36" t="s">
        <v>1582</v>
      </c>
      <c r="L972" s="36" t="s">
        <v>62</v>
      </c>
      <c r="M972" s="36" t="s">
        <v>37</v>
      </c>
      <c r="N972" s="34">
        <v>1</v>
      </c>
      <c r="O972" s="126">
        <f t="shared" si="10"/>
        <v>270000</v>
      </c>
      <c r="P972" s="126">
        <v>270000</v>
      </c>
      <c r="Q972" s="36" t="s">
        <v>96</v>
      </c>
      <c r="R972" s="36" t="s">
        <v>96</v>
      </c>
      <c r="S972" s="41" t="s">
        <v>192</v>
      </c>
      <c r="T972" s="43">
        <v>100</v>
      </c>
    </row>
    <row r="973" spans="1:20" s="46" customFormat="1" ht="76.5">
      <c r="A973" s="55"/>
      <c r="B973" s="41">
        <v>956</v>
      </c>
      <c r="C973" s="31" t="s">
        <v>29</v>
      </c>
      <c r="D973" s="32" t="s">
        <v>30</v>
      </c>
      <c r="E973" s="36" t="s">
        <v>1060</v>
      </c>
      <c r="F973" s="36" t="s">
        <v>108</v>
      </c>
      <c r="G973" s="36" t="s">
        <v>108</v>
      </c>
      <c r="H973" s="36" t="s">
        <v>1084</v>
      </c>
      <c r="I973" s="36" t="s">
        <v>1042</v>
      </c>
      <c r="J973" s="36" t="s">
        <v>1342</v>
      </c>
      <c r="K973" s="36" t="s">
        <v>1341</v>
      </c>
      <c r="L973" s="36" t="s">
        <v>62</v>
      </c>
      <c r="M973" s="36" t="s">
        <v>37</v>
      </c>
      <c r="N973" s="36">
        <v>3</v>
      </c>
      <c r="O973" s="126">
        <f t="shared" si="10"/>
        <v>8840</v>
      </c>
      <c r="P973" s="126">
        <v>26520</v>
      </c>
      <c r="Q973" s="36" t="s">
        <v>96</v>
      </c>
      <c r="R973" s="36" t="s">
        <v>96</v>
      </c>
      <c r="S973" s="41" t="s">
        <v>192</v>
      </c>
      <c r="T973" s="51">
        <v>100</v>
      </c>
    </row>
    <row r="974" spans="1:20" s="40" customFormat="1" ht="51">
      <c r="A974" s="29"/>
      <c r="B974" s="41">
        <v>957</v>
      </c>
      <c r="C974" s="31" t="s">
        <v>29</v>
      </c>
      <c r="D974" s="32" t="s">
        <v>30</v>
      </c>
      <c r="E974" s="41" t="s">
        <v>1059</v>
      </c>
      <c r="F974" s="36" t="s">
        <v>108</v>
      </c>
      <c r="G974" s="36" t="s">
        <v>108</v>
      </c>
      <c r="H974" s="36" t="s">
        <v>1082</v>
      </c>
      <c r="I974" s="36" t="s">
        <v>1040</v>
      </c>
      <c r="J974" s="36" t="s">
        <v>1340</v>
      </c>
      <c r="K974" s="36" t="s">
        <v>1339</v>
      </c>
      <c r="L974" s="36" t="s">
        <v>62</v>
      </c>
      <c r="M974" s="36" t="s">
        <v>37</v>
      </c>
      <c r="N974" s="34">
        <v>5</v>
      </c>
      <c r="O974" s="126">
        <f t="shared" si="10"/>
        <v>7608</v>
      </c>
      <c r="P974" s="126">
        <v>38040</v>
      </c>
      <c r="Q974" s="36" t="s">
        <v>96</v>
      </c>
      <c r="R974" s="36" t="s">
        <v>96</v>
      </c>
      <c r="S974" s="41" t="s">
        <v>192</v>
      </c>
      <c r="T974" s="43">
        <v>100</v>
      </c>
    </row>
    <row r="975" spans="1:20" s="46" customFormat="1" ht="76.5">
      <c r="A975" s="55"/>
      <c r="B975" s="41">
        <v>958</v>
      </c>
      <c r="C975" s="31" t="s">
        <v>29</v>
      </c>
      <c r="D975" s="32" t="s">
        <v>30</v>
      </c>
      <c r="E975" s="36" t="s">
        <v>1323</v>
      </c>
      <c r="F975" s="36" t="s">
        <v>108</v>
      </c>
      <c r="G975" s="36" t="s">
        <v>108</v>
      </c>
      <c r="H975" s="36" t="s">
        <v>1327</v>
      </c>
      <c r="I975" s="36" t="s">
        <v>1324</v>
      </c>
      <c r="J975" s="36" t="s">
        <v>1739</v>
      </c>
      <c r="K975" s="36" t="s">
        <v>1551</v>
      </c>
      <c r="L975" s="36" t="s">
        <v>62</v>
      </c>
      <c r="M975" s="36" t="s">
        <v>37</v>
      </c>
      <c r="N975" s="36">
        <v>2</v>
      </c>
      <c r="O975" s="126">
        <f t="shared" si="10"/>
        <v>73500</v>
      </c>
      <c r="P975" s="126">
        <v>147000</v>
      </c>
      <c r="Q975" s="36" t="s">
        <v>96</v>
      </c>
      <c r="R975" s="36" t="s">
        <v>96</v>
      </c>
      <c r="S975" s="41" t="s">
        <v>192</v>
      </c>
      <c r="T975" s="51">
        <v>100</v>
      </c>
    </row>
    <row r="976" spans="1:20" s="40" customFormat="1" ht="25.5">
      <c r="A976" s="29"/>
      <c r="B976" s="41">
        <v>959</v>
      </c>
      <c r="C976" s="31" t="s">
        <v>29</v>
      </c>
      <c r="D976" s="32" t="s">
        <v>30</v>
      </c>
      <c r="E976" s="41" t="s">
        <v>1055</v>
      </c>
      <c r="F976" s="36" t="s">
        <v>108</v>
      </c>
      <c r="G976" s="36" t="s">
        <v>108</v>
      </c>
      <c r="H976" s="36" t="s">
        <v>1071</v>
      </c>
      <c r="I976" s="36" t="s">
        <v>1031</v>
      </c>
      <c r="J976" s="36" t="s">
        <v>1032</v>
      </c>
      <c r="K976" s="36" t="s">
        <v>1552</v>
      </c>
      <c r="L976" s="36" t="s">
        <v>62</v>
      </c>
      <c r="M976" s="36" t="s">
        <v>37</v>
      </c>
      <c r="N976" s="34">
        <v>1</v>
      </c>
      <c r="O976" s="126">
        <f t="shared" si="10"/>
        <v>145000</v>
      </c>
      <c r="P976" s="126">
        <v>145000</v>
      </c>
      <c r="Q976" s="36" t="s">
        <v>96</v>
      </c>
      <c r="R976" s="36" t="s">
        <v>96</v>
      </c>
      <c r="S976" s="41" t="s">
        <v>192</v>
      </c>
      <c r="T976" s="43">
        <v>100</v>
      </c>
    </row>
    <row r="977" spans="1:20" s="46" customFormat="1" ht="25.5">
      <c r="A977" s="55"/>
      <c r="B977" s="41">
        <v>960</v>
      </c>
      <c r="C977" s="31" t="s">
        <v>29</v>
      </c>
      <c r="D977" s="32" t="s">
        <v>30</v>
      </c>
      <c r="E977" s="36" t="s">
        <v>273</v>
      </c>
      <c r="F977" s="36" t="s">
        <v>71</v>
      </c>
      <c r="G977" s="36" t="s">
        <v>72</v>
      </c>
      <c r="H977" s="36" t="s">
        <v>274</v>
      </c>
      <c r="I977" s="36" t="s">
        <v>275</v>
      </c>
      <c r="J977" s="36" t="s">
        <v>1757</v>
      </c>
      <c r="K977" s="36" t="s">
        <v>1553</v>
      </c>
      <c r="L977" s="36" t="s">
        <v>62</v>
      </c>
      <c r="M977" s="36" t="s">
        <v>37</v>
      </c>
      <c r="N977" s="36">
        <v>1</v>
      </c>
      <c r="O977" s="126">
        <f t="shared" si="10"/>
        <v>40000</v>
      </c>
      <c r="P977" s="126">
        <v>40000</v>
      </c>
      <c r="Q977" s="36" t="s">
        <v>96</v>
      </c>
      <c r="R977" s="36" t="s">
        <v>96</v>
      </c>
      <c r="S977" s="41" t="s">
        <v>192</v>
      </c>
      <c r="T977" s="51">
        <v>100</v>
      </c>
    </row>
    <row r="978" spans="1:20" s="40" customFormat="1" ht="25.5">
      <c r="A978" s="29"/>
      <c r="B978" s="41">
        <v>961</v>
      </c>
      <c r="C978" s="31" t="s">
        <v>29</v>
      </c>
      <c r="D978" s="32" t="s">
        <v>30</v>
      </c>
      <c r="E978" s="36" t="s">
        <v>1055</v>
      </c>
      <c r="F978" s="36" t="s">
        <v>108</v>
      </c>
      <c r="G978" s="36" t="s">
        <v>108</v>
      </c>
      <c r="H978" s="36" t="s">
        <v>1074</v>
      </c>
      <c r="I978" s="36" t="s">
        <v>1031</v>
      </c>
      <c r="J978" s="36" t="s">
        <v>1075</v>
      </c>
      <c r="K978" s="36" t="s">
        <v>1034</v>
      </c>
      <c r="L978" s="36" t="s">
        <v>62</v>
      </c>
      <c r="M978" s="36" t="s">
        <v>37</v>
      </c>
      <c r="N978" s="34">
        <v>1</v>
      </c>
      <c r="O978" s="126">
        <f t="shared" si="10"/>
        <v>24000</v>
      </c>
      <c r="P978" s="126">
        <v>24000</v>
      </c>
      <c r="Q978" s="36" t="s">
        <v>96</v>
      </c>
      <c r="R978" s="36" t="s">
        <v>96</v>
      </c>
      <c r="S978" s="41" t="s">
        <v>192</v>
      </c>
      <c r="T978" s="43">
        <v>100</v>
      </c>
    </row>
    <row r="979" spans="1:20" s="46" customFormat="1" ht="25.5">
      <c r="A979" s="55"/>
      <c r="B979" s="41">
        <v>962</v>
      </c>
      <c r="C979" s="31" t="s">
        <v>29</v>
      </c>
      <c r="D979" s="32" t="s">
        <v>30</v>
      </c>
      <c r="E979" s="36" t="s">
        <v>1054</v>
      </c>
      <c r="F979" s="36" t="s">
        <v>108</v>
      </c>
      <c r="G979" s="36" t="s">
        <v>108</v>
      </c>
      <c r="H979" s="36" t="s">
        <v>1069</v>
      </c>
      <c r="I979" s="36" t="s">
        <v>1029</v>
      </c>
      <c r="J979" s="36" t="s">
        <v>1736</v>
      </c>
      <c r="K979" s="36" t="s">
        <v>1554</v>
      </c>
      <c r="L979" s="36" t="s">
        <v>62</v>
      </c>
      <c r="M979" s="36" t="s">
        <v>37</v>
      </c>
      <c r="N979" s="36">
        <v>1</v>
      </c>
      <c r="O979" s="126">
        <f t="shared" si="10"/>
        <v>147000</v>
      </c>
      <c r="P979" s="126">
        <v>147000</v>
      </c>
      <c r="Q979" s="36" t="s">
        <v>96</v>
      </c>
      <c r="R979" s="36" t="s">
        <v>96</v>
      </c>
      <c r="S979" s="41" t="s">
        <v>192</v>
      </c>
      <c r="T979" s="51">
        <v>100</v>
      </c>
    </row>
    <row r="980" spans="1:20" s="40" customFormat="1" ht="25.5">
      <c r="A980" s="29"/>
      <c r="B980" s="41">
        <v>963</v>
      </c>
      <c r="C980" s="31" t="s">
        <v>29</v>
      </c>
      <c r="D980" s="32" t="s">
        <v>30</v>
      </c>
      <c r="E980" s="41" t="s">
        <v>100</v>
      </c>
      <c r="F980" s="36" t="s">
        <v>101</v>
      </c>
      <c r="G980" s="36" t="s">
        <v>101</v>
      </c>
      <c r="H980" s="36" t="s">
        <v>102</v>
      </c>
      <c r="I980" s="36" t="s">
        <v>103</v>
      </c>
      <c r="J980" s="36" t="s">
        <v>1758</v>
      </c>
      <c r="K980" s="36" t="s">
        <v>1555</v>
      </c>
      <c r="L980" s="36" t="s">
        <v>62</v>
      </c>
      <c r="M980" s="36" t="s">
        <v>37</v>
      </c>
      <c r="N980" s="34">
        <v>2</v>
      </c>
      <c r="O980" s="126">
        <f t="shared" si="10"/>
        <v>8250</v>
      </c>
      <c r="P980" s="126">
        <v>16500</v>
      </c>
      <c r="Q980" s="36" t="s">
        <v>96</v>
      </c>
      <c r="R980" s="36" t="s">
        <v>96</v>
      </c>
      <c r="S980" s="41" t="s">
        <v>192</v>
      </c>
      <c r="T980" s="43">
        <v>100</v>
      </c>
    </row>
    <row r="981" spans="1:20" s="46" customFormat="1" ht="63.75">
      <c r="A981" s="55"/>
      <c r="B981" s="41">
        <v>964</v>
      </c>
      <c r="C981" s="31" t="s">
        <v>29</v>
      </c>
      <c r="D981" s="32" t="s">
        <v>30</v>
      </c>
      <c r="E981" s="36" t="s">
        <v>87</v>
      </c>
      <c r="F981" s="36" t="s">
        <v>101</v>
      </c>
      <c r="G981" s="36" t="s">
        <v>101</v>
      </c>
      <c r="H981" s="36" t="s">
        <v>88</v>
      </c>
      <c r="I981" s="36" t="s">
        <v>1027</v>
      </c>
      <c r="J981" s="36" t="s">
        <v>1068</v>
      </c>
      <c r="K981" s="36" t="s">
        <v>1028</v>
      </c>
      <c r="L981" s="36" t="s">
        <v>62</v>
      </c>
      <c r="M981" s="36" t="s">
        <v>37</v>
      </c>
      <c r="N981" s="36">
        <v>4</v>
      </c>
      <c r="O981" s="126">
        <f t="shared" si="10"/>
        <v>59300</v>
      </c>
      <c r="P981" s="126">
        <v>237200</v>
      </c>
      <c r="Q981" s="36" t="s">
        <v>96</v>
      </c>
      <c r="R981" s="36" t="s">
        <v>96</v>
      </c>
      <c r="S981" s="41" t="s">
        <v>192</v>
      </c>
      <c r="T981" s="51">
        <v>100</v>
      </c>
    </row>
    <row r="982" spans="1:20" s="40" customFormat="1" ht="38.25">
      <c r="A982" s="29"/>
      <c r="B982" s="41">
        <v>965</v>
      </c>
      <c r="C982" s="31" t="s">
        <v>29</v>
      </c>
      <c r="D982" s="32" t="s">
        <v>30</v>
      </c>
      <c r="E982" s="41" t="s">
        <v>41</v>
      </c>
      <c r="F982" s="36" t="s">
        <v>42</v>
      </c>
      <c r="G982" s="36" t="s">
        <v>42</v>
      </c>
      <c r="H982" s="36" t="s">
        <v>1759</v>
      </c>
      <c r="I982" s="36" t="s">
        <v>44</v>
      </c>
      <c r="J982" s="36" t="s">
        <v>1760</v>
      </c>
      <c r="K982" s="36" t="s">
        <v>1556</v>
      </c>
      <c r="L982" s="36" t="s">
        <v>62</v>
      </c>
      <c r="M982" s="36" t="s">
        <v>37</v>
      </c>
      <c r="N982" s="34">
        <v>2</v>
      </c>
      <c r="O982" s="126">
        <f t="shared" si="10"/>
        <v>26853</v>
      </c>
      <c r="P982" s="126">
        <v>53706</v>
      </c>
      <c r="Q982" s="36" t="s">
        <v>96</v>
      </c>
      <c r="R982" s="36" t="s">
        <v>96</v>
      </c>
      <c r="S982" s="41" t="s">
        <v>192</v>
      </c>
      <c r="T982" s="43">
        <v>100</v>
      </c>
    </row>
    <row r="983" spans="1:20" s="46" customFormat="1" ht="38.25">
      <c r="A983" s="55"/>
      <c r="B983" s="41">
        <v>966</v>
      </c>
      <c r="C983" s="31" t="s">
        <v>29</v>
      </c>
      <c r="D983" s="32" t="s">
        <v>30</v>
      </c>
      <c r="E983" s="36" t="s">
        <v>1557</v>
      </c>
      <c r="F983" s="36" t="s">
        <v>93</v>
      </c>
      <c r="G983" s="36" t="s">
        <v>93</v>
      </c>
      <c r="H983" s="36" t="s">
        <v>1762</v>
      </c>
      <c r="I983" s="36" t="s">
        <v>1761</v>
      </c>
      <c r="J983" s="36"/>
      <c r="K983" s="36"/>
      <c r="L983" s="36" t="s">
        <v>62</v>
      </c>
      <c r="M983" s="36" t="s">
        <v>37</v>
      </c>
      <c r="N983" s="36">
        <v>13</v>
      </c>
      <c r="O983" s="126">
        <f t="shared" si="10"/>
        <v>19532</v>
      </c>
      <c r="P983" s="126">
        <v>253916</v>
      </c>
      <c r="Q983" s="36" t="s">
        <v>96</v>
      </c>
      <c r="R983" s="36" t="s">
        <v>96</v>
      </c>
      <c r="S983" s="41" t="s">
        <v>192</v>
      </c>
      <c r="T983" s="51">
        <v>100</v>
      </c>
    </row>
    <row r="984" spans="1:20" s="46" customFormat="1" ht="38.25">
      <c r="A984" s="55"/>
      <c r="B984" s="41">
        <v>967</v>
      </c>
      <c r="C984" s="31" t="s">
        <v>29</v>
      </c>
      <c r="D984" s="32" t="s">
        <v>30</v>
      </c>
      <c r="E984" s="36" t="s">
        <v>1057</v>
      </c>
      <c r="F984" s="36" t="s">
        <v>49</v>
      </c>
      <c r="G984" s="36" t="s">
        <v>50</v>
      </c>
      <c r="H984" s="36" t="s">
        <v>1078</v>
      </c>
      <c r="I984" s="36" t="s">
        <v>1036</v>
      </c>
      <c r="J984" s="36"/>
      <c r="K984" s="36"/>
      <c r="L984" s="36" t="s">
        <v>62</v>
      </c>
      <c r="M984" s="36" t="s">
        <v>37</v>
      </c>
      <c r="N984" s="36">
        <v>50</v>
      </c>
      <c r="O984" s="126">
        <f t="shared" si="10"/>
        <v>5956</v>
      </c>
      <c r="P984" s="126">
        <v>297800</v>
      </c>
      <c r="Q984" s="36" t="s">
        <v>96</v>
      </c>
      <c r="R984" s="36" t="s">
        <v>96</v>
      </c>
      <c r="S984" s="41" t="s">
        <v>192</v>
      </c>
      <c r="T984" s="51">
        <v>100</v>
      </c>
    </row>
    <row r="985" spans="1:20" s="40" customFormat="1" ht="38.25">
      <c r="A985" s="29"/>
      <c r="B985" s="41">
        <v>968</v>
      </c>
      <c r="C985" s="31" t="s">
        <v>29</v>
      </c>
      <c r="D985" s="32" t="s">
        <v>30</v>
      </c>
      <c r="E985" s="41" t="s">
        <v>1356</v>
      </c>
      <c r="F985" s="36" t="s">
        <v>49</v>
      </c>
      <c r="G985" s="36" t="s">
        <v>50</v>
      </c>
      <c r="H985" s="36" t="s">
        <v>1358</v>
      </c>
      <c r="I985" s="36" t="s">
        <v>1357</v>
      </c>
      <c r="J985" s="36" t="s">
        <v>1748</v>
      </c>
      <c r="K985" s="36" t="s">
        <v>1558</v>
      </c>
      <c r="L985" s="36" t="s">
        <v>62</v>
      </c>
      <c r="M985" s="36" t="s">
        <v>37</v>
      </c>
      <c r="N985" s="34">
        <v>20</v>
      </c>
      <c r="O985" s="126">
        <f t="shared" si="10"/>
        <v>3956</v>
      </c>
      <c r="P985" s="126">
        <v>79120</v>
      </c>
      <c r="Q985" s="36" t="s">
        <v>96</v>
      </c>
      <c r="R985" s="36" t="s">
        <v>96</v>
      </c>
      <c r="S985" s="41" t="s">
        <v>192</v>
      </c>
      <c r="T985" s="43">
        <v>100</v>
      </c>
    </row>
    <row r="986" spans="1:20" s="46" customFormat="1" ht="63.75">
      <c r="A986" s="55"/>
      <c r="B986" s="41">
        <v>969</v>
      </c>
      <c r="C986" s="31" t="s">
        <v>29</v>
      </c>
      <c r="D986" s="32" t="s">
        <v>30</v>
      </c>
      <c r="E986" s="36" t="s">
        <v>1559</v>
      </c>
      <c r="F986" s="36" t="s">
        <v>54</v>
      </c>
      <c r="G986" s="36" t="s">
        <v>54</v>
      </c>
      <c r="H986" s="36" t="s">
        <v>1765</v>
      </c>
      <c r="I986" s="36" t="s">
        <v>1763</v>
      </c>
      <c r="J986" s="36" t="s">
        <v>1764</v>
      </c>
      <c r="K986" s="36" t="s">
        <v>1560</v>
      </c>
      <c r="L986" s="36" t="s">
        <v>62</v>
      </c>
      <c r="M986" s="36" t="s">
        <v>37</v>
      </c>
      <c r="N986" s="36">
        <v>3</v>
      </c>
      <c r="O986" s="126">
        <f t="shared" si="10"/>
        <v>11679</v>
      </c>
      <c r="P986" s="126">
        <v>35037</v>
      </c>
      <c r="Q986" s="36" t="s">
        <v>96</v>
      </c>
      <c r="R986" s="36" t="s">
        <v>96</v>
      </c>
      <c r="S986" s="41" t="s">
        <v>192</v>
      </c>
      <c r="T986" s="51">
        <v>100</v>
      </c>
    </row>
    <row r="987" spans="1:20" s="40" customFormat="1" ht="25.5">
      <c r="A987" s="29"/>
      <c r="B987" s="41">
        <v>970</v>
      </c>
      <c r="C987" s="31" t="s">
        <v>29</v>
      </c>
      <c r="D987" s="32" t="s">
        <v>30</v>
      </c>
      <c r="E987" s="41" t="s">
        <v>169</v>
      </c>
      <c r="F987" s="36" t="s">
        <v>161</v>
      </c>
      <c r="G987" s="36" t="s">
        <v>139</v>
      </c>
      <c r="H987" s="36" t="s">
        <v>170</v>
      </c>
      <c r="I987" s="36" t="s">
        <v>171</v>
      </c>
      <c r="J987" s="36" t="s">
        <v>1766</v>
      </c>
      <c r="K987" s="36" t="s">
        <v>1561</v>
      </c>
      <c r="L987" s="36" t="s">
        <v>62</v>
      </c>
      <c r="M987" s="36" t="s">
        <v>37</v>
      </c>
      <c r="N987" s="34">
        <v>2</v>
      </c>
      <c r="O987" s="126">
        <f t="shared" si="10"/>
        <v>30965</v>
      </c>
      <c r="P987" s="126">
        <v>61930</v>
      </c>
      <c r="Q987" s="36" t="s">
        <v>96</v>
      </c>
      <c r="R987" s="36" t="s">
        <v>96</v>
      </c>
      <c r="S987" s="41" t="s">
        <v>192</v>
      </c>
      <c r="T987" s="43">
        <v>100</v>
      </c>
    </row>
    <row r="988" spans="1:20" s="46" customFormat="1" ht="25.5">
      <c r="A988" s="55"/>
      <c r="B988" s="41">
        <v>971</v>
      </c>
      <c r="C988" s="31" t="s">
        <v>29</v>
      </c>
      <c r="D988" s="32" t="s">
        <v>30</v>
      </c>
      <c r="E988" s="36" t="s">
        <v>1063</v>
      </c>
      <c r="F988" s="36" t="s">
        <v>1048</v>
      </c>
      <c r="G988" s="36" t="s">
        <v>1048</v>
      </c>
      <c r="H988" s="36" t="s">
        <v>1090</v>
      </c>
      <c r="I988" s="36" t="s">
        <v>1049</v>
      </c>
      <c r="J988" s="36" t="s">
        <v>1767</v>
      </c>
      <c r="K988" s="36" t="s">
        <v>1562</v>
      </c>
      <c r="L988" s="36" t="s">
        <v>62</v>
      </c>
      <c r="M988" s="36" t="s">
        <v>37</v>
      </c>
      <c r="N988" s="36">
        <v>1</v>
      </c>
      <c r="O988" s="126">
        <f t="shared" si="10"/>
        <v>46420</v>
      </c>
      <c r="P988" s="126">
        <v>46420</v>
      </c>
      <c r="Q988" s="36" t="s">
        <v>96</v>
      </c>
      <c r="R988" s="36" t="s">
        <v>96</v>
      </c>
      <c r="S988" s="41" t="s">
        <v>192</v>
      </c>
      <c r="T988" s="51">
        <v>100</v>
      </c>
    </row>
    <row r="989" spans="1:20" s="40" customFormat="1" ht="51">
      <c r="A989" s="29"/>
      <c r="B989" s="41">
        <v>972</v>
      </c>
      <c r="C989" s="31" t="s">
        <v>29</v>
      </c>
      <c r="D989" s="32" t="s">
        <v>30</v>
      </c>
      <c r="E989" s="41" t="s">
        <v>1064</v>
      </c>
      <c r="F989" s="36" t="s">
        <v>1066</v>
      </c>
      <c r="G989" s="36" t="s">
        <v>1050</v>
      </c>
      <c r="H989" s="36" t="s">
        <v>1091</v>
      </c>
      <c r="I989" s="36" t="s">
        <v>1051</v>
      </c>
      <c r="J989" s="36" t="s">
        <v>1771</v>
      </c>
      <c r="K989" s="36" t="s">
        <v>1563</v>
      </c>
      <c r="L989" s="36" t="s">
        <v>62</v>
      </c>
      <c r="M989" s="36" t="s">
        <v>37</v>
      </c>
      <c r="N989" s="34">
        <v>1</v>
      </c>
      <c r="O989" s="126">
        <f t="shared" si="10"/>
        <v>17849</v>
      </c>
      <c r="P989" s="126">
        <v>17849</v>
      </c>
      <c r="Q989" s="36" t="s">
        <v>96</v>
      </c>
      <c r="R989" s="36" t="s">
        <v>96</v>
      </c>
      <c r="S989" s="41" t="s">
        <v>192</v>
      </c>
      <c r="T989" s="43">
        <v>100</v>
      </c>
    </row>
    <row r="990" spans="1:20" s="46" customFormat="1" ht="38.25">
      <c r="A990" s="55"/>
      <c r="B990" s="41">
        <v>973</v>
      </c>
      <c r="C990" s="31" t="s">
        <v>29</v>
      </c>
      <c r="D990" s="32" t="s">
        <v>30</v>
      </c>
      <c r="E990" s="36" t="s">
        <v>1062</v>
      </c>
      <c r="F990" s="36" t="s">
        <v>1065</v>
      </c>
      <c r="G990" s="36" t="s">
        <v>1096</v>
      </c>
      <c r="H990" s="36" t="s">
        <v>1088</v>
      </c>
      <c r="I990" s="36" t="s">
        <v>1046</v>
      </c>
      <c r="J990" s="36" t="s">
        <v>1089</v>
      </c>
      <c r="K990" s="36" t="s">
        <v>1564</v>
      </c>
      <c r="L990" s="36" t="s">
        <v>62</v>
      </c>
      <c r="M990" s="36" t="s">
        <v>37</v>
      </c>
      <c r="N990" s="36">
        <v>2</v>
      </c>
      <c r="O990" s="126">
        <f t="shared" si="10"/>
        <v>217500</v>
      </c>
      <c r="P990" s="126">
        <v>435000</v>
      </c>
      <c r="Q990" s="36" t="s">
        <v>96</v>
      </c>
      <c r="R990" s="36" t="s">
        <v>96</v>
      </c>
      <c r="S990" s="41" t="s">
        <v>192</v>
      </c>
      <c r="T990" s="51">
        <v>100</v>
      </c>
    </row>
    <row r="991" spans="1:20" s="40" customFormat="1" ht="38.25">
      <c r="A991" s="29"/>
      <c r="B991" s="41">
        <v>974</v>
      </c>
      <c r="C991" s="31" t="s">
        <v>29</v>
      </c>
      <c r="D991" s="32" t="s">
        <v>30</v>
      </c>
      <c r="E991" s="41" t="s">
        <v>1062</v>
      </c>
      <c r="F991" s="36" t="s">
        <v>1065</v>
      </c>
      <c r="G991" s="36" t="s">
        <v>1096</v>
      </c>
      <c r="H991" s="36" t="s">
        <v>1088</v>
      </c>
      <c r="I991" s="36" t="s">
        <v>1046</v>
      </c>
      <c r="J991" s="36" t="s">
        <v>1772</v>
      </c>
      <c r="K991" s="36" t="s">
        <v>1565</v>
      </c>
      <c r="L991" s="36" t="s">
        <v>62</v>
      </c>
      <c r="M991" s="36" t="s">
        <v>37</v>
      </c>
      <c r="N991" s="34">
        <v>6</v>
      </c>
      <c r="O991" s="126">
        <f t="shared" si="10"/>
        <v>98813</v>
      </c>
      <c r="P991" s="126">
        <v>592878</v>
      </c>
      <c r="Q991" s="36" t="s">
        <v>96</v>
      </c>
      <c r="R991" s="36" t="s">
        <v>96</v>
      </c>
      <c r="S991" s="41" t="s">
        <v>192</v>
      </c>
      <c r="T991" s="43">
        <v>100</v>
      </c>
    </row>
    <row r="992" spans="1:20" s="40" customFormat="1" ht="76.5">
      <c r="A992" s="29"/>
      <c r="B992" s="41">
        <v>975</v>
      </c>
      <c r="C992" s="31" t="s">
        <v>29</v>
      </c>
      <c r="D992" s="58" t="s">
        <v>339</v>
      </c>
      <c r="E992" s="41" t="s">
        <v>905</v>
      </c>
      <c r="F992" s="36" t="s">
        <v>935</v>
      </c>
      <c r="G992" s="36" t="s">
        <v>896</v>
      </c>
      <c r="H992" s="36" t="s">
        <v>936</v>
      </c>
      <c r="I992" s="36" t="s">
        <v>897</v>
      </c>
      <c r="J992" s="36" t="s">
        <v>937</v>
      </c>
      <c r="K992" s="36" t="s">
        <v>898</v>
      </c>
      <c r="L992" s="36" t="s">
        <v>62</v>
      </c>
      <c r="M992" s="34" t="s">
        <v>345</v>
      </c>
      <c r="N992" s="34">
        <v>1</v>
      </c>
      <c r="O992" s="126">
        <f t="shared" si="10"/>
        <v>2566965</v>
      </c>
      <c r="P992" s="126">
        <v>2566965</v>
      </c>
      <c r="Q992" s="36" t="s">
        <v>96</v>
      </c>
      <c r="R992" s="36" t="s">
        <v>163</v>
      </c>
      <c r="S992" s="41" t="s">
        <v>192</v>
      </c>
      <c r="T992" s="43">
        <v>50</v>
      </c>
    </row>
    <row r="993" spans="1:20" s="46" customFormat="1" ht="51">
      <c r="A993" s="55"/>
      <c r="B993" s="41">
        <v>976</v>
      </c>
      <c r="C993" s="31" t="s">
        <v>29</v>
      </c>
      <c r="D993" s="58" t="s">
        <v>339</v>
      </c>
      <c r="E993" s="36" t="s">
        <v>660</v>
      </c>
      <c r="F993" s="36" t="s">
        <v>661</v>
      </c>
      <c r="G993" s="36" t="s">
        <v>662</v>
      </c>
      <c r="H993" s="36" t="s">
        <v>663</v>
      </c>
      <c r="I993" s="36" t="s">
        <v>664</v>
      </c>
      <c r="J993" s="36" t="s">
        <v>1779</v>
      </c>
      <c r="K993" s="36" t="s">
        <v>1780</v>
      </c>
      <c r="L993" s="36" t="s">
        <v>62</v>
      </c>
      <c r="M993" s="36" t="s">
        <v>345</v>
      </c>
      <c r="N993" s="36">
        <v>1</v>
      </c>
      <c r="O993" s="126">
        <f t="shared" si="10"/>
        <v>150000</v>
      </c>
      <c r="P993" s="126">
        <v>150000</v>
      </c>
      <c r="Q993" s="36" t="s">
        <v>96</v>
      </c>
      <c r="R993" s="36" t="s">
        <v>1583</v>
      </c>
      <c r="S993" s="41" t="s">
        <v>192</v>
      </c>
      <c r="T993" s="51">
        <v>0</v>
      </c>
    </row>
    <row r="994" spans="1:20" s="46" customFormat="1" ht="51">
      <c r="A994" s="55"/>
      <c r="B994" s="41">
        <v>977</v>
      </c>
      <c r="C994" s="31" t="s">
        <v>29</v>
      </c>
      <c r="D994" s="58" t="s">
        <v>339</v>
      </c>
      <c r="E994" s="36" t="s">
        <v>902</v>
      </c>
      <c r="F994" s="36" t="s">
        <v>921</v>
      </c>
      <c r="G994" s="36" t="s">
        <v>882</v>
      </c>
      <c r="H994" s="36" t="s">
        <v>921</v>
      </c>
      <c r="I994" s="36" t="s">
        <v>882</v>
      </c>
      <c r="J994" s="36" t="s">
        <v>1800</v>
      </c>
      <c r="K994" s="36" t="s">
        <v>1584</v>
      </c>
      <c r="L994" s="36" t="s">
        <v>62</v>
      </c>
      <c r="M994" s="36" t="s">
        <v>345</v>
      </c>
      <c r="N994" s="36">
        <v>1</v>
      </c>
      <c r="O994" s="126">
        <f t="shared" si="10"/>
        <v>124800</v>
      </c>
      <c r="P994" s="126">
        <v>124800</v>
      </c>
      <c r="Q994" s="36" t="s">
        <v>96</v>
      </c>
      <c r="R994" s="36" t="s">
        <v>1583</v>
      </c>
      <c r="S994" s="41" t="s">
        <v>192</v>
      </c>
      <c r="T994" s="51">
        <v>0</v>
      </c>
    </row>
    <row r="995" spans="1:20" s="40" customFormat="1" ht="63.75">
      <c r="A995" s="29"/>
      <c r="B995" s="41">
        <v>978</v>
      </c>
      <c r="C995" s="31" t="s">
        <v>29</v>
      </c>
      <c r="D995" s="58" t="s">
        <v>339</v>
      </c>
      <c r="E995" s="41" t="s">
        <v>484</v>
      </c>
      <c r="F995" s="36" t="s">
        <v>485</v>
      </c>
      <c r="G995" s="36" t="s">
        <v>486</v>
      </c>
      <c r="H995" s="36" t="s">
        <v>487</v>
      </c>
      <c r="I995" s="36" t="s">
        <v>488</v>
      </c>
      <c r="J995" s="36" t="s">
        <v>1801</v>
      </c>
      <c r="K995" s="36" t="s">
        <v>1585</v>
      </c>
      <c r="L995" s="36" t="s">
        <v>62</v>
      </c>
      <c r="M995" s="34" t="s">
        <v>345</v>
      </c>
      <c r="N995" s="34">
        <v>1</v>
      </c>
      <c r="O995" s="126">
        <f t="shared" si="10"/>
        <v>221584</v>
      </c>
      <c r="P995" s="126">
        <v>221584</v>
      </c>
      <c r="Q995" s="36" t="s">
        <v>96</v>
      </c>
      <c r="R995" s="36" t="s">
        <v>1583</v>
      </c>
      <c r="S995" s="41" t="s">
        <v>192</v>
      </c>
      <c r="T995" s="43">
        <v>0</v>
      </c>
    </row>
    <row r="996" spans="1:20" s="46" customFormat="1" ht="51">
      <c r="A996" s="55"/>
      <c r="B996" s="41">
        <v>979</v>
      </c>
      <c r="C996" s="31" t="s">
        <v>29</v>
      </c>
      <c r="D996" s="58" t="s">
        <v>339</v>
      </c>
      <c r="E996" s="36" t="s">
        <v>610</v>
      </c>
      <c r="F996" s="36" t="s">
        <v>465</v>
      </c>
      <c r="G996" s="36" t="s">
        <v>466</v>
      </c>
      <c r="H996" s="36" t="s">
        <v>467</v>
      </c>
      <c r="I996" s="36" t="s">
        <v>611</v>
      </c>
      <c r="J996" s="36" t="s">
        <v>467</v>
      </c>
      <c r="K996" s="36" t="s">
        <v>466</v>
      </c>
      <c r="L996" s="36" t="s">
        <v>62</v>
      </c>
      <c r="M996" s="36" t="s">
        <v>345</v>
      </c>
      <c r="N996" s="36">
        <v>1</v>
      </c>
      <c r="O996" s="126">
        <f t="shared" si="10"/>
        <v>20000</v>
      </c>
      <c r="P996" s="126">
        <v>20000</v>
      </c>
      <c r="Q996" s="36" t="s">
        <v>96</v>
      </c>
      <c r="R996" s="36" t="s">
        <v>1583</v>
      </c>
      <c r="S996" s="41" t="s">
        <v>192</v>
      </c>
      <c r="T996" s="51">
        <v>0</v>
      </c>
    </row>
    <row r="997" spans="1:20" s="46" customFormat="1" ht="51">
      <c r="A997" s="55"/>
      <c r="B997" s="41">
        <v>980</v>
      </c>
      <c r="C997" s="31" t="s">
        <v>29</v>
      </c>
      <c r="D997" s="58" t="s">
        <v>339</v>
      </c>
      <c r="E997" s="36" t="s">
        <v>633</v>
      </c>
      <c r="F997" s="36" t="s">
        <v>634</v>
      </c>
      <c r="G997" s="36" t="s">
        <v>635</v>
      </c>
      <c r="H997" s="36" t="s">
        <v>634</v>
      </c>
      <c r="I997" s="36" t="s">
        <v>635</v>
      </c>
      <c r="J997" s="36" t="s">
        <v>1802</v>
      </c>
      <c r="K997" s="36" t="s">
        <v>1586</v>
      </c>
      <c r="L997" s="36" t="s">
        <v>62</v>
      </c>
      <c r="M997" s="36" t="s">
        <v>345</v>
      </c>
      <c r="N997" s="36">
        <v>1</v>
      </c>
      <c r="O997" s="126">
        <f t="shared" si="10"/>
        <v>314368</v>
      </c>
      <c r="P997" s="126">
        <v>314368</v>
      </c>
      <c r="Q997" s="36" t="s">
        <v>96</v>
      </c>
      <c r="R997" s="36" t="s">
        <v>63</v>
      </c>
      <c r="S997" s="41" t="s">
        <v>192</v>
      </c>
      <c r="T997" s="51">
        <v>0</v>
      </c>
    </row>
    <row r="998" spans="1:20" s="46" customFormat="1" ht="51">
      <c r="A998" s="55"/>
      <c r="B998" s="41">
        <v>981</v>
      </c>
      <c r="C998" s="31" t="s">
        <v>29</v>
      </c>
      <c r="D998" s="58" t="s">
        <v>339</v>
      </c>
      <c r="E998" s="36" t="s">
        <v>899</v>
      </c>
      <c r="F998" s="36" t="s">
        <v>906</v>
      </c>
      <c r="G998" s="36" t="s">
        <v>868</v>
      </c>
      <c r="H998" s="36" t="s">
        <v>907</v>
      </c>
      <c r="I998" s="36" t="s">
        <v>869</v>
      </c>
      <c r="J998" s="36" t="s">
        <v>1776</v>
      </c>
      <c r="K998" s="36" t="s">
        <v>1377</v>
      </c>
      <c r="L998" s="36" t="s">
        <v>62</v>
      </c>
      <c r="M998" s="36" t="s">
        <v>345</v>
      </c>
      <c r="N998" s="36">
        <v>1</v>
      </c>
      <c r="O998" s="126">
        <f t="shared" si="10"/>
        <v>460000</v>
      </c>
      <c r="P998" s="126">
        <v>460000</v>
      </c>
      <c r="Q998" s="36" t="s">
        <v>96</v>
      </c>
      <c r="R998" s="36" t="s">
        <v>63</v>
      </c>
      <c r="S998" s="41" t="s">
        <v>192</v>
      </c>
      <c r="T998" s="51">
        <v>100</v>
      </c>
    </row>
    <row r="999" spans="1:20" s="40" customFormat="1" ht="51">
      <c r="A999" s="29"/>
      <c r="B999" s="41">
        <v>982</v>
      </c>
      <c r="C999" s="31" t="s">
        <v>29</v>
      </c>
      <c r="D999" s="58" t="s">
        <v>339</v>
      </c>
      <c r="E999" s="41" t="s">
        <v>630</v>
      </c>
      <c r="F999" s="36" t="s">
        <v>631</v>
      </c>
      <c r="G999" s="36" t="s">
        <v>632</v>
      </c>
      <c r="H999" s="36" t="s">
        <v>631</v>
      </c>
      <c r="I999" s="36" t="s">
        <v>632</v>
      </c>
      <c r="J999" s="36" t="s">
        <v>1786</v>
      </c>
      <c r="K999" s="36" t="s">
        <v>1379</v>
      </c>
      <c r="L999" s="36" t="s">
        <v>62</v>
      </c>
      <c r="M999" s="34" t="s">
        <v>345</v>
      </c>
      <c r="N999" s="34">
        <v>1</v>
      </c>
      <c r="O999" s="126">
        <f t="shared" si="10"/>
        <v>200000</v>
      </c>
      <c r="P999" s="126">
        <v>200000</v>
      </c>
      <c r="Q999" s="36" t="s">
        <v>96</v>
      </c>
      <c r="R999" s="36" t="s">
        <v>63</v>
      </c>
      <c r="S999" s="41" t="s">
        <v>192</v>
      </c>
      <c r="T999" s="43">
        <v>100</v>
      </c>
    </row>
    <row r="1000" spans="1:20" s="46" customFormat="1" ht="51">
      <c r="A1000" s="55"/>
      <c r="B1000" s="41">
        <v>983</v>
      </c>
      <c r="C1000" s="31" t="s">
        <v>29</v>
      </c>
      <c r="D1000" s="58" t="s">
        <v>339</v>
      </c>
      <c r="E1000" s="36" t="s">
        <v>469</v>
      </c>
      <c r="F1000" s="36" t="s">
        <v>912</v>
      </c>
      <c r="G1000" s="36" t="s">
        <v>874</v>
      </c>
      <c r="H1000" s="36" t="s">
        <v>472</v>
      </c>
      <c r="I1000" s="36" t="s">
        <v>473</v>
      </c>
      <c r="J1000" s="36" t="s">
        <v>1382</v>
      </c>
      <c r="K1000" s="36" t="s">
        <v>1381</v>
      </c>
      <c r="L1000" s="36" t="s">
        <v>62</v>
      </c>
      <c r="M1000" s="36" t="s">
        <v>345</v>
      </c>
      <c r="N1000" s="36">
        <v>1</v>
      </c>
      <c r="O1000" s="126">
        <f t="shared" si="10"/>
        <v>300000</v>
      </c>
      <c r="P1000" s="126">
        <v>300000</v>
      </c>
      <c r="Q1000" s="36" t="s">
        <v>96</v>
      </c>
      <c r="R1000" s="36" t="s">
        <v>63</v>
      </c>
      <c r="S1000" s="41" t="s">
        <v>192</v>
      </c>
      <c r="T1000" s="51">
        <v>100</v>
      </c>
    </row>
    <row r="1001" spans="1:20" s="40" customFormat="1" ht="38.25">
      <c r="A1001" s="29"/>
      <c r="B1001" s="41">
        <v>984</v>
      </c>
      <c r="C1001" s="31" t="s">
        <v>29</v>
      </c>
      <c r="D1001" s="58" t="s">
        <v>339</v>
      </c>
      <c r="E1001" s="41" t="s">
        <v>1383</v>
      </c>
      <c r="F1001" s="36" t="s">
        <v>1389</v>
      </c>
      <c r="G1001" s="36" t="s">
        <v>1384</v>
      </c>
      <c r="H1001" s="36" t="s">
        <v>1386</v>
      </c>
      <c r="I1001" s="36" t="s">
        <v>1385</v>
      </c>
      <c r="J1001" s="36" t="s">
        <v>1388</v>
      </c>
      <c r="K1001" s="36" t="s">
        <v>1387</v>
      </c>
      <c r="L1001" s="36" t="s">
        <v>62</v>
      </c>
      <c r="M1001" s="34" t="s">
        <v>345</v>
      </c>
      <c r="N1001" s="34">
        <v>1</v>
      </c>
      <c r="O1001" s="126">
        <f t="shared" si="10"/>
        <v>290620</v>
      </c>
      <c r="P1001" s="126">
        <v>290620</v>
      </c>
      <c r="Q1001" s="36" t="s">
        <v>96</v>
      </c>
      <c r="R1001" s="36" t="s">
        <v>96</v>
      </c>
      <c r="S1001" s="41" t="s">
        <v>192</v>
      </c>
      <c r="T1001" s="43">
        <v>50</v>
      </c>
    </row>
    <row r="1002" spans="1:20" s="46" customFormat="1" ht="76.5">
      <c r="A1002" s="55"/>
      <c r="B1002" s="41">
        <v>985</v>
      </c>
      <c r="C1002" s="31" t="s">
        <v>29</v>
      </c>
      <c r="D1002" s="58" t="s">
        <v>339</v>
      </c>
      <c r="E1002" s="36" t="s">
        <v>706</v>
      </c>
      <c r="F1002" s="36" t="s">
        <v>707</v>
      </c>
      <c r="G1002" s="36" t="s">
        <v>708</v>
      </c>
      <c r="H1002" s="36" t="s">
        <v>709</v>
      </c>
      <c r="I1002" s="36" t="s">
        <v>710</v>
      </c>
      <c r="J1002" s="36" t="s">
        <v>1782</v>
      </c>
      <c r="K1002" s="36" t="s">
        <v>1588</v>
      </c>
      <c r="L1002" s="36" t="s">
        <v>62</v>
      </c>
      <c r="M1002" s="36" t="s">
        <v>345</v>
      </c>
      <c r="N1002" s="36">
        <v>1</v>
      </c>
      <c r="O1002" s="126">
        <f t="shared" si="10"/>
        <v>265100</v>
      </c>
      <c r="P1002" s="126">
        <v>265100</v>
      </c>
      <c r="Q1002" s="36" t="s">
        <v>96</v>
      </c>
      <c r="R1002" s="36" t="s">
        <v>96</v>
      </c>
      <c r="S1002" s="41" t="s">
        <v>192</v>
      </c>
      <c r="T1002" s="51">
        <v>30</v>
      </c>
    </row>
    <row r="1003" spans="1:20" s="46" customFormat="1" ht="25.5">
      <c r="A1003" s="55"/>
      <c r="B1003" s="41">
        <v>986</v>
      </c>
      <c r="C1003" s="31" t="s">
        <v>29</v>
      </c>
      <c r="D1003" s="32" t="s">
        <v>30</v>
      </c>
      <c r="E1003" s="36" t="s">
        <v>976</v>
      </c>
      <c r="F1003" s="36" t="s">
        <v>264</v>
      </c>
      <c r="G1003" s="36" t="s">
        <v>265</v>
      </c>
      <c r="H1003" s="36" t="s">
        <v>266</v>
      </c>
      <c r="I1003" s="36" t="s">
        <v>941</v>
      </c>
      <c r="J1003" s="36" t="s">
        <v>264</v>
      </c>
      <c r="K1003" s="36" t="s">
        <v>1637</v>
      </c>
      <c r="L1003" s="36" t="s">
        <v>62</v>
      </c>
      <c r="M1003" s="34" t="s">
        <v>37</v>
      </c>
      <c r="N1003" s="36">
        <v>3</v>
      </c>
      <c r="O1003" s="126">
        <f t="shared" si="10"/>
        <v>4500</v>
      </c>
      <c r="P1003" s="126">
        <v>13500</v>
      </c>
      <c r="Q1003" s="36" t="s">
        <v>96</v>
      </c>
      <c r="R1003" s="36" t="s">
        <v>96</v>
      </c>
      <c r="S1003" s="41" t="s">
        <v>187</v>
      </c>
      <c r="T1003" s="51">
        <v>50</v>
      </c>
    </row>
    <row r="1004" spans="1:20" s="40" customFormat="1" ht="25.5">
      <c r="A1004" s="29"/>
      <c r="B1004" s="41">
        <v>987</v>
      </c>
      <c r="C1004" s="31" t="s">
        <v>29</v>
      </c>
      <c r="D1004" s="32" t="s">
        <v>30</v>
      </c>
      <c r="E1004" s="41" t="s">
        <v>1638</v>
      </c>
      <c r="F1004" s="34" t="s">
        <v>1727</v>
      </c>
      <c r="G1004" s="34" t="s">
        <v>1639</v>
      </c>
      <c r="H1004" s="36" t="s">
        <v>1728</v>
      </c>
      <c r="I1004" s="36" t="s">
        <v>1726</v>
      </c>
      <c r="J1004" s="36" t="s">
        <v>1729</v>
      </c>
      <c r="K1004" s="34" t="s">
        <v>1640</v>
      </c>
      <c r="L1004" s="36" t="s">
        <v>62</v>
      </c>
      <c r="M1004" s="34" t="s">
        <v>37</v>
      </c>
      <c r="N1004" s="34">
        <v>7</v>
      </c>
      <c r="O1004" s="126">
        <f t="shared" si="10"/>
        <v>5000</v>
      </c>
      <c r="P1004" s="126">
        <v>35000</v>
      </c>
      <c r="Q1004" s="41" t="s">
        <v>96</v>
      </c>
      <c r="R1004" s="36" t="s">
        <v>96</v>
      </c>
      <c r="S1004" s="41" t="s">
        <v>187</v>
      </c>
      <c r="T1004" s="43">
        <v>50</v>
      </c>
    </row>
    <row r="1005" spans="1:20" s="46" customFormat="1" ht="25.5">
      <c r="A1005" s="55"/>
      <c r="B1005" s="41">
        <v>988</v>
      </c>
      <c r="C1005" s="31" t="s">
        <v>29</v>
      </c>
      <c r="D1005" s="32" t="s">
        <v>30</v>
      </c>
      <c r="E1005" s="36" t="s">
        <v>1159</v>
      </c>
      <c r="F1005" s="36" t="s">
        <v>948</v>
      </c>
      <c r="G1005" s="36" t="s">
        <v>948</v>
      </c>
      <c r="H1005" s="36" t="s">
        <v>1709</v>
      </c>
      <c r="I1005" s="36" t="s">
        <v>1160</v>
      </c>
      <c r="J1005" s="36" t="s">
        <v>1704</v>
      </c>
      <c r="K1005" s="36" t="s">
        <v>1641</v>
      </c>
      <c r="L1005" s="36" t="s">
        <v>62</v>
      </c>
      <c r="M1005" s="34" t="s">
        <v>37</v>
      </c>
      <c r="N1005" s="36">
        <v>6</v>
      </c>
      <c r="O1005" s="126">
        <f t="shared" si="10"/>
        <v>5950</v>
      </c>
      <c r="P1005" s="126">
        <v>35700</v>
      </c>
      <c r="Q1005" s="36" t="s">
        <v>96</v>
      </c>
      <c r="R1005" s="36" t="s">
        <v>96</v>
      </c>
      <c r="S1005" s="41" t="s">
        <v>187</v>
      </c>
      <c r="T1005" s="51">
        <v>50</v>
      </c>
    </row>
    <row r="1006" spans="1:20" s="40" customFormat="1" ht="25.5">
      <c r="A1006" s="29"/>
      <c r="B1006" s="41">
        <v>989</v>
      </c>
      <c r="C1006" s="31" t="s">
        <v>29</v>
      </c>
      <c r="D1006" s="32" t="s">
        <v>30</v>
      </c>
      <c r="E1006" s="41" t="s">
        <v>1130</v>
      </c>
      <c r="F1006" s="36" t="s">
        <v>1204</v>
      </c>
      <c r="G1006" s="36" t="s">
        <v>1131</v>
      </c>
      <c r="H1006" s="36" t="s">
        <v>1205</v>
      </c>
      <c r="I1006" s="36" t="s">
        <v>1132</v>
      </c>
      <c r="J1006" s="36" t="s">
        <v>1703</v>
      </c>
      <c r="K1006" s="34" t="s">
        <v>1642</v>
      </c>
      <c r="L1006" s="36" t="s">
        <v>62</v>
      </c>
      <c r="M1006" s="34" t="s">
        <v>37</v>
      </c>
      <c r="N1006" s="34">
        <v>204</v>
      </c>
      <c r="O1006" s="126">
        <f t="shared" si="10"/>
        <v>350</v>
      </c>
      <c r="P1006" s="126">
        <v>71400</v>
      </c>
      <c r="Q1006" s="41" t="s">
        <v>96</v>
      </c>
      <c r="R1006" s="36" t="s">
        <v>96</v>
      </c>
      <c r="S1006" s="41" t="s">
        <v>187</v>
      </c>
      <c r="T1006" s="43">
        <v>50</v>
      </c>
    </row>
    <row r="1007" spans="1:20" s="46" customFormat="1" ht="25.5">
      <c r="A1007" s="55"/>
      <c r="B1007" s="41">
        <v>990</v>
      </c>
      <c r="C1007" s="31" t="s">
        <v>29</v>
      </c>
      <c r="D1007" s="32" t="s">
        <v>30</v>
      </c>
      <c r="E1007" s="36" t="s">
        <v>1130</v>
      </c>
      <c r="F1007" s="36" t="s">
        <v>1204</v>
      </c>
      <c r="G1007" s="36" t="s">
        <v>1131</v>
      </c>
      <c r="H1007" s="36" t="s">
        <v>1205</v>
      </c>
      <c r="I1007" s="36" t="s">
        <v>1132</v>
      </c>
      <c r="J1007" s="36" t="s">
        <v>1704</v>
      </c>
      <c r="K1007" s="36" t="s">
        <v>1643</v>
      </c>
      <c r="L1007" s="36" t="s">
        <v>62</v>
      </c>
      <c r="M1007" s="34" t="s">
        <v>37</v>
      </c>
      <c r="N1007" s="36">
        <v>6</v>
      </c>
      <c r="O1007" s="126">
        <f t="shared" si="10"/>
        <v>15900</v>
      </c>
      <c r="P1007" s="126">
        <v>95400</v>
      </c>
      <c r="Q1007" s="36" t="s">
        <v>96</v>
      </c>
      <c r="R1007" s="36" t="s">
        <v>96</v>
      </c>
      <c r="S1007" s="41" t="s">
        <v>187</v>
      </c>
      <c r="T1007" s="51">
        <v>50</v>
      </c>
    </row>
    <row r="1008" spans="1:20" s="40" customFormat="1" ht="25.5">
      <c r="A1008" s="29"/>
      <c r="B1008" s="41">
        <v>991</v>
      </c>
      <c r="C1008" s="31" t="s">
        <v>29</v>
      </c>
      <c r="D1008" s="32" t="s">
        <v>30</v>
      </c>
      <c r="E1008" s="36" t="s">
        <v>986</v>
      </c>
      <c r="F1008" s="36" t="s">
        <v>970</v>
      </c>
      <c r="G1008" s="36" t="s">
        <v>970</v>
      </c>
      <c r="H1008" s="36" t="s">
        <v>1019</v>
      </c>
      <c r="I1008" s="36" t="s">
        <v>971</v>
      </c>
      <c r="J1008" s="36" t="s">
        <v>1020</v>
      </c>
      <c r="K1008" s="34" t="s">
        <v>972</v>
      </c>
      <c r="L1008" s="36" t="s">
        <v>62</v>
      </c>
      <c r="M1008" s="34" t="s">
        <v>37</v>
      </c>
      <c r="N1008" s="34">
        <v>3000</v>
      </c>
      <c r="O1008" s="126">
        <f t="shared" si="10"/>
        <v>15</v>
      </c>
      <c r="P1008" s="126">
        <v>45000</v>
      </c>
      <c r="Q1008" s="41" t="s">
        <v>96</v>
      </c>
      <c r="R1008" s="36" t="s">
        <v>96</v>
      </c>
      <c r="S1008" s="41" t="s">
        <v>187</v>
      </c>
      <c r="T1008" s="43">
        <v>50</v>
      </c>
    </row>
    <row r="1009" spans="1:20" s="46" customFormat="1" ht="51">
      <c r="A1009" s="55"/>
      <c r="B1009" s="41">
        <v>992</v>
      </c>
      <c r="C1009" s="31" t="s">
        <v>29</v>
      </c>
      <c r="D1009" s="32" t="s">
        <v>30</v>
      </c>
      <c r="E1009" s="36" t="s">
        <v>200</v>
      </c>
      <c r="F1009" s="36" t="s">
        <v>195</v>
      </c>
      <c r="G1009" s="36" t="s">
        <v>196</v>
      </c>
      <c r="H1009" s="36" t="s">
        <v>197</v>
      </c>
      <c r="I1009" s="36" t="s">
        <v>201</v>
      </c>
      <c r="J1009" s="36" t="s">
        <v>1023</v>
      </c>
      <c r="K1009" s="36" t="s">
        <v>973</v>
      </c>
      <c r="L1009" s="36" t="s">
        <v>62</v>
      </c>
      <c r="M1009" s="34" t="s">
        <v>199</v>
      </c>
      <c r="N1009" s="36">
        <v>60</v>
      </c>
      <c r="O1009" s="126">
        <f t="shared" si="10"/>
        <v>550</v>
      </c>
      <c r="P1009" s="126">
        <v>33000</v>
      </c>
      <c r="Q1009" s="36" t="s">
        <v>96</v>
      </c>
      <c r="R1009" s="36" t="s">
        <v>96</v>
      </c>
      <c r="S1009" s="41" t="s">
        <v>187</v>
      </c>
      <c r="T1009" s="51">
        <v>50</v>
      </c>
    </row>
    <row r="1010" spans="1:20" s="40" customFormat="1" ht="38.25">
      <c r="A1010" s="29"/>
      <c r="B1010" s="41">
        <v>993</v>
      </c>
      <c r="C1010" s="31" t="s">
        <v>29</v>
      </c>
      <c r="D1010" s="32" t="s">
        <v>30</v>
      </c>
      <c r="E1010" s="41" t="s">
        <v>987</v>
      </c>
      <c r="F1010" s="36" t="s">
        <v>1024</v>
      </c>
      <c r="G1010" s="36" t="s">
        <v>974</v>
      </c>
      <c r="H1010" s="36" t="s">
        <v>1005</v>
      </c>
      <c r="I1010" s="36" t="s">
        <v>955</v>
      </c>
      <c r="J1010" s="36" t="s">
        <v>1026</v>
      </c>
      <c r="K1010" s="36" t="s">
        <v>975</v>
      </c>
      <c r="L1010" s="36" t="s">
        <v>62</v>
      </c>
      <c r="M1010" s="34" t="s">
        <v>37</v>
      </c>
      <c r="N1010" s="34">
        <v>5</v>
      </c>
      <c r="O1010" s="126">
        <f t="shared" si="10"/>
        <v>1350</v>
      </c>
      <c r="P1010" s="126">
        <v>6750</v>
      </c>
      <c r="Q1010" s="41" t="s">
        <v>96</v>
      </c>
      <c r="R1010" s="36" t="s">
        <v>96</v>
      </c>
      <c r="S1010" s="41" t="s">
        <v>187</v>
      </c>
      <c r="T1010" s="43">
        <v>50</v>
      </c>
    </row>
    <row r="1011" spans="1:20" s="46" customFormat="1" ht="38.25">
      <c r="A1011" s="55"/>
      <c r="B1011" s="41">
        <v>994</v>
      </c>
      <c r="C1011" s="31" t="s">
        <v>29</v>
      </c>
      <c r="D1011" s="32" t="s">
        <v>30</v>
      </c>
      <c r="E1011" s="36" t="s">
        <v>983</v>
      </c>
      <c r="F1011" s="36" t="s">
        <v>1009</v>
      </c>
      <c r="G1011" s="36" t="s">
        <v>960</v>
      </c>
      <c r="H1011" s="36" t="s">
        <v>1010</v>
      </c>
      <c r="I1011" s="36" t="s">
        <v>961</v>
      </c>
      <c r="J1011" s="36" t="s">
        <v>1685</v>
      </c>
      <c r="K1011" s="36" t="s">
        <v>1644</v>
      </c>
      <c r="L1011" s="36" t="s">
        <v>62</v>
      </c>
      <c r="M1011" s="34" t="s">
        <v>37</v>
      </c>
      <c r="N1011" s="36">
        <v>2</v>
      </c>
      <c r="O1011" s="126">
        <f t="shared" si="10"/>
        <v>33000</v>
      </c>
      <c r="P1011" s="126">
        <v>66000</v>
      </c>
      <c r="Q1011" s="36" t="s">
        <v>96</v>
      </c>
      <c r="R1011" s="36" t="s">
        <v>96</v>
      </c>
      <c r="S1011" s="41" t="s">
        <v>187</v>
      </c>
      <c r="T1011" s="51">
        <v>50</v>
      </c>
    </row>
    <row r="1012" spans="1:20" s="40" customFormat="1" ht="38.25">
      <c r="A1012" s="29"/>
      <c r="B1012" s="41">
        <v>995</v>
      </c>
      <c r="C1012" s="31" t="s">
        <v>29</v>
      </c>
      <c r="D1012" s="32" t="s">
        <v>30</v>
      </c>
      <c r="E1012" s="36" t="s">
        <v>984</v>
      </c>
      <c r="F1012" s="36" t="s">
        <v>1012</v>
      </c>
      <c r="G1012" s="36" t="s">
        <v>963</v>
      </c>
      <c r="H1012" s="36" t="s">
        <v>1013</v>
      </c>
      <c r="I1012" s="36" t="s">
        <v>964</v>
      </c>
      <c r="J1012" s="36" t="s">
        <v>1687</v>
      </c>
      <c r="K1012" s="34" t="s">
        <v>1645</v>
      </c>
      <c r="L1012" s="36" t="s">
        <v>62</v>
      </c>
      <c r="M1012" s="34" t="s">
        <v>990</v>
      </c>
      <c r="N1012" s="34">
        <v>50</v>
      </c>
      <c r="O1012" s="126">
        <f t="shared" si="10"/>
        <v>2800</v>
      </c>
      <c r="P1012" s="126">
        <v>140000</v>
      </c>
      <c r="Q1012" s="41" t="s">
        <v>96</v>
      </c>
      <c r="R1012" s="36" t="s">
        <v>96</v>
      </c>
      <c r="S1012" s="41" t="s">
        <v>187</v>
      </c>
      <c r="T1012" s="43">
        <v>50</v>
      </c>
    </row>
    <row r="1013" spans="1:20" s="46" customFormat="1" ht="25.5">
      <c r="A1013" s="55"/>
      <c r="B1013" s="41">
        <v>996</v>
      </c>
      <c r="C1013" s="31" t="s">
        <v>29</v>
      </c>
      <c r="D1013" s="32" t="s">
        <v>30</v>
      </c>
      <c r="E1013" s="36" t="s">
        <v>302</v>
      </c>
      <c r="F1013" s="36" t="s">
        <v>303</v>
      </c>
      <c r="G1013" s="36" t="s">
        <v>304</v>
      </c>
      <c r="H1013" s="36" t="s">
        <v>305</v>
      </c>
      <c r="I1013" s="36" t="s">
        <v>306</v>
      </c>
      <c r="J1013" s="36" t="s">
        <v>991</v>
      </c>
      <c r="K1013" s="36" t="s">
        <v>938</v>
      </c>
      <c r="L1013" s="36" t="s">
        <v>62</v>
      </c>
      <c r="M1013" s="34" t="s">
        <v>37</v>
      </c>
      <c r="N1013" s="36">
        <v>1</v>
      </c>
      <c r="O1013" s="126">
        <f t="shared" si="10"/>
        <v>33500</v>
      </c>
      <c r="P1013" s="126">
        <v>33500</v>
      </c>
      <c r="Q1013" s="36" t="s">
        <v>96</v>
      </c>
      <c r="R1013" s="36" t="s">
        <v>96</v>
      </c>
      <c r="S1013" s="41" t="s">
        <v>187</v>
      </c>
      <c r="T1013" s="51">
        <v>50</v>
      </c>
    </row>
    <row r="1014" spans="1:20" s="40" customFormat="1" ht="25.5">
      <c r="A1014" s="29"/>
      <c r="B1014" s="41">
        <v>997</v>
      </c>
      <c r="C1014" s="31" t="s">
        <v>29</v>
      </c>
      <c r="D1014" s="32" t="s">
        <v>30</v>
      </c>
      <c r="E1014" s="41" t="s">
        <v>307</v>
      </c>
      <c r="F1014" s="36" t="s">
        <v>308</v>
      </c>
      <c r="G1014" s="36" t="s">
        <v>308</v>
      </c>
      <c r="H1014" s="36" t="s">
        <v>309</v>
      </c>
      <c r="I1014" s="36" t="s">
        <v>310</v>
      </c>
      <c r="J1014" s="36" t="s">
        <v>992</v>
      </c>
      <c r="K1014" s="36" t="s">
        <v>939</v>
      </c>
      <c r="L1014" s="36" t="s">
        <v>62</v>
      </c>
      <c r="M1014" s="34" t="s">
        <v>37</v>
      </c>
      <c r="N1014" s="34">
        <v>2</v>
      </c>
      <c r="O1014" s="126">
        <f t="shared" si="10"/>
        <v>16000</v>
      </c>
      <c r="P1014" s="126">
        <v>32000</v>
      </c>
      <c r="Q1014" s="41" t="s">
        <v>96</v>
      </c>
      <c r="R1014" s="36" t="s">
        <v>96</v>
      </c>
      <c r="S1014" s="41" t="s">
        <v>187</v>
      </c>
      <c r="T1014" s="43">
        <v>50</v>
      </c>
    </row>
    <row r="1015" spans="1:20" s="46" customFormat="1" ht="25.5">
      <c r="A1015" s="55"/>
      <c r="B1015" s="41">
        <v>998</v>
      </c>
      <c r="C1015" s="31" t="s">
        <v>29</v>
      </c>
      <c r="D1015" s="32" t="s">
        <v>30</v>
      </c>
      <c r="E1015" s="36" t="s">
        <v>311</v>
      </c>
      <c r="F1015" s="36" t="s">
        <v>312</v>
      </c>
      <c r="G1015" s="36" t="s">
        <v>313</v>
      </c>
      <c r="H1015" s="36" t="s">
        <v>314</v>
      </c>
      <c r="I1015" s="36" t="s">
        <v>315</v>
      </c>
      <c r="J1015" s="36" t="s">
        <v>993</v>
      </c>
      <c r="K1015" s="36" t="s">
        <v>940</v>
      </c>
      <c r="L1015" s="36" t="s">
        <v>62</v>
      </c>
      <c r="M1015" s="34" t="s">
        <v>37</v>
      </c>
      <c r="N1015" s="36">
        <v>2</v>
      </c>
      <c r="O1015" s="126">
        <f t="shared" si="10"/>
        <v>45000</v>
      </c>
      <c r="P1015" s="126">
        <v>90000</v>
      </c>
      <c r="Q1015" s="36" t="s">
        <v>96</v>
      </c>
      <c r="R1015" s="36" t="s">
        <v>96</v>
      </c>
      <c r="S1015" s="41" t="s">
        <v>187</v>
      </c>
      <c r="T1015" s="51">
        <v>50</v>
      </c>
    </row>
    <row r="1016" spans="1:20" s="40" customFormat="1" ht="25.5">
      <c r="A1016" s="29"/>
      <c r="B1016" s="41">
        <v>999</v>
      </c>
      <c r="C1016" s="31" t="s">
        <v>29</v>
      </c>
      <c r="D1016" s="32" t="s">
        <v>30</v>
      </c>
      <c r="E1016" s="41" t="s">
        <v>981</v>
      </c>
      <c r="F1016" s="36" t="s">
        <v>1004</v>
      </c>
      <c r="G1016" s="36" t="s">
        <v>954</v>
      </c>
      <c r="H1016" s="36" t="s">
        <v>1005</v>
      </c>
      <c r="I1016" s="36" t="s">
        <v>955</v>
      </c>
      <c r="J1016" s="36" t="s">
        <v>1690</v>
      </c>
      <c r="K1016" s="34" t="s">
        <v>1646</v>
      </c>
      <c r="L1016" s="36" t="s">
        <v>62</v>
      </c>
      <c r="M1016" s="34" t="s">
        <v>37</v>
      </c>
      <c r="N1016" s="34">
        <v>16</v>
      </c>
      <c r="O1016" s="126">
        <f t="shared" si="10"/>
        <v>420</v>
      </c>
      <c r="P1016" s="126">
        <v>6720</v>
      </c>
      <c r="Q1016" s="41" t="s">
        <v>96</v>
      </c>
      <c r="R1016" s="36" t="s">
        <v>96</v>
      </c>
      <c r="S1016" s="41" t="s">
        <v>187</v>
      </c>
      <c r="T1016" s="43">
        <v>50</v>
      </c>
    </row>
    <row r="1017" spans="1:20" s="46" customFormat="1" ht="25.5">
      <c r="A1017" s="55"/>
      <c r="B1017" s="41">
        <v>1000</v>
      </c>
      <c r="C1017" s="31" t="s">
        <v>29</v>
      </c>
      <c r="D1017" s="32" t="s">
        <v>30</v>
      </c>
      <c r="E1017" s="36" t="s">
        <v>981</v>
      </c>
      <c r="F1017" s="36" t="s">
        <v>1004</v>
      </c>
      <c r="G1017" s="36" t="s">
        <v>954</v>
      </c>
      <c r="H1017" s="36" t="s">
        <v>1005</v>
      </c>
      <c r="I1017" s="36" t="s">
        <v>955</v>
      </c>
      <c r="J1017" s="36" t="s">
        <v>1006</v>
      </c>
      <c r="K1017" s="36" t="s">
        <v>1568</v>
      </c>
      <c r="L1017" s="36" t="s">
        <v>62</v>
      </c>
      <c r="M1017" s="34" t="s">
        <v>37</v>
      </c>
      <c r="N1017" s="36">
        <v>4</v>
      </c>
      <c r="O1017" s="126">
        <f t="shared" si="10"/>
        <v>635</v>
      </c>
      <c r="P1017" s="126">
        <v>2540</v>
      </c>
      <c r="Q1017" s="36" t="s">
        <v>96</v>
      </c>
      <c r="R1017" s="36" t="s">
        <v>96</v>
      </c>
      <c r="S1017" s="41" t="s">
        <v>187</v>
      </c>
      <c r="T1017" s="51">
        <v>50</v>
      </c>
    </row>
    <row r="1018" spans="1:20" s="40" customFormat="1" ht="51">
      <c r="A1018" s="29"/>
      <c r="B1018" s="41">
        <v>1001</v>
      </c>
      <c r="C1018" s="31" t="s">
        <v>29</v>
      </c>
      <c r="D1018" s="32" t="s">
        <v>30</v>
      </c>
      <c r="E1018" s="41" t="s">
        <v>977</v>
      </c>
      <c r="F1018" s="36" t="s">
        <v>995</v>
      </c>
      <c r="G1018" s="36" t="s">
        <v>943</v>
      </c>
      <c r="H1018" s="36" t="s">
        <v>996</v>
      </c>
      <c r="I1018" s="36" t="s">
        <v>944</v>
      </c>
      <c r="J1018" s="36" t="s">
        <v>1697</v>
      </c>
      <c r="K1018" s="34" t="s">
        <v>1647</v>
      </c>
      <c r="L1018" s="36" t="s">
        <v>62</v>
      </c>
      <c r="M1018" s="34" t="s">
        <v>37</v>
      </c>
      <c r="N1018" s="34">
        <v>20</v>
      </c>
      <c r="O1018" s="126">
        <f t="shared" si="10"/>
        <v>220</v>
      </c>
      <c r="P1018" s="126">
        <v>4400</v>
      </c>
      <c r="Q1018" s="41" t="s">
        <v>96</v>
      </c>
      <c r="R1018" s="36" t="s">
        <v>96</v>
      </c>
      <c r="S1018" s="41" t="s">
        <v>187</v>
      </c>
      <c r="T1018" s="43">
        <v>50</v>
      </c>
    </row>
    <row r="1019" spans="1:20" s="46" customFormat="1" ht="25.5">
      <c r="A1019" s="55"/>
      <c r="B1019" s="41">
        <v>1002</v>
      </c>
      <c r="C1019" s="31" t="s">
        <v>29</v>
      </c>
      <c r="D1019" s="32" t="s">
        <v>30</v>
      </c>
      <c r="E1019" s="36" t="s">
        <v>1648</v>
      </c>
      <c r="F1019" s="36" t="s">
        <v>1649</v>
      </c>
      <c r="G1019" s="36" t="s">
        <v>1649</v>
      </c>
      <c r="H1019" s="36" t="s">
        <v>1731</v>
      </c>
      <c r="I1019" s="36" t="s">
        <v>1730</v>
      </c>
      <c r="J1019" s="36" t="s">
        <v>1732</v>
      </c>
      <c r="K1019" s="36" t="s">
        <v>1650</v>
      </c>
      <c r="L1019" s="36" t="s">
        <v>62</v>
      </c>
      <c r="M1019" s="34" t="s">
        <v>37</v>
      </c>
      <c r="N1019" s="36">
        <v>1</v>
      </c>
      <c r="O1019" s="126">
        <f t="shared" si="10"/>
        <v>18180</v>
      </c>
      <c r="P1019" s="126">
        <v>18180</v>
      </c>
      <c r="Q1019" s="36" t="s">
        <v>96</v>
      </c>
      <c r="R1019" s="36" t="s">
        <v>96</v>
      </c>
      <c r="S1019" s="41" t="s">
        <v>187</v>
      </c>
      <c r="T1019" s="51">
        <v>50</v>
      </c>
    </row>
    <row r="1020" spans="1:20" s="40" customFormat="1" ht="25.5">
      <c r="A1020" s="29"/>
      <c r="B1020" s="41">
        <v>1003</v>
      </c>
      <c r="C1020" s="31" t="s">
        <v>29</v>
      </c>
      <c r="D1020" s="32" t="s">
        <v>30</v>
      </c>
      <c r="E1020" s="41" t="s">
        <v>1097</v>
      </c>
      <c r="F1020" s="36" t="s">
        <v>1018</v>
      </c>
      <c r="G1020" s="36" t="s">
        <v>1098</v>
      </c>
      <c r="H1020" s="36" t="s">
        <v>1100</v>
      </c>
      <c r="I1020" s="36" t="s">
        <v>1099</v>
      </c>
      <c r="J1020" s="36" t="s">
        <v>1733</v>
      </c>
      <c r="K1020" s="34" t="s">
        <v>1651</v>
      </c>
      <c r="L1020" s="36" t="s">
        <v>62</v>
      </c>
      <c r="M1020" s="34" t="s">
        <v>990</v>
      </c>
      <c r="N1020" s="34">
        <v>5.5</v>
      </c>
      <c r="O1020" s="126">
        <f t="shared" si="10"/>
        <v>4000</v>
      </c>
      <c r="P1020" s="126">
        <v>22000</v>
      </c>
      <c r="Q1020" s="41" t="s">
        <v>96</v>
      </c>
      <c r="R1020" s="36" t="s">
        <v>96</v>
      </c>
      <c r="S1020" s="41" t="s">
        <v>187</v>
      </c>
      <c r="T1020" s="43">
        <v>50</v>
      </c>
    </row>
    <row r="1021" spans="1:20" s="46" customFormat="1" ht="25.5">
      <c r="A1021" s="55"/>
      <c r="B1021" s="41">
        <v>1004</v>
      </c>
      <c r="C1021" s="31" t="s">
        <v>29</v>
      </c>
      <c r="D1021" s="32" t="s">
        <v>30</v>
      </c>
      <c r="E1021" s="36" t="s">
        <v>1652</v>
      </c>
      <c r="F1021" s="36" t="s">
        <v>285</v>
      </c>
      <c r="G1021" s="36" t="s">
        <v>285</v>
      </c>
      <c r="H1021" s="36" t="s">
        <v>1713</v>
      </c>
      <c r="I1021" s="36" t="s">
        <v>1714</v>
      </c>
      <c r="J1021" s="36" t="s">
        <v>1715</v>
      </c>
      <c r="K1021" s="36" t="s">
        <v>1653</v>
      </c>
      <c r="L1021" s="36" t="s">
        <v>62</v>
      </c>
      <c r="M1021" s="36" t="s">
        <v>37</v>
      </c>
      <c r="N1021" s="36">
        <v>2</v>
      </c>
      <c r="O1021" s="126">
        <f t="shared" si="10"/>
        <v>14277</v>
      </c>
      <c r="P1021" s="126">
        <v>28554</v>
      </c>
      <c r="Q1021" s="36" t="s">
        <v>96</v>
      </c>
      <c r="R1021" s="36" t="s">
        <v>96</v>
      </c>
      <c r="S1021" s="41" t="s">
        <v>187</v>
      </c>
      <c r="T1021" s="51">
        <v>50</v>
      </c>
    </row>
    <row r="1022" spans="1:20" s="40" customFormat="1" ht="38.25">
      <c r="A1022" s="29"/>
      <c r="B1022" s="41">
        <v>1005</v>
      </c>
      <c r="C1022" s="31" t="s">
        <v>29</v>
      </c>
      <c r="D1022" s="32" t="s">
        <v>30</v>
      </c>
      <c r="E1022" s="41" t="s">
        <v>1058</v>
      </c>
      <c r="F1022" s="36" t="s">
        <v>108</v>
      </c>
      <c r="G1022" s="36" t="s">
        <v>108</v>
      </c>
      <c r="H1022" s="36" t="s">
        <v>1080</v>
      </c>
      <c r="I1022" s="36" t="s">
        <v>1038</v>
      </c>
      <c r="J1022" s="36" t="s">
        <v>1081</v>
      </c>
      <c r="K1022" s="34" t="s">
        <v>1039</v>
      </c>
      <c r="L1022" s="36" t="s">
        <v>62</v>
      </c>
      <c r="M1022" s="34" t="s">
        <v>37</v>
      </c>
      <c r="N1022" s="34">
        <v>1</v>
      </c>
      <c r="O1022" s="126">
        <f t="shared" si="10"/>
        <v>63000</v>
      </c>
      <c r="P1022" s="126">
        <v>63000</v>
      </c>
      <c r="Q1022" s="41" t="s">
        <v>96</v>
      </c>
      <c r="R1022" s="36" t="s">
        <v>96</v>
      </c>
      <c r="S1022" s="41" t="s">
        <v>187</v>
      </c>
      <c r="T1022" s="43">
        <v>50</v>
      </c>
    </row>
    <row r="1023" spans="1:20" s="46" customFormat="1" ht="25.5">
      <c r="A1023" s="55"/>
      <c r="B1023" s="41">
        <v>1006</v>
      </c>
      <c r="C1023" s="31" t="s">
        <v>29</v>
      </c>
      <c r="D1023" s="32" t="s">
        <v>30</v>
      </c>
      <c r="E1023" s="36" t="s">
        <v>1054</v>
      </c>
      <c r="F1023" s="36" t="s">
        <v>108</v>
      </c>
      <c r="G1023" s="36" t="s">
        <v>108</v>
      </c>
      <c r="H1023" s="36" t="s">
        <v>1069</v>
      </c>
      <c r="I1023" s="36" t="s">
        <v>1029</v>
      </c>
      <c r="J1023" s="36" t="s">
        <v>1736</v>
      </c>
      <c r="K1023" s="36" t="s">
        <v>1630</v>
      </c>
      <c r="L1023" s="36" t="s">
        <v>62</v>
      </c>
      <c r="M1023" s="34" t="s">
        <v>37</v>
      </c>
      <c r="N1023" s="36">
        <v>1</v>
      </c>
      <c r="O1023" s="126">
        <f t="shared" si="10"/>
        <v>251000</v>
      </c>
      <c r="P1023" s="126">
        <v>251000</v>
      </c>
      <c r="Q1023" s="36" t="s">
        <v>96</v>
      </c>
      <c r="R1023" s="36" t="s">
        <v>96</v>
      </c>
      <c r="S1023" s="41" t="s">
        <v>187</v>
      </c>
      <c r="T1023" s="51">
        <v>50</v>
      </c>
    </row>
    <row r="1024" spans="1:20" s="46" customFormat="1" ht="51">
      <c r="A1024" s="55"/>
      <c r="B1024" s="41">
        <v>1007</v>
      </c>
      <c r="C1024" s="31" t="s">
        <v>29</v>
      </c>
      <c r="D1024" s="32" t="s">
        <v>30</v>
      </c>
      <c r="E1024" s="36" t="s">
        <v>1059</v>
      </c>
      <c r="F1024" s="36" t="s">
        <v>108</v>
      </c>
      <c r="G1024" s="36" t="s">
        <v>108</v>
      </c>
      <c r="H1024" s="36" t="s">
        <v>1082</v>
      </c>
      <c r="I1024" s="36" t="s">
        <v>1040</v>
      </c>
      <c r="J1024" s="36" t="s">
        <v>1340</v>
      </c>
      <c r="K1024" s="36" t="s">
        <v>1631</v>
      </c>
      <c r="L1024" s="36" t="s">
        <v>62</v>
      </c>
      <c r="M1024" s="34" t="s">
        <v>37</v>
      </c>
      <c r="N1024" s="36">
        <v>1</v>
      </c>
      <c r="O1024" s="126">
        <f t="shared" si="10"/>
        <v>85000</v>
      </c>
      <c r="P1024" s="126">
        <v>85000</v>
      </c>
      <c r="Q1024" s="36" t="s">
        <v>96</v>
      </c>
      <c r="R1024" s="36" t="s">
        <v>96</v>
      </c>
      <c r="S1024" s="41" t="s">
        <v>187</v>
      </c>
      <c r="T1024" s="51">
        <v>50</v>
      </c>
    </row>
    <row r="1025" spans="1:20" s="46" customFormat="1" ht="63.75">
      <c r="A1025" s="55"/>
      <c r="B1025" s="41">
        <v>1008</v>
      </c>
      <c r="C1025" s="31" t="s">
        <v>29</v>
      </c>
      <c r="D1025" s="32" t="s">
        <v>30</v>
      </c>
      <c r="E1025" s="36" t="s">
        <v>107</v>
      </c>
      <c r="F1025" s="36" t="s">
        <v>71</v>
      </c>
      <c r="G1025" s="36" t="s">
        <v>108</v>
      </c>
      <c r="H1025" s="36" t="s">
        <v>109</v>
      </c>
      <c r="I1025" s="36" t="s">
        <v>110</v>
      </c>
      <c r="J1025" s="36" t="s">
        <v>1773</v>
      </c>
      <c r="K1025" s="36" t="s">
        <v>1632</v>
      </c>
      <c r="L1025" s="36" t="s">
        <v>62</v>
      </c>
      <c r="M1025" s="34" t="s">
        <v>37</v>
      </c>
      <c r="N1025" s="36">
        <v>11</v>
      </c>
      <c r="O1025" s="126">
        <f t="shared" si="10"/>
        <v>67000</v>
      </c>
      <c r="P1025" s="126">
        <v>737000</v>
      </c>
      <c r="Q1025" s="36" t="s">
        <v>96</v>
      </c>
      <c r="R1025" s="36" t="s">
        <v>96</v>
      </c>
      <c r="S1025" s="41" t="s">
        <v>187</v>
      </c>
      <c r="T1025" s="51">
        <v>50</v>
      </c>
    </row>
    <row r="1026" spans="1:20" s="40" customFormat="1" ht="63.75">
      <c r="A1026" s="29"/>
      <c r="B1026" s="41">
        <v>1009</v>
      </c>
      <c r="C1026" s="31" t="s">
        <v>29</v>
      </c>
      <c r="D1026" s="32" t="s">
        <v>30</v>
      </c>
      <c r="E1026" s="41" t="s">
        <v>87</v>
      </c>
      <c r="F1026" s="36" t="s">
        <v>101</v>
      </c>
      <c r="G1026" s="36" t="s">
        <v>101</v>
      </c>
      <c r="H1026" s="36" t="s">
        <v>88</v>
      </c>
      <c r="I1026" s="36" t="s">
        <v>1027</v>
      </c>
      <c r="J1026" s="36" t="s">
        <v>1068</v>
      </c>
      <c r="K1026" s="34" t="s">
        <v>1028</v>
      </c>
      <c r="L1026" s="36" t="s">
        <v>62</v>
      </c>
      <c r="M1026" s="34" t="s">
        <v>37</v>
      </c>
      <c r="N1026" s="34">
        <v>3</v>
      </c>
      <c r="O1026" s="126">
        <f t="shared" si="10"/>
        <v>63000</v>
      </c>
      <c r="P1026" s="126">
        <v>189000</v>
      </c>
      <c r="Q1026" s="41" t="s">
        <v>96</v>
      </c>
      <c r="R1026" s="36" t="s">
        <v>1633</v>
      </c>
      <c r="S1026" s="41" t="s">
        <v>187</v>
      </c>
      <c r="T1026" s="43">
        <v>50</v>
      </c>
    </row>
    <row r="1027" spans="1:20" s="46" customFormat="1" ht="25.5">
      <c r="A1027" s="55"/>
      <c r="B1027" s="41">
        <v>1010</v>
      </c>
      <c r="C1027" s="31" t="s">
        <v>29</v>
      </c>
      <c r="D1027" s="32" t="s">
        <v>30</v>
      </c>
      <c r="E1027" s="36" t="s">
        <v>181</v>
      </c>
      <c r="F1027" s="36" t="s">
        <v>101</v>
      </c>
      <c r="G1027" s="36" t="s">
        <v>101</v>
      </c>
      <c r="H1027" s="36" t="s">
        <v>182</v>
      </c>
      <c r="I1027" s="36" t="s">
        <v>183</v>
      </c>
      <c r="J1027" s="36" t="s">
        <v>1319</v>
      </c>
      <c r="K1027" s="36" t="s">
        <v>1318</v>
      </c>
      <c r="L1027" s="36" t="s">
        <v>62</v>
      </c>
      <c r="M1027" s="34" t="s">
        <v>37</v>
      </c>
      <c r="N1027" s="36">
        <v>5</v>
      </c>
      <c r="O1027" s="126">
        <f t="shared" si="10"/>
        <v>60000</v>
      </c>
      <c r="P1027" s="126">
        <v>300000</v>
      </c>
      <c r="Q1027" s="36" t="s">
        <v>96</v>
      </c>
      <c r="R1027" s="36" t="s">
        <v>96</v>
      </c>
      <c r="S1027" s="41" t="s">
        <v>187</v>
      </c>
      <c r="T1027" s="51">
        <v>50</v>
      </c>
    </row>
    <row r="1028" spans="1:20" s="40" customFormat="1" ht="51">
      <c r="A1028" s="29"/>
      <c r="B1028" s="41">
        <v>1011</v>
      </c>
      <c r="C1028" s="31" t="s">
        <v>29</v>
      </c>
      <c r="D1028" s="32" t="s">
        <v>30</v>
      </c>
      <c r="E1028" s="41" t="s">
        <v>53</v>
      </c>
      <c r="F1028" s="36" t="s">
        <v>54</v>
      </c>
      <c r="G1028" s="36" t="s">
        <v>54</v>
      </c>
      <c r="H1028" s="36" t="s">
        <v>55</v>
      </c>
      <c r="I1028" s="36" t="s">
        <v>56</v>
      </c>
      <c r="J1028" s="36" t="s">
        <v>1769</v>
      </c>
      <c r="K1028" s="34" t="s">
        <v>1634</v>
      </c>
      <c r="L1028" s="36" t="s">
        <v>62</v>
      </c>
      <c r="M1028" s="34" t="s">
        <v>37</v>
      </c>
      <c r="N1028" s="34">
        <v>3</v>
      </c>
      <c r="O1028" s="126">
        <f t="shared" si="10"/>
        <v>32500</v>
      </c>
      <c r="P1028" s="126">
        <v>97500</v>
      </c>
      <c r="Q1028" s="41" t="s">
        <v>96</v>
      </c>
      <c r="R1028" s="36" t="s">
        <v>96</v>
      </c>
      <c r="S1028" s="41" t="s">
        <v>187</v>
      </c>
      <c r="T1028" s="43">
        <v>50</v>
      </c>
    </row>
    <row r="1029" spans="1:20" s="46" customFormat="1" ht="38.25">
      <c r="A1029" s="55"/>
      <c r="B1029" s="41">
        <v>1012</v>
      </c>
      <c r="C1029" s="31" t="s">
        <v>29</v>
      </c>
      <c r="D1029" s="32" t="s">
        <v>30</v>
      </c>
      <c r="E1029" s="36" t="s">
        <v>1062</v>
      </c>
      <c r="F1029" s="34" t="s">
        <v>1065</v>
      </c>
      <c r="G1029" s="34" t="s">
        <v>1096</v>
      </c>
      <c r="H1029" s="34" t="s">
        <v>1088</v>
      </c>
      <c r="I1029" s="34" t="s">
        <v>1046</v>
      </c>
      <c r="J1029" s="34" t="s">
        <v>1770</v>
      </c>
      <c r="K1029" s="36" t="s">
        <v>1635</v>
      </c>
      <c r="L1029" s="36" t="s">
        <v>62</v>
      </c>
      <c r="M1029" s="34" t="s">
        <v>37</v>
      </c>
      <c r="N1029" s="36">
        <v>3</v>
      </c>
      <c r="O1029" s="126">
        <f t="shared" si="10"/>
        <v>183000</v>
      </c>
      <c r="P1029" s="126">
        <v>549000</v>
      </c>
      <c r="Q1029" s="36" t="s">
        <v>96</v>
      </c>
      <c r="R1029" s="36" t="s">
        <v>96</v>
      </c>
      <c r="S1029" s="41" t="s">
        <v>187</v>
      </c>
      <c r="T1029" s="51">
        <v>50</v>
      </c>
    </row>
    <row r="1030" spans="1:20" s="40" customFormat="1" ht="25.5">
      <c r="A1030" s="29"/>
      <c r="B1030" s="41">
        <v>1013</v>
      </c>
      <c r="C1030" s="31" t="s">
        <v>29</v>
      </c>
      <c r="D1030" s="32" t="s">
        <v>30</v>
      </c>
      <c r="E1030" s="41" t="s">
        <v>1063</v>
      </c>
      <c r="F1030" s="34" t="s">
        <v>1048</v>
      </c>
      <c r="G1030" s="34" t="s">
        <v>1048</v>
      </c>
      <c r="H1030" s="34" t="s">
        <v>1090</v>
      </c>
      <c r="I1030" s="34" t="s">
        <v>1049</v>
      </c>
      <c r="J1030" s="34" t="s">
        <v>1768</v>
      </c>
      <c r="K1030" s="34" t="s">
        <v>1359</v>
      </c>
      <c r="L1030" s="36" t="s">
        <v>62</v>
      </c>
      <c r="M1030" s="34" t="s">
        <v>37</v>
      </c>
      <c r="N1030" s="34">
        <v>1</v>
      </c>
      <c r="O1030" s="126">
        <f t="shared" si="10"/>
        <v>75000</v>
      </c>
      <c r="P1030" s="126">
        <v>75000</v>
      </c>
      <c r="Q1030" s="41" t="s">
        <v>96</v>
      </c>
      <c r="R1030" s="36" t="s">
        <v>96</v>
      </c>
      <c r="S1030" s="41" t="s">
        <v>187</v>
      </c>
      <c r="T1030" s="43">
        <v>50</v>
      </c>
    </row>
    <row r="1031" spans="1:20" s="46" customFormat="1" ht="51">
      <c r="A1031" s="55"/>
      <c r="B1031" s="41">
        <v>1014</v>
      </c>
      <c r="C1031" s="31" t="s">
        <v>29</v>
      </c>
      <c r="D1031" s="32" t="s">
        <v>30</v>
      </c>
      <c r="E1031" s="36" t="s">
        <v>1064</v>
      </c>
      <c r="F1031" s="34" t="s">
        <v>1066</v>
      </c>
      <c r="G1031" s="34" t="s">
        <v>1050</v>
      </c>
      <c r="H1031" s="34" t="s">
        <v>1091</v>
      </c>
      <c r="I1031" s="34" t="s">
        <v>1051</v>
      </c>
      <c r="J1031" s="36" t="s">
        <v>1092</v>
      </c>
      <c r="K1031" s="36" t="s">
        <v>1636</v>
      </c>
      <c r="L1031" s="36" t="s">
        <v>62</v>
      </c>
      <c r="M1031" s="34" t="s">
        <v>37</v>
      </c>
      <c r="N1031" s="36">
        <v>1</v>
      </c>
      <c r="O1031" s="126">
        <f t="shared" ref="O1031:O1084" si="11">P1031/N1031</f>
        <v>20500</v>
      </c>
      <c r="P1031" s="126">
        <v>20500</v>
      </c>
      <c r="Q1031" s="36" t="s">
        <v>96</v>
      </c>
      <c r="R1031" s="36" t="s">
        <v>96</v>
      </c>
      <c r="S1031" s="41" t="s">
        <v>187</v>
      </c>
      <c r="T1031" s="51">
        <v>50</v>
      </c>
    </row>
    <row r="1032" spans="1:20" s="40" customFormat="1" ht="38.25">
      <c r="A1032" s="29"/>
      <c r="B1032" s="41">
        <v>1015</v>
      </c>
      <c r="C1032" s="31" t="s">
        <v>29</v>
      </c>
      <c r="D1032" s="58" t="s">
        <v>339</v>
      </c>
      <c r="E1032" s="41" t="s">
        <v>1654</v>
      </c>
      <c r="F1032" s="34" t="s">
        <v>906</v>
      </c>
      <c r="G1032" s="34" t="s">
        <v>1587</v>
      </c>
      <c r="H1032" s="34" t="s">
        <v>1804</v>
      </c>
      <c r="I1032" s="34" t="s">
        <v>1803</v>
      </c>
      <c r="J1032" s="34" t="s">
        <v>1806</v>
      </c>
      <c r="K1032" s="34" t="s">
        <v>1655</v>
      </c>
      <c r="L1032" s="36" t="s">
        <v>62</v>
      </c>
      <c r="M1032" s="34" t="s">
        <v>345</v>
      </c>
      <c r="N1032" s="34">
        <v>1</v>
      </c>
      <c r="O1032" s="126">
        <f t="shared" si="11"/>
        <v>1138000</v>
      </c>
      <c r="P1032" s="126">
        <v>1138000</v>
      </c>
      <c r="Q1032" s="41" t="s">
        <v>96</v>
      </c>
      <c r="R1032" s="36" t="s">
        <v>96</v>
      </c>
      <c r="S1032" s="41" t="s">
        <v>187</v>
      </c>
      <c r="T1032" s="43">
        <v>50</v>
      </c>
    </row>
    <row r="1033" spans="1:20" s="46" customFormat="1" ht="38.25">
      <c r="A1033" s="55"/>
      <c r="B1033" s="41">
        <v>1016</v>
      </c>
      <c r="C1033" s="31" t="s">
        <v>29</v>
      </c>
      <c r="D1033" s="58" t="s">
        <v>339</v>
      </c>
      <c r="E1033" s="36" t="s">
        <v>1654</v>
      </c>
      <c r="F1033" s="34" t="s">
        <v>906</v>
      </c>
      <c r="G1033" s="34" t="s">
        <v>1587</v>
      </c>
      <c r="H1033" s="34" t="s">
        <v>1804</v>
      </c>
      <c r="I1033" s="34" t="s">
        <v>1803</v>
      </c>
      <c r="J1033" s="34" t="s">
        <v>1805</v>
      </c>
      <c r="K1033" s="36" t="s">
        <v>1656</v>
      </c>
      <c r="L1033" s="36" t="s">
        <v>62</v>
      </c>
      <c r="M1033" s="34" t="s">
        <v>345</v>
      </c>
      <c r="N1033" s="36">
        <v>1</v>
      </c>
      <c r="O1033" s="126">
        <f t="shared" si="11"/>
        <v>765000</v>
      </c>
      <c r="P1033" s="126">
        <v>765000</v>
      </c>
      <c r="Q1033" s="36" t="s">
        <v>96</v>
      </c>
      <c r="R1033" s="36" t="s">
        <v>96</v>
      </c>
      <c r="S1033" s="41" t="s">
        <v>187</v>
      </c>
      <c r="T1033" s="51">
        <v>50</v>
      </c>
    </row>
    <row r="1034" spans="1:20" s="40" customFormat="1" ht="38.25">
      <c r="A1034" s="29"/>
      <c r="B1034" s="41">
        <v>1017</v>
      </c>
      <c r="C1034" s="31" t="s">
        <v>29</v>
      </c>
      <c r="D1034" s="58" t="s">
        <v>339</v>
      </c>
      <c r="E1034" s="41" t="s">
        <v>1654</v>
      </c>
      <c r="F1034" s="34" t="s">
        <v>906</v>
      </c>
      <c r="G1034" s="34" t="s">
        <v>1587</v>
      </c>
      <c r="H1034" s="34" t="s">
        <v>1804</v>
      </c>
      <c r="I1034" s="34" t="s">
        <v>1803</v>
      </c>
      <c r="J1034" s="34" t="s">
        <v>1807</v>
      </c>
      <c r="K1034" s="34" t="s">
        <v>1657</v>
      </c>
      <c r="L1034" s="36" t="s">
        <v>62</v>
      </c>
      <c r="M1034" s="34" t="s">
        <v>345</v>
      </c>
      <c r="N1034" s="34">
        <v>1</v>
      </c>
      <c r="O1034" s="126">
        <f t="shared" si="11"/>
        <v>475000</v>
      </c>
      <c r="P1034" s="126">
        <v>475000</v>
      </c>
      <c r="Q1034" s="41" t="s">
        <v>96</v>
      </c>
      <c r="R1034" s="36" t="s">
        <v>96</v>
      </c>
      <c r="S1034" s="41" t="s">
        <v>187</v>
      </c>
      <c r="T1034" s="43">
        <v>50</v>
      </c>
    </row>
    <row r="1035" spans="1:20" s="46" customFormat="1" ht="38.25">
      <c r="A1035" s="55"/>
      <c r="B1035" s="41">
        <v>1018</v>
      </c>
      <c r="C1035" s="31" t="s">
        <v>29</v>
      </c>
      <c r="D1035" s="58" t="s">
        <v>339</v>
      </c>
      <c r="E1035" s="36" t="s">
        <v>1654</v>
      </c>
      <c r="F1035" s="34" t="s">
        <v>906</v>
      </c>
      <c r="G1035" s="34" t="s">
        <v>1587</v>
      </c>
      <c r="H1035" s="34" t="s">
        <v>1804</v>
      </c>
      <c r="I1035" s="34" t="s">
        <v>1803</v>
      </c>
      <c r="J1035" s="34" t="s">
        <v>1380</v>
      </c>
      <c r="K1035" s="36" t="s">
        <v>1658</v>
      </c>
      <c r="L1035" s="36" t="s">
        <v>62</v>
      </c>
      <c r="M1035" s="34" t="s">
        <v>345</v>
      </c>
      <c r="N1035" s="36">
        <v>1</v>
      </c>
      <c r="O1035" s="126">
        <f t="shared" si="11"/>
        <v>127200</v>
      </c>
      <c r="P1035" s="126">
        <v>127200</v>
      </c>
      <c r="Q1035" s="36" t="s">
        <v>96</v>
      </c>
      <c r="R1035" s="36" t="s">
        <v>96</v>
      </c>
      <c r="S1035" s="41" t="s">
        <v>187</v>
      </c>
      <c r="T1035" s="51">
        <v>50</v>
      </c>
    </row>
    <row r="1036" spans="1:20" s="40" customFormat="1" ht="76.5">
      <c r="A1036" s="29"/>
      <c r="B1036" s="41">
        <v>1019</v>
      </c>
      <c r="C1036" s="31" t="s">
        <v>29</v>
      </c>
      <c r="D1036" s="58" t="s">
        <v>339</v>
      </c>
      <c r="E1036" s="41" t="s">
        <v>905</v>
      </c>
      <c r="F1036" s="36" t="s">
        <v>935</v>
      </c>
      <c r="G1036" s="36" t="s">
        <v>896</v>
      </c>
      <c r="H1036" s="36" t="s">
        <v>936</v>
      </c>
      <c r="I1036" s="36" t="s">
        <v>897</v>
      </c>
      <c r="J1036" s="36" t="s">
        <v>937</v>
      </c>
      <c r="K1036" s="34" t="s">
        <v>898</v>
      </c>
      <c r="L1036" s="36" t="s">
        <v>62</v>
      </c>
      <c r="M1036" s="34" t="s">
        <v>345</v>
      </c>
      <c r="N1036" s="34">
        <v>1</v>
      </c>
      <c r="O1036" s="126">
        <f t="shared" si="11"/>
        <v>2800000</v>
      </c>
      <c r="P1036" s="126">
        <v>2800000</v>
      </c>
      <c r="Q1036" s="41" t="s">
        <v>96</v>
      </c>
      <c r="R1036" s="36" t="s">
        <v>96</v>
      </c>
      <c r="S1036" s="41" t="s">
        <v>187</v>
      </c>
      <c r="T1036" s="43">
        <v>50</v>
      </c>
    </row>
    <row r="1037" spans="1:20" s="46" customFormat="1" ht="38.25">
      <c r="A1037" s="55"/>
      <c r="B1037" s="41">
        <v>1020</v>
      </c>
      <c r="C1037" s="31" t="s">
        <v>29</v>
      </c>
      <c r="D1037" s="58" t="s">
        <v>339</v>
      </c>
      <c r="E1037" s="36" t="s">
        <v>706</v>
      </c>
      <c r="F1037" s="36" t="s">
        <v>707</v>
      </c>
      <c r="G1037" s="36" t="s">
        <v>708</v>
      </c>
      <c r="H1037" s="36" t="s">
        <v>709</v>
      </c>
      <c r="I1037" s="36" t="s">
        <v>710</v>
      </c>
      <c r="J1037" s="36" t="s">
        <v>934</v>
      </c>
      <c r="K1037" s="36" t="s">
        <v>895</v>
      </c>
      <c r="L1037" s="36" t="s">
        <v>62</v>
      </c>
      <c r="M1037" s="34" t="s">
        <v>345</v>
      </c>
      <c r="N1037" s="36">
        <v>1</v>
      </c>
      <c r="O1037" s="126">
        <f t="shared" si="11"/>
        <v>250000</v>
      </c>
      <c r="P1037" s="126">
        <v>250000</v>
      </c>
      <c r="Q1037" s="36" t="s">
        <v>96</v>
      </c>
      <c r="R1037" s="36" t="s">
        <v>96</v>
      </c>
      <c r="S1037" s="41" t="s">
        <v>187</v>
      </c>
      <c r="T1037" s="51">
        <v>100</v>
      </c>
    </row>
    <row r="1038" spans="1:20" s="40" customFormat="1" ht="38.25">
      <c r="A1038" s="29"/>
      <c r="B1038" s="41">
        <v>1021</v>
      </c>
      <c r="C1038" s="31" t="s">
        <v>29</v>
      </c>
      <c r="D1038" s="58" t="s">
        <v>339</v>
      </c>
      <c r="E1038" s="41" t="s">
        <v>630</v>
      </c>
      <c r="F1038" s="34" t="s">
        <v>631</v>
      </c>
      <c r="G1038" s="34" t="s">
        <v>632</v>
      </c>
      <c r="H1038" s="34" t="s">
        <v>631</v>
      </c>
      <c r="I1038" s="34" t="s">
        <v>632</v>
      </c>
      <c r="J1038" s="34" t="s">
        <v>1788</v>
      </c>
      <c r="K1038" s="34" t="s">
        <v>1659</v>
      </c>
      <c r="L1038" s="36" t="s">
        <v>62</v>
      </c>
      <c r="M1038" s="34" t="s">
        <v>345</v>
      </c>
      <c r="N1038" s="34">
        <v>1</v>
      </c>
      <c r="O1038" s="126">
        <f t="shared" si="11"/>
        <v>55540</v>
      </c>
      <c r="P1038" s="126">
        <v>55540</v>
      </c>
      <c r="Q1038" s="41" t="s">
        <v>96</v>
      </c>
      <c r="R1038" s="36" t="s">
        <v>96</v>
      </c>
      <c r="S1038" s="41" t="s">
        <v>187</v>
      </c>
      <c r="T1038" s="43">
        <v>50</v>
      </c>
    </row>
    <row r="1039" spans="1:20" s="46" customFormat="1" ht="51">
      <c r="A1039" s="55"/>
      <c r="B1039" s="41">
        <v>1022</v>
      </c>
      <c r="C1039" s="31" t="s">
        <v>29</v>
      </c>
      <c r="D1039" s="58" t="s">
        <v>339</v>
      </c>
      <c r="E1039" s="36" t="s">
        <v>382</v>
      </c>
      <c r="F1039" s="36" t="s">
        <v>385</v>
      </c>
      <c r="G1039" s="36" t="s">
        <v>386</v>
      </c>
      <c r="H1039" s="36" t="s">
        <v>385</v>
      </c>
      <c r="I1039" s="36" t="s">
        <v>386</v>
      </c>
      <c r="J1039" s="36" t="s">
        <v>1808</v>
      </c>
      <c r="K1039" s="36" t="s">
        <v>1660</v>
      </c>
      <c r="L1039" s="36" t="s">
        <v>62</v>
      </c>
      <c r="M1039" s="34" t="s">
        <v>345</v>
      </c>
      <c r="N1039" s="36">
        <v>1</v>
      </c>
      <c r="O1039" s="126">
        <f t="shared" si="11"/>
        <v>5740</v>
      </c>
      <c r="P1039" s="126">
        <v>5740</v>
      </c>
      <c r="Q1039" s="36" t="s">
        <v>96</v>
      </c>
      <c r="R1039" s="36" t="s">
        <v>96</v>
      </c>
      <c r="S1039" s="41" t="s">
        <v>187</v>
      </c>
      <c r="T1039" s="51">
        <v>50</v>
      </c>
    </row>
    <row r="1040" spans="1:20" s="40" customFormat="1" ht="25.5">
      <c r="A1040" s="29"/>
      <c r="B1040" s="41">
        <v>1023</v>
      </c>
      <c r="C1040" s="31" t="s">
        <v>29</v>
      </c>
      <c r="D1040" s="58" t="s">
        <v>339</v>
      </c>
      <c r="E1040" s="41" t="s">
        <v>416</v>
      </c>
      <c r="F1040" s="34" t="s">
        <v>914</v>
      </c>
      <c r="G1040" s="34" t="s">
        <v>418</v>
      </c>
      <c r="H1040" s="34" t="s">
        <v>914</v>
      </c>
      <c r="I1040" s="34" t="s">
        <v>418</v>
      </c>
      <c r="J1040" s="34" t="s">
        <v>1790</v>
      </c>
      <c r="K1040" s="34" t="s">
        <v>1661</v>
      </c>
      <c r="L1040" s="36" t="s">
        <v>62</v>
      </c>
      <c r="M1040" s="34" t="s">
        <v>345</v>
      </c>
      <c r="N1040" s="34">
        <v>1</v>
      </c>
      <c r="O1040" s="126">
        <f t="shared" si="11"/>
        <v>3600</v>
      </c>
      <c r="P1040" s="126">
        <v>3600</v>
      </c>
      <c r="Q1040" s="41" t="s">
        <v>96</v>
      </c>
      <c r="R1040" s="36" t="s">
        <v>96</v>
      </c>
      <c r="S1040" s="41" t="s">
        <v>187</v>
      </c>
      <c r="T1040" s="43">
        <v>50</v>
      </c>
    </row>
    <row r="1041" spans="1:20" s="46" customFormat="1" ht="51">
      <c r="A1041" s="55"/>
      <c r="B1041" s="41">
        <v>1024</v>
      </c>
      <c r="C1041" s="31" t="s">
        <v>29</v>
      </c>
      <c r="D1041" s="58" t="s">
        <v>339</v>
      </c>
      <c r="E1041" s="36" t="s">
        <v>660</v>
      </c>
      <c r="F1041" s="34" t="s">
        <v>661</v>
      </c>
      <c r="G1041" s="34" t="s">
        <v>662</v>
      </c>
      <c r="H1041" s="34" t="s">
        <v>663</v>
      </c>
      <c r="I1041" s="34" t="s">
        <v>664</v>
      </c>
      <c r="J1041" s="34" t="s">
        <v>930</v>
      </c>
      <c r="K1041" s="36" t="s">
        <v>891</v>
      </c>
      <c r="L1041" s="36" t="s">
        <v>62</v>
      </c>
      <c r="M1041" s="34" t="s">
        <v>345</v>
      </c>
      <c r="N1041" s="36">
        <v>1</v>
      </c>
      <c r="O1041" s="126">
        <f t="shared" si="11"/>
        <v>107143</v>
      </c>
      <c r="P1041" s="126">
        <v>107143</v>
      </c>
      <c r="Q1041" s="36" t="s">
        <v>96</v>
      </c>
      <c r="R1041" s="36" t="s">
        <v>96</v>
      </c>
      <c r="S1041" s="41" t="s">
        <v>187</v>
      </c>
      <c r="T1041" s="51">
        <v>0</v>
      </c>
    </row>
    <row r="1042" spans="1:20" s="40" customFormat="1" ht="38.25">
      <c r="A1042" s="29"/>
      <c r="B1042" s="41">
        <v>1025</v>
      </c>
      <c r="C1042" s="31" t="s">
        <v>29</v>
      </c>
      <c r="D1042" s="58" t="s">
        <v>339</v>
      </c>
      <c r="E1042" s="41" t="s">
        <v>469</v>
      </c>
      <c r="F1042" s="34" t="s">
        <v>912</v>
      </c>
      <c r="G1042" s="34" t="s">
        <v>874</v>
      </c>
      <c r="H1042" s="34" t="s">
        <v>472</v>
      </c>
      <c r="I1042" s="34" t="s">
        <v>473</v>
      </c>
      <c r="J1042" s="34" t="s">
        <v>1382</v>
      </c>
      <c r="K1042" s="34" t="s">
        <v>875</v>
      </c>
      <c r="L1042" s="36" t="s">
        <v>62</v>
      </c>
      <c r="M1042" s="34" t="s">
        <v>345</v>
      </c>
      <c r="N1042" s="34">
        <v>1</v>
      </c>
      <c r="O1042" s="126">
        <f t="shared" si="11"/>
        <v>495000</v>
      </c>
      <c r="P1042" s="126">
        <v>495000</v>
      </c>
      <c r="Q1042" s="36" t="s">
        <v>96</v>
      </c>
      <c r="R1042" s="36" t="s">
        <v>96</v>
      </c>
      <c r="S1042" s="41" t="s">
        <v>187</v>
      </c>
      <c r="T1042" s="43">
        <v>50</v>
      </c>
    </row>
    <row r="1043" spans="1:20" s="46" customFormat="1" ht="51">
      <c r="A1043" s="55"/>
      <c r="B1043" s="41">
        <v>1026</v>
      </c>
      <c r="C1043" s="31" t="s">
        <v>29</v>
      </c>
      <c r="D1043" s="58" t="s">
        <v>339</v>
      </c>
      <c r="E1043" s="36" t="s">
        <v>547</v>
      </c>
      <c r="F1043" s="36" t="s">
        <v>723</v>
      </c>
      <c r="G1043" s="36" t="s">
        <v>1823</v>
      </c>
      <c r="H1043" s="36" t="s">
        <v>723</v>
      </c>
      <c r="I1043" s="36" t="s">
        <v>551</v>
      </c>
      <c r="J1043" s="36" t="s">
        <v>1824</v>
      </c>
      <c r="K1043" s="36" t="s">
        <v>1819</v>
      </c>
      <c r="L1043" s="36" t="s">
        <v>62</v>
      </c>
      <c r="M1043" s="36" t="s">
        <v>345</v>
      </c>
      <c r="N1043" s="36">
        <v>1</v>
      </c>
      <c r="O1043" s="126">
        <f t="shared" si="11"/>
        <v>660236</v>
      </c>
      <c r="P1043" s="126">
        <v>660236</v>
      </c>
      <c r="Q1043" s="34" t="s">
        <v>96</v>
      </c>
      <c r="R1043" s="36" t="s">
        <v>1829</v>
      </c>
      <c r="S1043" s="36" t="s">
        <v>164</v>
      </c>
      <c r="T1043" s="127">
        <v>30</v>
      </c>
    </row>
    <row r="1044" spans="1:20" s="40" customFormat="1" ht="51">
      <c r="A1044" s="29"/>
      <c r="B1044" s="41">
        <v>1027</v>
      </c>
      <c r="C1044" s="31" t="s">
        <v>29</v>
      </c>
      <c r="D1044" s="58" t="s">
        <v>339</v>
      </c>
      <c r="E1044" s="36" t="s">
        <v>547</v>
      </c>
      <c r="F1044" s="36" t="s">
        <v>723</v>
      </c>
      <c r="G1044" s="36" t="s">
        <v>1823</v>
      </c>
      <c r="H1044" s="36" t="s">
        <v>723</v>
      </c>
      <c r="I1044" s="36" t="s">
        <v>551</v>
      </c>
      <c r="J1044" s="36" t="s">
        <v>1824</v>
      </c>
      <c r="K1044" s="36" t="s">
        <v>1819</v>
      </c>
      <c r="L1044" s="36" t="s">
        <v>62</v>
      </c>
      <c r="M1044" s="34" t="s">
        <v>345</v>
      </c>
      <c r="N1044" s="34">
        <v>1</v>
      </c>
      <c r="O1044" s="126">
        <f t="shared" si="11"/>
        <v>660236</v>
      </c>
      <c r="P1044" s="126">
        <v>660236</v>
      </c>
      <c r="Q1044" s="34" t="s">
        <v>96</v>
      </c>
      <c r="R1044" s="36" t="s">
        <v>1829</v>
      </c>
      <c r="S1044" s="36" t="s">
        <v>77</v>
      </c>
      <c r="T1044" s="127">
        <v>30</v>
      </c>
    </row>
    <row r="1045" spans="1:20" s="46" customFormat="1" ht="51">
      <c r="A1045" s="55"/>
      <c r="B1045" s="41">
        <v>1028</v>
      </c>
      <c r="C1045" s="31" t="s">
        <v>29</v>
      </c>
      <c r="D1045" s="58" t="s">
        <v>339</v>
      </c>
      <c r="E1045" s="36" t="s">
        <v>547</v>
      </c>
      <c r="F1045" s="36" t="s">
        <v>723</v>
      </c>
      <c r="G1045" s="36" t="s">
        <v>1823</v>
      </c>
      <c r="H1045" s="36" t="s">
        <v>723</v>
      </c>
      <c r="I1045" s="36" t="s">
        <v>551</v>
      </c>
      <c r="J1045" s="36" t="s">
        <v>1824</v>
      </c>
      <c r="K1045" s="36" t="s">
        <v>1819</v>
      </c>
      <c r="L1045" s="36" t="s">
        <v>62</v>
      </c>
      <c r="M1045" s="36" t="s">
        <v>345</v>
      </c>
      <c r="N1045" s="36">
        <v>1</v>
      </c>
      <c r="O1045" s="126">
        <f t="shared" si="11"/>
        <v>660236</v>
      </c>
      <c r="P1045" s="126">
        <v>660236</v>
      </c>
      <c r="Q1045" s="34" t="s">
        <v>96</v>
      </c>
      <c r="R1045" s="36" t="s">
        <v>1829</v>
      </c>
      <c r="S1045" s="36" t="s">
        <v>97</v>
      </c>
      <c r="T1045" s="127">
        <v>30</v>
      </c>
    </row>
    <row r="1046" spans="1:20" s="40" customFormat="1" ht="51">
      <c r="A1046" s="29"/>
      <c r="B1046" s="41">
        <v>1029</v>
      </c>
      <c r="C1046" s="31" t="s">
        <v>29</v>
      </c>
      <c r="D1046" s="58" t="s">
        <v>339</v>
      </c>
      <c r="E1046" s="36" t="s">
        <v>547</v>
      </c>
      <c r="F1046" s="36" t="s">
        <v>723</v>
      </c>
      <c r="G1046" s="36" t="s">
        <v>1823</v>
      </c>
      <c r="H1046" s="36" t="s">
        <v>723</v>
      </c>
      <c r="I1046" s="36" t="s">
        <v>551</v>
      </c>
      <c r="J1046" s="36" t="s">
        <v>1824</v>
      </c>
      <c r="K1046" s="36" t="s">
        <v>1819</v>
      </c>
      <c r="L1046" s="36" t="s">
        <v>62</v>
      </c>
      <c r="M1046" s="34" t="s">
        <v>345</v>
      </c>
      <c r="N1046" s="34">
        <v>1</v>
      </c>
      <c r="O1046" s="126">
        <f t="shared" si="11"/>
        <v>660236</v>
      </c>
      <c r="P1046" s="126">
        <v>660236</v>
      </c>
      <c r="Q1046" s="34" t="s">
        <v>96</v>
      </c>
      <c r="R1046" s="36" t="s">
        <v>1829</v>
      </c>
      <c r="S1046" s="36" t="s">
        <v>191</v>
      </c>
      <c r="T1046" s="127">
        <v>30</v>
      </c>
    </row>
    <row r="1047" spans="1:20" s="46" customFormat="1" ht="51">
      <c r="A1047" s="55"/>
      <c r="B1047" s="41">
        <v>1030</v>
      </c>
      <c r="C1047" s="31" t="s">
        <v>29</v>
      </c>
      <c r="D1047" s="58" t="s">
        <v>339</v>
      </c>
      <c r="E1047" s="36" t="s">
        <v>547</v>
      </c>
      <c r="F1047" s="36" t="s">
        <v>723</v>
      </c>
      <c r="G1047" s="36" t="s">
        <v>1823</v>
      </c>
      <c r="H1047" s="36" t="s">
        <v>723</v>
      </c>
      <c r="I1047" s="36" t="s">
        <v>551</v>
      </c>
      <c r="J1047" s="36" t="s">
        <v>1824</v>
      </c>
      <c r="K1047" s="36" t="s">
        <v>1819</v>
      </c>
      <c r="L1047" s="36" t="s">
        <v>62</v>
      </c>
      <c r="M1047" s="36" t="s">
        <v>345</v>
      </c>
      <c r="N1047" s="36">
        <v>1</v>
      </c>
      <c r="O1047" s="126">
        <f t="shared" si="11"/>
        <v>660236</v>
      </c>
      <c r="P1047" s="126">
        <v>660236</v>
      </c>
      <c r="Q1047" s="34" t="s">
        <v>96</v>
      </c>
      <c r="R1047" s="36" t="s">
        <v>1829</v>
      </c>
      <c r="S1047" s="36" t="s">
        <v>106</v>
      </c>
      <c r="T1047" s="127">
        <v>30</v>
      </c>
    </row>
    <row r="1048" spans="1:20" s="40" customFormat="1" ht="51">
      <c r="A1048" s="29"/>
      <c r="B1048" s="41">
        <v>1031</v>
      </c>
      <c r="C1048" s="31" t="s">
        <v>29</v>
      </c>
      <c r="D1048" s="58" t="s">
        <v>339</v>
      </c>
      <c r="E1048" s="36" t="s">
        <v>547</v>
      </c>
      <c r="F1048" s="36" t="s">
        <v>723</v>
      </c>
      <c r="G1048" s="36" t="s">
        <v>1823</v>
      </c>
      <c r="H1048" s="36" t="s">
        <v>723</v>
      </c>
      <c r="I1048" s="36" t="s">
        <v>551</v>
      </c>
      <c r="J1048" s="36" t="s">
        <v>1824</v>
      </c>
      <c r="K1048" s="36" t="s">
        <v>1819</v>
      </c>
      <c r="L1048" s="36" t="s">
        <v>62</v>
      </c>
      <c r="M1048" s="34" t="s">
        <v>345</v>
      </c>
      <c r="N1048" s="34">
        <v>1</v>
      </c>
      <c r="O1048" s="126">
        <f t="shared" si="11"/>
        <v>660236</v>
      </c>
      <c r="P1048" s="126">
        <v>660236</v>
      </c>
      <c r="Q1048" s="34" t="s">
        <v>96</v>
      </c>
      <c r="R1048" s="36" t="s">
        <v>1829</v>
      </c>
      <c r="S1048" s="36" t="s">
        <v>111</v>
      </c>
      <c r="T1048" s="127">
        <v>30</v>
      </c>
    </row>
    <row r="1049" spans="1:20" s="46" customFormat="1" ht="51">
      <c r="A1049" s="55"/>
      <c r="B1049" s="41">
        <v>1032</v>
      </c>
      <c r="C1049" s="31" t="s">
        <v>29</v>
      </c>
      <c r="D1049" s="58" t="s">
        <v>339</v>
      </c>
      <c r="E1049" s="36" t="s">
        <v>547</v>
      </c>
      <c r="F1049" s="36" t="s">
        <v>723</v>
      </c>
      <c r="G1049" s="36" t="s">
        <v>1823</v>
      </c>
      <c r="H1049" s="36" t="s">
        <v>723</v>
      </c>
      <c r="I1049" s="36" t="s">
        <v>551</v>
      </c>
      <c r="J1049" s="36" t="s">
        <v>1824</v>
      </c>
      <c r="K1049" s="36" t="s">
        <v>1819</v>
      </c>
      <c r="L1049" s="36" t="s">
        <v>62</v>
      </c>
      <c r="M1049" s="36" t="s">
        <v>345</v>
      </c>
      <c r="N1049" s="36">
        <v>1</v>
      </c>
      <c r="O1049" s="126">
        <f t="shared" si="11"/>
        <v>660236</v>
      </c>
      <c r="P1049" s="126">
        <v>660236</v>
      </c>
      <c r="Q1049" s="34" t="s">
        <v>96</v>
      </c>
      <c r="R1049" s="36" t="s">
        <v>1829</v>
      </c>
      <c r="S1049" s="36" t="s">
        <v>187</v>
      </c>
      <c r="T1049" s="127">
        <v>30</v>
      </c>
    </row>
    <row r="1050" spans="1:20" s="40" customFormat="1" ht="51">
      <c r="A1050" s="29"/>
      <c r="B1050" s="41">
        <v>1033</v>
      </c>
      <c r="C1050" s="31" t="s">
        <v>29</v>
      </c>
      <c r="D1050" s="58" t="s">
        <v>339</v>
      </c>
      <c r="E1050" s="36" t="s">
        <v>547</v>
      </c>
      <c r="F1050" s="36" t="s">
        <v>723</v>
      </c>
      <c r="G1050" s="36" t="s">
        <v>1823</v>
      </c>
      <c r="H1050" s="36" t="s">
        <v>723</v>
      </c>
      <c r="I1050" s="36" t="s">
        <v>551</v>
      </c>
      <c r="J1050" s="36" t="s">
        <v>1824</v>
      </c>
      <c r="K1050" s="36" t="s">
        <v>1819</v>
      </c>
      <c r="L1050" s="36" t="s">
        <v>62</v>
      </c>
      <c r="M1050" s="34" t="s">
        <v>345</v>
      </c>
      <c r="N1050" s="34">
        <v>1</v>
      </c>
      <c r="O1050" s="126">
        <f t="shared" si="11"/>
        <v>660236</v>
      </c>
      <c r="P1050" s="126">
        <v>660236</v>
      </c>
      <c r="Q1050" s="34" t="s">
        <v>96</v>
      </c>
      <c r="R1050" s="36" t="s">
        <v>1829</v>
      </c>
      <c r="S1050" s="36" t="s">
        <v>177</v>
      </c>
      <c r="T1050" s="127">
        <v>30</v>
      </c>
    </row>
    <row r="1051" spans="1:20" s="46" customFormat="1" ht="51">
      <c r="A1051" s="55"/>
      <c r="B1051" s="41">
        <v>1034</v>
      </c>
      <c r="C1051" s="31" t="s">
        <v>29</v>
      </c>
      <c r="D1051" s="58" t="s">
        <v>339</v>
      </c>
      <c r="E1051" s="36" t="s">
        <v>547</v>
      </c>
      <c r="F1051" s="36" t="s">
        <v>723</v>
      </c>
      <c r="G1051" s="36" t="s">
        <v>1823</v>
      </c>
      <c r="H1051" s="36" t="s">
        <v>723</v>
      </c>
      <c r="I1051" s="36" t="s">
        <v>551</v>
      </c>
      <c r="J1051" s="36" t="s">
        <v>1824</v>
      </c>
      <c r="K1051" s="36" t="s">
        <v>1819</v>
      </c>
      <c r="L1051" s="36" t="s">
        <v>62</v>
      </c>
      <c r="M1051" s="36" t="s">
        <v>345</v>
      </c>
      <c r="N1051" s="36">
        <v>1</v>
      </c>
      <c r="O1051" s="126">
        <f t="shared" si="11"/>
        <v>660236</v>
      </c>
      <c r="P1051" s="126">
        <v>660236</v>
      </c>
      <c r="Q1051" s="34" t="s">
        <v>96</v>
      </c>
      <c r="R1051" s="36" t="s">
        <v>1829</v>
      </c>
      <c r="S1051" s="36" t="s">
        <v>1828</v>
      </c>
      <c r="T1051" s="127">
        <v>30</v>
      </c>
    </row>
    <row r="1052" spans="1:20" s="40" customFormat="1" ht="51">
      <c r="A1052" s="29"/>
      <c r="B1052" s="41">
        <v>1035</v>
      </c>
      <c r="C1052" s="31" t="s">
        <v>29</v>
      </c>
      <c r="D1052" s="58" t="s">
        <v>339</v>
      </c>
      <c r="E1052" s="36" t="s">
        <v>1125</v>
      </c>
      <c r="F1052" s="36" t="s">
        <v>1198</v>
      </c>
      <c r="G1052" s="36" t="s">
        <v>1123</v>
      </c>
      <c r="H1052" s="36" t="s">
        <v>1199</v>
      </c>
      <c r="I1052" s="36" t="s">
        <v>1124</v>
      </c>
      <c r="J1052" s="36" t="s">
        <v>1825</v>
      </c>
      <c r="K1052" s="36" t="s">
        <v>1820</v>
      </c>
      <c r="L1052" s="36" t="s">
        <v>62</v>
      </c>
      <c r="M1052" s="34" t="s">
        <v>345</v>
      </c>
      <c r="N1052" s="34">
        <v>1</v>
      </c>
      <c r="O1052" s="126">
        <f t="shared" si="11"/>
        <v>35714</v>
      </c>
      <c r="P1052" s="126">
        <v>35714</v>
      </c>
      <c r="Q1052" s="34" t="s">
        <v>96</v>
      </c>
      <c r="R1052" s="36" t="s">
        <v>1829</v>
      </c>
      <c r="S1052" s="36" t="s">
        <v>164</v>
      </c>
      <c r="T1052" s="127">
        <v>30</v>
      </c>
    </row>
    <row r="1053" spans="1:20" s="46" customFormat="1" ht="51">
      <c r="A1053" s="55"/>
      <c r="B1053" s="41">
        <v>1036</v>
      </c>
      <c r="C1053" s="31" t="s">
        <v>29</v>
      </c>
      <c r="D1053" s="58" t="s">
        <v>339</v>
      </c>
      <c r="E1053" s="36" t="s">
        <v>1125</v>
      </c>
      <c r="F1053" s="36" t="s">
        <v>1198</v>
      </c>
      <c r="G1053" s="36" t="s">
        <v>1123</v>
      </c>
      <c r="H1053" s="36" t="s">
        <v>1199</v>
      </c>
      <c r="I1053" s="36" t="s">
        <v>1124</v>
      </c>
      <c r="J1053" s="36" t="s">
        <v>1825</v>
      </c>
      <c r="K1053" s="36" t="s">
        <v>1820</v>
      </c>
      <c r="L1053" s="36" t="s">
        <v>62</v>
      </c>
      <c r="M1053" s="36" t="s">
        <v>345</v>
      </c>
      <c r="N1053" s="36">
        <v>1</v>
      </c>
      <c r="O1053" s="126">
        <f t="shared" si="11"/>
        <v>35714</v>
      </c>
      <c r="P1053" s="126">
        <v>35714</v>
      </c>
      <c r="Q1053" s="34" t="s">
        <v>96</v>
      </c>
      <c r="R1053" s="36" t="s">
        <v>1829</v>
      </c>
      <c r="S1053" s="36" t="s">
        <v>77</v>
      </c>
      <c r="T1053" s="127">
        <v>30</v>
      </c>
    </row>
    <row r="1054" spans="1:20" s="40" customFormat="1" ht="51">
      <c r="A1054" s="29"/>
      <c r="B1054" s="41">
        <v>1037</v>
      </c>
      <c r="C1054" s="31" t="s">
        <v>29</v>
      </c>
      <c r="D1054" s="58" t="s">
        <v>339</v>
      </c>
      <c r="E1054" s="36" t="s">
        <v>1125</v>
      </c>
      <c r="F1054" s="36" t="s">
        <v>1198</v>
      </c>
      <c r="G1054" s="36" t="s">
        <v>1123</v>
      </c>
      <c r="H1054" s="36" t="s">
        <v>1199</v>
      </c>
      <c r="I1054" s="36" t="s">
        <v>1124</v>
      </c>
      <c r="J1054" s="36" t="s">
        <v>1825</v>
      </c>
      <c r="K1054" s="36" t="s">
        <v>1820</v>
      </c>
      <c r="L1054" s="36" t="s">
        <v>62</v>
      </c>
      <c r="M1054" s="34" t="s">
        <v>345</v>
      </c>
      <c r="N1054" s="34">
        <v>1</v>
      </c>
      <c r="O1054" s="126">
        <f t="shared" si="11"/>
        <v>35714</v>
      </c>
      <c r="P1054" s="126">
        <v>35714</v>
      </c>
      <c r="Q1054" s="34" t="s">
        <v>96</v>
      </c>
      <c r="R1054" s="36" t="s">
        <v>1829</v>
      </c>
      <c r="S1054" s="36" t="s">
        <v>97</v>
      </c>
      <c r="T1054" s="127">
        <v>30</v>
      </c>
    </row>
    <row r="1055" spans="1:20" s="46" customFormat="1" ht="51">
      <c r="A1055" s="55"/>
      <c r="B1055" s="41">
        <v>1038</v>
      </c>
      <c r="C1055" s="31" t="s">
        <v>29</v>
      </c>
      <c r="D1055" s="58" t="s">
        <v>339</v>
      </c>
      <c r="E1055" s="36" t="s">
        <v>1125</v>
      </c>
      <c r="F1055" s="36" t="s">
        <v>1198</v>
      </c>
      <c r="G1055" s="36" t="s">
        <v>1123</v>
      </c>
      <c r="H1055" s="36" t="s">
        <v>1199</v>
      </c>
      <c r="I1055" s="36" t="s">
        <v>1124</v>
      </c>
      <c r="J1055" s="36" t="s">
        <v>1825</v>
      </c>
      <c r="K1055" s="36" t="s">
        <v>1820</v>
      </c>
      <c r="L1055" s="36" t="s">
        <v>62</v>
      </c>
      <c r="M1055" s="36" t="s">
        <v>345</v>
      </c>
      <c r="N1055" s="36">
        <v>1</v>
      </c>
      <c r="O1055" s="126">
        <f t="shared" si="11"/>
        <v>35714</v>
      </c>
      <c r="P1055" s="126">
        <v>35714</v>
      </c>
      <c r="Q1055" s="34" t="s">
        <v>96</v>
      </c>
      <c r="R1055" s="36" t="s">
        <v>1829</v>
      </c>
      <c r="S1055" s="36" t="s">
        <v>191</v>
      </c>
      <c r="T1055" s="127">
        <v>30</v>
      </c>
    </row>
    <row r="1056" spans="1:20" s="40" customFormat="1" ht="51">
      <c r="A1056" s="29"/>
      <c r="B1056" s="41">
        <v>1039</v>
      </c>
      <c r="C1056" s="31" t="s">
        <v>29</v>
      </c>
      <c r="D1056" s="58" t="s">
        <v>339</v>
      </c>
      <c r="E1056" s="36" t="s">
        <v>1125</v>
      </c>
      <c r="F1056" s="36" t="s">
        <v>1198</v>
      </c>
      <c r="G1056" s="36" t="s">
        <v>1123</v>
      </c>
      <c r="H1056" s="36" t="s">
        <v>1199</v>
      </c>
      <c r="I1056" s="36" t="s">
        <v>1124</v>
      </c>
      <c r="J1056" s="36" t="s">
        <v>1825</v>
      </c>
      <c r="K1056" s="36" t="s">
        <v>1820</v>
      </c>
      <c r="L1056" s="36" t="s">
        <v>62</v>
      </c>
      <c r="M1056" s="34" t="s">
        <v>345</v>
      </c>
      <c r="N1056" s="34">
        <v>1</v>
      </c>
      <c r="O1056" s="126">
        <f t="shared" si="11"/>
        <v>35714</v>
      </c>
      <c r="P1056" s="126">
        <v>35714</v>
      </c>
      <c r="Q1056" s="34" t="s">
        <v>96</v>
      </c>
      <c r="R1056" s="36" t="s">
        <v>1829</v>
      </c>
      <c r="S1056" s="36" t="s">
        <v>106</v>
      </c>
      <c r="T1056" s="127">
        <v>30</v>
      </c>
    </row>
    <row r="1057" spans="1:20" s="46" customFormat="1" ht="51">
      <c r="A1057" s="55"/>
      <c r="B1057" s="41">
        <v>1040</v>
      </c>
      <c r="C1057" s="31" t="s">
        <v>29</v>
      </c>
      <c r="D1057" s="58" t="s">
        <v>339</v>
      </c>
      <c r="E1057" s="36" t="s">
        <v>1125</v>
      </c>
      <c r="F1057" s="36" t="s">
        <v>1198</v>
      </c>
      <c r="G1057" s="36" t="s">
        <v>1123</v>
      </c>
      <c r="H1057" s="36" t="s">
        <v>1199</v>
      </c>
      <c r="I1057" s="36" t="s">
        <v>1124</v>
      </c>
      <c r="J1057" s="36" t="s">
        <v>1825</v>
      </c>
      <c r="K1057" s="36" t="s">
        <v>1820</v>
      </c>
      <c r="L1057" s="36" t="s">
        <v>62</v>
      </c>
      <c r="M1057" s="36" t="s">
        <v>345</v>
      </c>
      <c r="N1057" s="36">
        <v>1</v>
      </c>
      <c r="O1057" s="126">
        <f t="shared" si="11"/>
        <v>35714</v>
      </c>
      <c r="P1057" s="126">
        <v>35714</v>
      </c>
      <c r="Q1057" s="34" t="s">
        <v>96</v>
      </c>
      <c r="R1057" s="36" t="s">
        <v>1829</v>
      </c>
      <c r="S1057" s="36" t="s">
        <v>111</v>
      </c>
      <c r="T1057" s="127">
        <v>30</v>
      </c>
    </row>
    <row r="1058" spans="1:20" s="40" customFormat="1" ht="51">
      <c r="A1058" s="29"/>
      <c r="B1058" s="41">
        <v>1041</v>
      </c>
      <c r="C1058" s="31" t="s">
        <v>29</v>
      </c>
      <c r="D1058" s="58" t="s">
        <v>339</v>
      </c>
      <c r="E1058" s="36" t="s">
        <v>1125</v>
      </c>
      <c r="F1058" s="36" t="s">
        <v>1198</v>
      </c>
      <c r="G1058" s="36" t="s">
        <v>1123</v>
      </c>
      <c r="H1058" s="36" t="s">
        <v>1199</v>
      </c>
      <c r="I1058" s="36" t="s">
        <v>1124</v>
      </c>
      <c r="J1058" s="36" t="s">
        <v>1825</v>
      </c>
      <c r="K1058" s="36" t="s">
        <v>1820</v>
      </c>
      <c r="L1058" s="36" t="s">
        <v>62</v>
      </c>
      <c r="M1058" s="34" t="s">
        <v>345</v>
      </c>
      <c r="N1058" s="34">
        <v>1</v>
      </c>
      <c r="O1058" s="126">
        <f t="shared" si="11"/>
        <v>35714</v>
      </c>
      <c r="P1058" s="126">
        <v>35714</v>
      </c>
      <c r="Q1058" s="34" t="s">
        <v>96</v>
      </c>
      <c r="R1058" s="36" t="s">
        <v>1829</v>
      </c>
      <c r="S1058" s="36" t="s">
        <v>187</v>
      </c>
      <c r="T1058" s="127">
        <v>30</v>
      </c>
    </row>
    <row r="1059" spans="1:20" s="46" customFormat="1" ht="51">
      <c r="A1059" s="55"/>
      <c r="B1059" s="41">
        <v>1042</v>
      </c>
      <c r="C1059" s="31" t="s">
        <v>29</v>
      </c>
      <c r="D1059" s="58" t="s">
        <v>339</v>
      </c>
      <c r="E1059" s="36" t="s">
        <v>1125</v>
      </c>
      <c r="F1059" s="36" t="s">
        <v>1198</v>
      </c>
      <c r="G1059" s="36" t="s">
        <v>1123</v>
      </c>
      <c r="H1059" s="36" t="s">
        <v>1199</v>
      </c>
      <c r="I1059" s="36" t="s">
        <v>1124</v>
      </c>
      <c r="J1059" s="36" t="s">
        <v>1825</v>
      </c>
      <c r="K1059" s="36" t="s">
        <v>1820</v>
      </c>
      <c r="L1059" s="36" t="s">
        <v>62</v>
      </c>
      <c r="M1059" s="36" t="s">
        <v>345</v>
      </c>
      <c r="N1059" s="36">
        <v>1</v>
      </c>
      <c r="O1059" s="126">
        <f t="shared" si="11"/>
        <v>35714</v>
      </c>
      <c r="P1059" s="126">
        <v>35714</v>
      </c>
      <c r="Q1059" s="34" t="s">
        <v>96</v>
      </c>
      <c r="R1059" s="36" t="s">
        <v>1829</v>
      </c>
      <c r="S1059" s="36" t="s">
        <v>177</v>
      </c>
      <c r="T1059" s="127">
        <v>30</v>
      </c>
    </row>
    <row r="1060" spans="1:20" s="40" customFormat="1" ht="51">
      <c r="A1060" s="29"/>
      <c r="B1060" s="41">
        <v>1043</v>
      </c>
      <c r="C1060" s="31" t="s">
        <v>29</v>
      </c>
      <c r="D1060" s="58" t="s">
        <v>339</v>
      </c>
      <c r="E1060" s="36" t="s">
        <v>1125</v>
      </c>
      <c r="F1060" s="36" t="s">
        <v>1198</v>
      </c>
      <c r="G1060" s="36" t="s">
        <v>1123</v>
      </c>
      <c r="H1060" s="36" t="s">
        <v>1199</v>
      </c>
      <c r="I1060" s="36" t="s">
        <v>1124</v>
      </c>
      <c r="J1060" s="36" t="s">
        <v>1825</v>
      </c>
      <c r="K1060" s="36" t="s">
        <v>1820</v>
      </c>
      <c r="L1060" s="36" t="s">
        <v>62</v>
      </c>
      <c r="M1060" s="34" t="s">
        <v>345</v>
      </c>
      <c r="N1060" s="34">
        <v>1</v>
      </c>
      <c r="O1060" s="126">
        <f t="shared" si="11"/>
        <v>35714</v>
      </c>
      <c r="P1060" s="126">
        <v>35714</v>
      </c>
      <c r="Q1060" s="34" t="s">
        <v>96</v>
      </c>
      <c r="R1060" s="36" t="s">
        <v>1829</v>
      </c>
      <c r="S1060" s="36" t="s">
        <v>1828</v>
      </c>
      <c r="T1060" s="127">
        <v>30</v>
      </c>
    </row>
    <row r="1061" spans="1:20" s="46" customFormat="1" ht="51">
      <c r="A1061" s="55"/>
      <c r="B1061" s="41">
        <v>1044</v>
      </c>
      <c r="C1061" s="31" t="s">
        <v>29</v>
      </c>
      <c r="D1061" s="58" t="s">
        <v>339</v>
      </c>
      <c r="E1061" s="36" t="s">
        <v>547</v>
      </c>
      <c r="F1061" s="36" t="s">
        <v>723</v>
      </c>
      <c r="G1061" s="36" t="s">
        <v>1823</v>
      </c>
      <c r="H1061" s="36" t="s">
        <v>723</v>
      </c>
      <c r="I1061" s="36" t="s">
        <v>551</v>
      </c>
      <c r="J1061" s="36" t="s">
        <v>1826</v>
      </c>
      <c r="K1061" s="36" t="s">
        <v>1821</v>
      </c>
      <c r="L1061" s="36" t="s">
        <v>62</v>
      </c>
      <c r="M1061" s="36" t="s">
        <v>345</v>
      </c>
      <c r="N1061" s="36">
        <v>1</v>
      </c>
      <c r="O1061" s="126">
        <f t="shared" si="11"/>
        <v>2921822</v>
      </c>
      <c r="P1061" s="126">
        <v>2921822</v>
      </c>
      <c r="Q1061" s="34" t="s">
        <v>96</v>
      </c>
      <c r="R1061" s="36" t="s">
        <v>1829</v>
      </c>
      <c r="S1061" s="36" t="s">
        <v>187</v>
      </c>
      <c r="T1061" s="127">
        <v>30</v>
      </c>
    </row>
    <row r="1062" spans="1:20" s="40" customFormat="1" ht="51">
      <c r="A1062" s="29"/>
      <c r="B1062" s="41">
        <v>1045</v>
      </c>
      <c r="C1062" s="31" t="s">
        <v>29</v>
      </c>
      <c r="D1062" s="58" t="s">
        <v>339</v>
      </c>
      <c r="E1062" s="36" t="s">
        <v>547</v>
      </c>
      <c r="F1062" s="36" t="s">
        <v>723</v>
      </c>
      <c r="G1062" s="36" t="s">
        <v>1823</v>
      </c>
      <c r="H1062" s="36" t="s">
        <v>723</v>
      </c>
      <c r="I1062" s="36" t="s">
        <v>551</v>
      </c>
      <c r="J1062" s="36" t="s">
        <v>1826</v>
      </c>
      <c r="K1062" s="36" t="s">
        <v>1821</v>
      </c>
      <c r="L1062" s="36" t="s">
        <v>62</v>
      </c>
      <c r="M1062" s="34" t="s">
        <v>345</v>
      </c>
      <c r="N1062" s="34">
        <v>1</v>
      </c>
      <c r="O1062" s="126">
        <f t="shared" si="11"/>
        <v>1460911</v>
      </c>
      <c r="P1062" s="126">
        <v>1460911</v>
      </c>
      <c r="Q1062" s="34" t="s">
        <v>96</v>
      </c>
      <c r="R1062" s="36" t="s">
        <v>1829</v>
      </c>
      <c r="S1062" s="36" t="s">
        <v>94</v>
      </c>
      <c r="T1062" s="127">
        <v>30</v>
      </c>
    </row>
    <row r="1063" spans="1:20" s="46" customFormat="1" ht="51">
      <c r="A1063" s="55"/>
      <c r="B1063" s="41">
        <v>1046</v>
      </c>
      <c r="C1063" s="31" t="s">
        <v>29</v>
      </c>
      <c r="D1063" s="58" t="s">
        <v>339</v>
      </c>
      <c r="E1063" s="36" t="s">
        <v>547</v>
      </c>
      <c r="F1063" s="36" t="s">
        <v>723</v>
      </c>
      <c r="G1063" s="36" t="s">
        <v>1823</v>
      </c>
      <c r="H1063" s="36" t="s">
        <v>723</v>
      </c>
      <c r="I1063" s="36" t="s">
        <v>551</v>
      </c>
      <c r="J1063" s="36" t="s">
        <v>1826</v>
      </c>
      <c r="K1063" s="36" t="s">
        <v>1821</v>
      </c>
      <c r="L1063" s="36" t="s">
        <v>62</v>
      </c>
      <c r="M1063" s="36" t="s">
        <v>345</v>
      </c>
      <c r="N1063" s="36">
        <v>1</v>
      </c>
      <c r="O1063" s="126">
        <f t="shared" si="11"/>
        <v>1460911</v>
      </c>
      <c r="P1063" s="126">
        <v>1460911</v>
      </c>
      <c r="Q1063" s="34" t="s">
        <v>96</v>
      </c>
      <c r="R1063" s="36" t="s">
        <v>1829</v>
      </c>
      <c r="S1063" s="36" t="s">
        <v>99</v>
      </c>
      <c r="T1063" s="127">
        <v>30</v>
      </c>
    </row>
    <row r="1064" spans="1:20" s="40" customFormat="1" ht="51">
      <c r="A1064" s="29"/>
      <c r="B1064" s="41">
        <v>1047</v>
      </c>
      <c r="C1064" s="31" t="s">
        <v>29</v>
      </c>
      <c r="D1064" s="58" t="s">
        <v>339</v>
      </c>
      <c r="E1064" s="36" t="s">
        <v>547</v>
      </c>
      <c r="F1064" s="36" t="s">
        <v>723</v>
      </c>
      <c r="G1064" s="36" t="s">
        <v>1823</v>
      </c>
      <c r="H1064" s="36" t="s">
        <v>723</v>
      </c>
      <c r="I1064" s="36" t="s">
        <v>551</v>
      </c>
      <c r="J1064" s="36" t="s">
        <v>1826</v>
      </c>
      <c r="K1064" s="36" t="s">
        <v>1821</v>
      </c>
      <c r="L1064" s="36" t="s">
        <v>62</v>
      </c>
      <c r="M1064" s="34" t="s">
        <v>345</v>
      </c>
      <c r="N1064" s="34">
        <v>1</v>
      </c>
      <c r="O1064" s="126">
        <f t="shared" si="11"/>
        <v>730456</v>
      </c>
      <c r="P1064" s="126">
        <v>730456</v>
      </c>
      <c r="Q1064" s="34" t="s">
        <v>96</v>
      </c>
      <c r="R1064" s="36" t="s">
        <v>1829</v>
      </c>
      <c r="S1064" s="36" t="s">
        <v>173</v>
      </c>
      <c r="T1064" s="127">
        <v>30</v>
      </c>
    </row>
    <row r="1065" spans="1:20" s="46" customFormat="1" ht="51">
      <c r="A1065" s="55"/>
      <c r="B1065" s="41">
        <v>1048</v>
      </c>
      <c r="C1065" s="31" t="s">
        <v>29</v>
      </c>
      <c r="D1065" s="58" t="s">
        <v>339</v>
      </c>
      <c r="E1065" s="36" t="s">
        <v>547</v>
      </c>
      <c r="F1065" s="36" t="s">
        <v>723</v>
      </c>
      <c r="G1065" s="36" t="s">
        <v>1823</v>
      </c>
      <c r="H1065" s="36" t="s">
        <v>723</v>
      </c>
      <c r="I1065" s="36" t="s">
        <v>551</v>
      </c>
      <c r="J1065" s="36" t="s">
        <v>1826</v>
      </c>
      <c r="K1065" s="36" t="s">
        <v>1821</v>
      </c>
      <c r="L1065" s="36" t="s">
        <v>62</v>
      </c>
      <c r="M1065" s="36" t="s">
        <v>345</v>
      </c>
      <c r="N1065" s="36">
        <v>1</v>
      </c>
      <c r="O1065" s="126">
        <f t="shared" si="11"/>
        <v>730456</v>
      </c>
      <c r="P1065" s="126">
        <v>730456</v>
      </c>
      <c r="Q1065" s="34" t="s">
        <v>96</v>
      </c>
      <c r="R1065" s="36" t="s">
        <v>1829</v>
      </c>
      <c r="S1065" s="36" t="s">
        <v>98</v>
      </c>
      <c r="T1065" s="127">
        <v>30</v>
      </c>
    </row>
    <row r="1066" spans="1:20" s="40" customFormat="1" ht="51">
      <c r="A1066" s="29"/>
      <c r="B1066" s="41">
        <v>1049</v>
      </c>
      <c r="C1066" s="31" t="s">
        <v>29</v>
      </c>
      <c r="D1066" s="58" t="s">
        <v>339</v>
      </c>
      <c r="E1066" s="36" t="s">
        <v>547</v>
      </c>
      <c r="F1066" s="36" t="s">
        <v>723</v>
      </c>
      <c r="G1066" s="36" t="s">
        <v>1823</v>
      </c>
      <c r="H1066" s="36" t="s">
        <v>723</v>
      </c>
      <c r="I1066" s="36" t="s">
        <v>551</v>
      </c>
      <c r="J1066" s="36" t="s">
        <v>1826</v>
      </c>
      <c r="K1066" s="36" t="s">
        <v>1821</v>
      </c>
      <c r="L1066" s="36" t="s">
        <v>62</v>
      </c>
      <c r="M1066" s="34" t="s">
        <v>345</v>
      </c>
      <c r="N1066" s="34">
        <v>1</v>
      </c>
      <c r="O1066" s="126">
        <f t="shared" si="11"/>
        <v>365228</v>
      </c>
      <c r="P1066" s="126">
        <v>365228</v>
      </c>
      <c r="Q1066" s="34" t="s">
        <v>96</v>
      </c>
      <c r="R1066" s="36" t="s">
        <v>1829</v>
      </c>
      <c r="S1066" s="36" t="s">
        <v>77</v>
      </c>
      <c r="T1066" s="127">
        <v>30</v>
      </c>
    </row>
    <row r="1067" spans="1:20" s="46" customFormat="1" ht="51">
      <c r="A1067" s="55"/>
      <c r="B1067" s="41">
        <v>1050</v>
      </c>
      <c r="C1067" s="31" t="s">
        <v>29</v>
      </c>
      <c r="D1067" s="58" t="s">
        <v>339</v>
      </c>
      <c r="E1067" s="36" t="s">
        <v>547</v>
      </c>
      <c r="F1067" s="36" t="s">
        <v>723</v>
      </c>
      <c r="G1067" s="36" t="s">
        <v>1823</v>
      </c>
      <c r="H1067" s="36" t="s">
        <v>723</v>
      </c>
      <c r="I1067" s="36" t="s">
        <v>551</v>
      </c>
      <c r="J1067" s="36" t="s">
        <v>1826</v>
      </c>
      <c r="K1067" s="36" t="s">
        <v>1821</v>
      </c>
      <c r="L1067" s="36" t="s">
        <v>62</v>
      </c>
      <c r="M1067" s="36" t="s">
        <v>345</v>
      </c>
      <c r="N1067" s="36">
        <v>1</v>
      </c>
      <c r="O1067" s="126">
        <f t="shared" si="11"/>
        <v>365228</v>
      </c>
      <c r="P1067" s="126">
        <v>365228</v>
      </c>
      <c r="Q1067" s="34" t="s">
        <v>96</v>
      </c>
      <c r="R1067" s="36" t="s">
        <v>1829</v>
      </c>
      <c r="S1067" s="36" t="s">
        <v>97</v>
      </c>
      <c r="T1067" s="127">
        <v>30</v>
      </c>
    </row>
    <row r="1068" spans="1:20" s="40" customFormat="1" ht="51">
      <c r="A1068" s="29"/>
      <c r="B1068" s="41">
        <v>1051</v>
      </c>
      <c r="C1068" s="31" t="s">
        <v>29</v>
      </c>
      <c r="D1068" s="58" t="s">
        <v>339</v>
      </c>
      <c r="E1068" s="36" t="s">
        <v>547</v>
      </c>
      <c r="F1068" s="36" t="s">
        <v>723</v>
      </c>
      <c r="G1068" s="36" t="s">
        <v>1823</v>
      </c>
      <c r="H1068" s="36" t="s">
        <v>723</v>
      </c>
      <c r="I1068" s="36" t="s">
        <v>551</v>
      </c>
      <c r="J1068" s="36" t="s">
        <v>1826</v>
      </c>
      <c r="K1068" s="36" t="s">
        <v>1821</v>
      </c>
      <c r="L1068" s="36" t="s">
        <v>62</v>
      </c>
      <c r="M1068" s="34" t="s">
        <v>345</v>
      </c>
      <c r="N1068" s="34">
        <v>1</v>
      </c>
      <c r="O1068" s="126">
        <f t="shared" si="11"/>
        <v>365228</v>
      </c>
      <c r="P1068" s="126">
        <v>365228</v>
      </c>
      <c r="Q1068" s="34" t="s">
        <v>96</v>
      </c>
      <c r="R1068" s="36" t="s">
        <v>1829</v>
      </c>
      <c r="S1068" s="36" t="s">
        <v>106</v>
      </c>
      <c r="T1068" s="127">
        <v>30</v>
      </c>
    </row>
    <row r="1069" spans="1:20" s="46" customFormat="1" ht="51">
      <c r="A1069" s="55"/>
      <c r="B1069" s="41">
        <v>1052</v>
      </c>
      <c r="C1069" s="31" t="s">
        <v>29</v>
      </c>
      <c r="D1069" s="58" t="s">
        <v>339</v>
      </c>
      <c r="E1069" s="36" t="s">
        <v>547</v>
      </c>
      <c r="F1069" s="36" t="s">
        <v>723</v>
      </c>
      <c r="G1069" s="36" t="s">
        <v>1823</v>
      </c>
      <c r="H1069" s="36" t="s">
        <v>723</v>
      </c>
      <c r="I1069" s="36" t="s">
        <v>551</v>
      </c>
      <c r="J1069" s="36" t="s">
        <v>1826</v>
      </c>
      <c r="K1069" s="36" t="s">
        <v>1821</v>
      </c>
      <c r="L1069" s="36" t="s">
        <v>62</v>
      </c>
      <c r="M1069" s="36" t="s">
        <v>345</v>
      </c>
      <c r="N1069" s="36">
        <v>1</v>
      </c>
      <c r="O1069" s="126">
        <f t="shared" si="11"/>
        <v>365228</v>
      </c>
      <c r="P1069" s="126">
        <v>365228</v>
      </c>
      <c r="Q1069" s="34" t="s">
        <v>96</v>
      </c>
      <c r="R1069" s="36" t="s">
        <v>1829</v>
      </c>
      <c r="S1069" s="36" t="s">
        <v>111</v>
      </c>
      <c r="T1069" s="127">
        <v>30</v>
      </c>
    </row>
    <row r="1070" spans="1:20" s="40" customFormat="1" ht="51">
      <c r="A1070" s="29"/>
      <c r="B1070" s="41">
        <v>1053</v>
      </c>
      <c r="C1070" s="31" t="s">
        <v>29</v>
      </c>
      <c r="D1070" s="58" t="s">
        <v>339</v>
      </c>
      <c r="E1070" s="36" t="s">
        <v>547</v>
      </c>
      <c r="F1070" s="36" t="s">
        <v>723</v>
      </c>
      <c r="G1070" s="36" t="s">
        <v>1823</v>
      </c>
      <c r="H1070" s="36" t="s">
        <v>723</v>
      </c>
      <c r="I1070" s="36" t="s">
        <v>551</v>
      </c>
      <c r="J1070" s="36" t="s">
        <v>1826</v>
      </c>
      <c r="K1070" s="36" t="s">
        <v>1821</v>
      </c>
      <c r="L1070" s="36" t="s">
        <v>62</v>
      </c>
      <c r="M1070" s="34" t="s">
        <v>345</v>
      </c>
      <c r="N1070" s="34">
        <v>1</v>
      </c>
      <c r="O1070" s="126">
        <f t="shared" si="11"/>
        <v>365228</v>
      </c>
      <c r="P1070" s="126">
        <v>365228</v>
      </c>
      <c r="Q1070" s="34" t="s">
        <v>96</v>
      </c>
      <c r="R1070" s="36" t="s">
        <v>1829</v>
      </c>
      <c r="S1070" s="36" t="s">
        <v>191</v>
      </c>
      <c r="T1070" s="127">
        <v>30</v>
      </c>
    </row>
    <row r="1071" spans="1:20" s="46" customFormat="1" ht="51">
      <c r="A1071" s="55"/>
      <c r="B1071" s="41">
        <v>1054</v>
      </c>
      <c r="C1071" s="31" t="s">
        <v>29</v>
      </c>
      <c r="D1071" s="58" t="s">
        <v>339</v>
      </c>
      <c r="E1071" s="36" t="s">
        <v>547</v>
      </c>
      <c r="F1071" s="36" t="s">
        <v>723</v>
      </c>
      <c r="G1071" s="36" t="s">
        <v>1823</v>
      </c>
      <c r="H1071" s="36" t="s">
        <v>723</v>
      </c>
      <c r="I1071" s="36" t="s">
        <v>551</v>
      </c>
      <c r="J1071" s="36" t="s">
        <v>1826</v>
      </c>
      <c r="K1071" s="36" t="s">
        <v>1821</v>
      </c>
      <c r="L1071" s="36" t="s">
        <v>62</v>
      </c>
      <c r="M1071" s="36" t="s">
        <v>345</v>
      </c>
      <c r="N1071" s="36">
        <v>1</v>
      </c>
      <c r="O1071" s="126">
        <f t="shared" si="11"/>
        <v>365228</v>
      </c>
      <c r="P1071" s="126">
        <v>365228</v>
      </c>
      <c r="Q1071" s="34" t="s">
        <v>96</v>
      </c>
      <c r="R1071" s="36" t="s">
        <v>1829</v>
      </c>
      <c r="S1071" s="36" t="s">
        <v>177</v>
      </c>
      <c r="T1071" s="127">
        <v>30</v>
      </c>
    </row>
    <row r="1072" spans="1:20" s="40" customFormat="1" ht="51">
      <c r="A1072" s="29"/>
      <c r="B1072" s="41">
        <v>1055</v>
      </c>
      <c r="C1072" s="31" t="s">
        <v>29</v>
      </c>
      <c r="D1072" s="58" t="s">
        <v>339</v>
      </c>
      <c r="E1072" s="36" t="s">
        <v>547</v>
      </c>
      <c r="F1072" s="36" t="s">
        <v>723</v>
      </c>
      <c r="G1072" s="36" t="s">
        <v>1823</v>
      </c>
      <c r="H1072" s="36" t="s">
        <v>723</v>
      </c>
      <c r="I1072" s="36" t="s">
        <v>551</v>
      </c>
      <c r="J1072" s="36" t="s">
        <v>1826</v>
      </c>
      <c r="K1072" s="36" t="s">
        <v>1821</v>
      </c>
      <c r="L1072" s="36" t="s">
        <v>62</v>
      </c>
      <c r="M1072" s="34" t="s">
        <v>345</v>
      </c>
      <c r="N1072" s="34">
        <v>1</v>
      </c>
      <c r="O1072" s="126">
        <f t="shared" si="11"/>
        <v>365228</v>
      </c>
      <c r="P1072" s="126">
        <v>365228</v>
      </c>
      <c r="Q1072" s="34" t="s">
        <v>96</v>
      </c>
      <c r="R1072" s="36" t="s">
        <v>1829</v>
      </c>
      <c r="S1072" s="36" t="s">
        <v>193</v>
      </c>
      <c r="T1072" s="127">
        <v>30</v>
      </c>
    </row>
    <row r="1073" spans="1:20" s="46" customFormat="1" ht="51">
      <c r="A1073" s="55"/>
      <c r="B1073" s="41">
        <v>1056</v>
      </c>
      <c r="C1073" s="31" t="s">
        <v>29</v>
      </c>
      <c r="D1073" s="58" t="s">
        <v>339</v>
      </c>
      <c r="E1073" s="36" t="s">
        <v>1125</v>
      </c>
      <c r="F1073" s="36" t="s">
        <v>1198</v>
      </c>
      <c r="G1073" s="36" t="s">
        <v>1123</v>
      </c>
      <c r="H1073" s="36" t="s">
        <v>1199</v>
      </c>
      <c r="I1073" s="36" t="s">
        <v>1124</v>
      </c>
      <c r="J1073" s="36" t="s">
        <v>1827</v>
      </c>
      <c r="K1073" s="36" t="s">
        <v>1822</v>
      </c>
      <c r="L1073" s="36" t="s">
        <v>62</v>
      </c>
      <c r="M1073" s="36" t="s">
        <v>345</v>
      </c>
      <c r="N1073" s="36">
        <v>1</v>
      </c>
      <c r="O1073" s="126">
        <f t="shared" si="11"/>
        <v>228571</v>
      </c>
      <c r="P1073" s="126">
        <v>228571</v>
      </c>
      <c r="Q1073" s="34" t="s">
        <v>96</v>
      </c>
      <c r="R1073" s="36" t="s">
        <v>1829</v>
      </c>
      <c r="S1073" s="36" t="s">
        <v>187</v>
      </c>
      <c r="T1073" s="127">
        <v>30</v>
      </c>
    </row>
    <row r="1074" spans="1:20" s="40" customFormat="1" ht="51">
      <c r="A1074" s="29"/>
      <c r="B1074" s="41">
        <v>1057</v>
      </c>
      <c r="C1074" s="31" t="s">
        <v>29</v>
      </c>
      <c r="D1074" s="58" t="s">
        <v>339</v>
      </c>
      <c r="E1074" s="36" t="s">
        <v>1125</v>
      </c>
      <c r="F1074" s="36" t="s">
        <v>1198</v>
      </c>
      <c r="G1074" s="36" t="s">
        <v>1123</v>
      </c>
      <c r="H1074" s="36" t="s">
        <v>1199</v>
      </c>
      <c r="I1074" s="36" t="s">
        <v>1124</v>
      </c>
      <c r="J1074" s="36" t="s">
        <v>1827</v>
      </c>
      <c r="K1074" s="36" t="s">
        <v>1822</v>
      </c>
      <c r="L1074" s="36" t="s">
        <v>62</v>
      </c>
      <c r="M1074" s="34" t="s">
        <v>345</v>
      </c>
      <c r="N1074" s="34">
        <v>1</v>
      </c>
      <c r="O1074" s="126">
        <f t="shared" si="11"/>
        <v>114286</v>
      </c>
      <c r="P1074" s="126">
        <v>114286</v>
      </c>
      <c r="Q1074" s="34" t="s">
        <v>96</v>
      </c>
      <c r="R1074" s="36" t="s">
        <v>1829</v>
      </c>
      <c r="S1074" s="36" t="s">
        <v>94</v>
      </c>
      <c r="T1074" s="127">
        <v>30</v>
      </c>
    </row>
    <row r="1075" spans="1:20" s="46" customFormat="1" ht="51">
      <c r="A1075" s="55"/>
      <c r="B1075" s="41">
        <v>1058</v>
      </c>
      <c r="C1075" s="31" t="s">
        <v>29</v>
      </c>
      <c r="D1075" s="58" t="s">
        <v>339</v>
      </c>
      <c r="E1075" s="36" t="s">
        <v>1125</v>
      </c>
      <c r="F1075" s="36" t="s">
        <v>1198</v>
      </c>
      <c r="G1075" s="36" t="s">
        <v>1123</v>
      </c>
      <c r="H1075" s="36" t="s">
        <v>1199</v>
      </c>
      <c r="I1075" s="36" t="s">
        <v>1124</v>
      </c>
      <c r="J1075" s="36" t="s">
        <v>1827</v>
      </c>
      <c r="K1075" s="36" t="s">
        <v>1822</v>
      </c>
      <c r="L1075" s="36" t="s">
        <v>62</v>
      </c>
      <c r="M1075" s="36" t="s">
        <v>345</v>
      </c>
      <c r="N1075" s="36">
        <v>1</v>
      </c>
      <c r="O1075" s="126">
        <f t="shared" si="11"/>
        <v>114286</v>
      </c>
      <c r="P1075" s="126">
        <v>114286</v>
      </c>
      <c r="Q1075" s="34" t="s">
        <v>96</v>
      </c>
      <c r="R1075" s="36" t="s">
        <v>1829</v>
      </c>
      <c r="S1075" s="36" t="s">
        <v>99</v>
      </c>
      <c r="T1075" s="127">
        <v>30</v>
      </c>
    </row>
    <row r="1076" spans="1:20" s="40" customFormat="1" ht="51">
      <c r="A1076" s="29"/>
      <c r="B1076" s="41">
        <v>1059</v>
      </c>
      <c r="C1076" s="31" t="s">
        <v>29</v>
      </c>
      <c r="D1076" s="58" t="s">
        <v>339</v>
      </c>
      <c r="E1076" s="36" t="s">
        <v>1125</v>
      </c>
      <c r="F1076" s="36" t="s">
        <v>1198</v>
      </c>
      <c r="G1076" s="36" t="s">
        <v>1123</v>
      </c>
      <c r="H1076" s="36" t="s">
        <v>1199</v>
      </c>
      <c r="I1076" s="36" t="s">
        <v>1124</v>
      </c>
      <c r="J1076" s="36" t="s">
        <v>1827</v>
      </c>
      <c r="K1076" s="36" t="s">
        <v>1822</v>
      </c>
      <c r="L1076" s="36" t="s">
        <v>62</v>
      </c>
      <c r="M1076" s="34" t="s">
        <v>345</v>
      </c>
      <c r="N1076" s="34">
        <v>1</v>
      </c>
      <c r="O1076" s="126">
        <f t="shared" si="11"/>
        <v>57143</v>
      </c>
      <c r="P1076" s="126">
        <v>57143</v>
      </c>
      <c r="Q1076" s="34" t="s">
        <v>96</v>
      </c>
      <c r="R1076" s="36" t="s">
        <v>1829</v>
      </c>
      <c r="S1076" s="36" t="s">
        <v>173</v>
      </c>
      <c r="T1076" s="127">
        <v>30</v>
      </c>
    </row>
    <row r="1077" spans="1:20" s="46" customFormat="1" ht="51">
      <c r="A1077" s="55"/>
      <c r="B1077" s="41">
        <v>1060</v>
      </c>
      <c r="C1077" s="31" t="s">
        <v>29</v>
      </c>
      <c r="D1077" s="58" t="s">
        <v>339</v>
      </c>
      <c r="E1077" s="36" t="s">
        <v>1125</v>
      </c>
      <c r="F1077" s="36" t="s">
        <v>1198</v>
      </c>
      <c r="G1077" s="36" t="s">
        <v>1123</v>
      </c>
      <c r="H1077" s="36" t="s">
        <v>1199</v>
      </c>
      <c r="I1077" s="36" t="s">
        <v>1124</v>
      </c>
      <c r="J1077" s="36" t="s">
        <v>1827</v>
      </c>
      <c r="K1077" s="36" t="s">
        <v>1822</v>
      </c>
      <c r="L1077" s="36" t="s">
        <v>62</v>
      </c>
      <c r="M1077" s="36" t="s">
        <v>345</v>
      </c>
      <c r="N1077" s="36">
        <v>1</v>
      </c>
      <c r="O1077" s="126">
        <f t="shared" si="11"/>
        <v>57143</v>
      </c>
      <c r="P1077" s="126">
        <v>57143</v>
      </c>
      <c r="Q1077" s="34" t="s">
        <v>96</v>
      </c>
      <c r="R1077" s="36" t="s">
        <v>1829</v>
      </c>
      <c r="S1077" s="36" t="s">
        <v>98</v>
      </c>
      <c r="T1077" s="127">
        <v>30</v>
      </c>
    </row>
    <row r="1078" spans="1:20" s="40" customFormat="1" ht="51">
      <c r="A1078" s="29"/>
      <c r="B1078" s="41">
        <v>1061</v>
      </c>
      <c r="C1078" s="31" t="s">
        <v>29</v>
      </c>
      <c r="D1078" s="58" t="s">
        <v>339</v>
      </c>
      <c r="E1078" s="36" t="s">
        <v>1125</v>
      </c>
      <c r="F1078" s="36" t="s">
        <v>1198</v>
      </c>
      <c r="G1078" s="36" t="s">
        <v>1123</v>
      </c>
      <c r="H1078" s="36" t="s">
        <v>1199</v>
      </c>
      <c r="I1078" s="36" t="s">
        <v>1124</v>
      </c>
      <c r="J1078" s="36" t="s">
        <v>1827</v>
      </c>
      <c r="K1078" s="36" t="s">
        <v>1822</v>
      </c>
      <c r="L1078" s="36" t="s">
        <v>62</v>
      </c>
      <c r="M1078" s="34" t="s">
        <v>345</v>
      </c>
      <c r="N1078" s="34">
        <v>1</v>
      </c>
      <c r="O1078" s="126">
        <f t="shared" si="11"/>
        <v>28571</v>
      </c>
      <c r="P1078" s="126">
        <v>28571</v>
      </c>
      <c r="Q1078" s="34" t="s">
        <v>96</v>
      </c>
      <c r="R1078" s="36" t="s">
        <v>1829</v>
      </c>
      <c r="S1078" s="36" t="s">
        <v>77</v>
      </c>
      <c r="T1078" s="127">
        <v>30</v>
      </c>
    </row>
    <row r="1079" spans="1:20" s="46" customFormat="1" ht="51">
      <c r="A1079" s="55"/>
      <c r="B1079" s="41">
        <v>1062</v>
      </c>
      <c r="C1079" s="31" t="s">
        <v>29</v>
      </c>
      <c r="D1079" s="58" t="s">
        <v>339</v>
      </c>
      <c r="E1079" s="36" t="s">
        <v>1125</v>
      </c>
      <c r="F1079" s="36" t="s">
        <v>1198</v>
      </c>
      <c r="G1079" s="36" t="s">
        <v>1123</v>
      </c>
      <c r="H1079" s="36" t="s">
        <v>1199</v>
      </c>
      <c r="I1079" s="36" t="s">
        <v>1124</v>
      </c>
      <c r="J1079" s="36" t="s">
        <v>1827</v>
      </c>
      <c r="K1079" s="36" t="s">
        <v>1822</v>
      </c>
      <c r="L1079" s="36" t="s">
        <v>62</v>
      </c>
      <c r="M1079" s="36" t="s">
        <v>345</v>
      </c>
      <c r="N1079" s="36">
        <v>1</v>
      </c>
      <c r="O1079" s="126">
        <f t="shared" si="11"/>
        <v>28571</v>
      </c>
      <c r="P1079" s="126">
        <v>28571</v>
      </c>
      <c r="Q1079" s="34" t="s">
        <v>96</v>
      </c>
      <c r="R1079" s="36" t="s">
        <v>1829</v>
      </c>
      <c r="S1079" s="36" t="s">
        <v>97</v>
      </c>
      <c r="T1079" s="127">
        <v>30</v>
      </c>
    </row>
    <row r="1080" spans="1:20" s="40" customFormat="1" ht="51">
      <c r="A1080" s="29"/>
      <c r="B1080" s="41">
        <v>1063</v>
      </c>
      <c r="C1080" s="31" t="s">
        <v>29</v>
      </c>
      <c r="D1080" s="58" t="s">
        <v>339</v>
      </c>
      <c r="E1080" s="36" t="s">
        <v>1125</v>
      </c>
      <c r="F1080" s="36" t="s">
        <v>1198</v>
      </c>
      <c r="G1080" s="36" t="s">
        <v>1123</v>
      </c>
      <c r="H1080" s="36" t="s">
        <v>1199</v>
      </c>
      <c r="I1080" s="36" t="s">
        <v>1124</v>
      </c>
      <c r="J1080" s="36" t="s">
        <v>1827</v>
      </c>
      <c r="K1080" s="36" t="s">
        <v>1822</v>
      </c>
      <c r="L1080" s="36" t="s">
        <v>62</v>
      </c>
      <c r="M1080" s="34" t="s">
        <v>345</v>
      </c>
      <c r="N1080" s="34">
        <v>1</v>
      </c>
      <c r="O1080" s="126">
        <f t="shared" si="11"/>
        <v>28571</v>
      </c>
      <c r="P1080" s="126">
        <v>28571</v>
      </c>
      <c r="Q1080" s="34" t="s">
        <v>96</v>
      </c>
      <c r="R1080" s="36" t="s">
        <v>1829</v>
      </c>
      <c r="S1080" s="36" t="s">
        <v>106</v>
      </c>
      <c r="T1080" s="127">
        <v>30</v>
      </c>
    </row>
    <row r="1081" spans="1:20" s="46" customFormat="1" ht="51">
      <c r="A1081" s="55"/>
      <c r="B1081" s="41">
        <v>1064</v>
      </c>
      <c r="C1081" s="31" t="s">
        <v>29</v>
      </c>
      <c r="D1081" s="58" t="s">
        <v>339</v>
      </c>
      <c r="E1081" s="36" t="s">
        <v>1125</v>
      </c>
      <c r="F1081" s="36" t="s">
        <v>1198</v>
      </c>
      <c r="G1081" s="36" t="s">
        <v>1123</v>
      </c>
      <c r="H1081" s="36" t="s">
        <v>1199</v>
      </c>
      <c r="I1081" s="36" t="s">
        <v>1124</v>
      </c>
      <c r="J1081" s="36" t="s">
        <v>1827</v>
      </c>
      <c r="K1081" s="36" t="s">
        <v>1822</v>
      </c>
      <c r="L1081" s="36" t="s">
        <v>62</v>
      </c>
      <c r="M1081" s="36" t="s">
        <v>345</v>
      </c>
      <c r="N1081" s="36">
        <v>1</v>
      </c>
      <c r="O1081" s="126">
        <f t="shared" si="11"/>
        <v>28571</v>
      </c>
      <c r="P1081" s="126">
        <v>28571</v>
      </c>
      <c r="Q1081" s="34" t="s">
        <v>96</v>
      </c>
      <c r="R1081" s="36" t="s">
        <v>1829</v>
      </c>
      <c r="S1081" s="36" t="s">
        <v>111</v>
      </c>
      <c r="T1081" s="127">
        <v>30</v>
      </c>
    </row>
    <row r="1082" spans="1:20" s="40" customFormat="1" ht="51">
      <c r="A1082" s="29"/>
      <c r="B1082" s="41">
        <v>1065</v>
      </c>
      <c r="C1082" s="31" t="s">
        <v>29</v>
      </c>
      <c r="D1082" s="58" t="s">
        <v>339</v>
      </c>
      <c r="E1082" s="36" t="s">
        <v>1125</v>
      </c>
      <c r="F1082" s="36" t="s">
        <v>1198</v>
      </c>
      <c r="G1082" s="36" t="s">
        <v>1123</v>
      </c>
      <c r="H1082" s="36" t="s">
        <v>1199</v>
      </c>
      <c r="I1082" s="36" t="s">
        <v>1124</v>
      </c>
      <c r="J1082" s="36" t="s">
        <v>1827</v>
      </c>
      <c r="K1082" s="36" t="s">
        <v>1822</v>
      </c>
      <c r="L1082" s="36" t="s">
        <v>62</v>
      </c>
      <c r="M1082" s="34" t="s">
        <v>345</v>
      </c>
      <c r="N1082" s="34">
        <v>1</v>
      </c>
      <c r="O1082" s="126">
        <f t="shared" si="11"/>
        <v>28571</v>
      </c>
      <c r="P1082" s="126">
        <v>28571</v>
      </c>
      <c r="Q1082" s="34" t="s">
        <v>96</v>
      </c>
      <c r="R1082" s="36" t="s">
        <v>1829</v>
      </c>
      <c r="S1082" s="36" t="s">
        <v>191</v>
      </c>
      <c r="T1082" s="127">
        <v>30</v>
      </c>
    </row>
    <row r="1083" spans="1:20" s="46" customFormat="1" ht="51">
      <c r="A1083" s="55"/>
      <c r="B1083" s="41">
        <v>1066</v>
      </c>
      <c r="C1083" s="31" t="s">
        <v>29</v>
      </c>
      <c r="D1083" s="58" t="s">
        <v>339</v>
      </c>
      <c r="E1083" s="36" t="s">
        <v>1125</v>
      </c>
      <c r="F1083" s="36" t="s">
        <v>1198</v>
      </c>
      <c r="G1083" s="36" t="s">
        <v>1123</v>
      </c>
      <c r="H1083" s="36" t="s">
        <v>1199</v>
      </c>
      <c r="I1083" s="36" t="s">
        <v>1124</v>
      </c>
      <c r="J1083" s="36" t="s">
        <v>1827</v>
      </c>
      <c r="K1083" s="36" t="s">
        <v>1822</v>
      </c>
      <c r="L1083" s="36" t="s">
        <v>62</v>
      </c>
      <c r="M1083" s="36" t="s">
        <v>345</v>
      </c>
      <c r="N1083" s="36">
        <v>1</v>
      </c>
      <c r="O1083" s="126">
        <f t="shared" si="11"/>
        <v>28571</v>
      </c>
      <c r="P1083" s="126">
        <v>28571</v>
      </c>
      <c r="Q1083" s="34" t="s">
        <v>96</v>
      </c>
      <c r="R1083" s="36" t="s">
        <v>1829</v>
      </c>
      <c r="S1083" s="36" t="s">
        <v>177</v>
      </c>
      <c r="T1083" s="127">
        <v>30</v>
      </c>
    </row>
    <row r="1084" spans="1:20" s="40" customFormat="1" ht="51">
      <c r="A1084" s="29"/>
      <c r="B1084" s="41">
        <v>1067</v>
      </c>
      <c r="C1084" s="31" t="s">
        <v>29</v>
      </c>
      <c r="D1084" s="58" t="s">
        <v>339</v>
      </c>
      <c r="E1084" s="36" t="s">
        <v>1125</v>
      </c>
      <c r="F1084" s="36" t="s">
        <v>1198</v>
      </c>
      <c r="G1084" s="36" t="s">
        <v>1123</v>
      </c>
      <c r="H1084" s="36" t="s">
        <v>1199</v>
      </c>
      <c r="I1084" s="36" t="s">
        <v>1124</v>
      </c>
      <c r="J1084" s="36" t="s">
        <v>1827</v>
      </c>
      <c r="K1084" s="36" t="s">
        <v>1822</v>
      </c>
      <c r="L1084" s="36" t="s">
        <v>62</v>
      </c>
      <c r="M1084" s="34" t="s">
        <v>345</v>
      </c>
      <c r="N1084" s="34">
        <v>1</v>
      </c>
      <c r="O1084" s="126">
        <f t="shared" si="11"/>
        <v>28571</v>
      </c>
      <c r="P1084" s="126">
        <v>28571</v>
      </c>
      <c r="Q1084" s="34" t="s">
        <v>96</v>
      </c>
      <c r="R1084" s="36" t="s">
        <v>1829</v>
      </c>
      <c r="S1084" s="36" t="s">
        <v>193</v>
      </c>
      <c r="T1084" s="127">
        <v>30</v>
      </c>
    </row>
    <row r="1085" spans="1:20" s="40" customFormat="1" ht="51">
      <c r="A1085" s="29"/>
      <c r="B1085" s="41">
        <v>1068</v>
      </c>
      <c r="C1085" s="31" t="s">
        <v>29</v>
      </c>
      <c r="D1085" s="32" t="s">
        <v>30</v>
      </c>
      <c r="E1085" s="36" t="s">
        <v>122</v>
      </c>
      <c r="F1085" s="34" t="s">
        <v>123</v>
      </c>
      <c r="G1085" s="34" t="s">
        <v>124</v>
      </c>
      <c r="H1085" s="40" t="s">
        <v>125</v>
      </c>
      <c r="I1085" s="36" t="s">
        <v>126</v>
      </c>
      <c r="J1085" s="36" t="s">
        <v>1830</v>
      </c>
      <c r="K1085" s="40" t="s">
        <v>1831</v>
      </c>
      <c r="L1085" s="36" t="s">
        <v>62</v>
      </c>
      <c r="M1085" s="34" t="s">
        <v>990</v>
      </c>
      <c r="N1085" s="39">
        <v>831.2</v>
      </c>
      <c r="O1085" s="39">
        <v>149368.13</v>
      </c>
      <c r="P1085" s="39">
        <v>139285714.28</v>
      </c>
      <c r="Q1085" s="36" t="s">
        <v>96</v>
      </c>
      <c r="R1085" s="36" t="s">
        <v>1829</v>
      </c>
      <c r="S1085" s="36" t="s">
        <v>77</v>
      </c>
      <c r="T1085" s="41">
        <v>10</v>
      </c>
    </row>
    <row r="1086" spans="1:20" s="40" customFormat="1" ht="38.25">
      <c r="A1086" s="29"/>
      <c r="B1086" s="41">
        <v>1069</v>
      </c>
      <c r="C1086" s="31" t="s">
        <v>29</v>
      </c>
      <c r="D1086" s="58" t="s">
        <v>327</v>
      </c>
      <c r="E1086" s="41" t="s">
        <v>1832</v>
      </c>
      <c r="F1086" s="36" t="s">
        <v>1834</v>
      </c>
      <c r="G1086" s="36" t="s">
        <v>1833</v>
      </c>
      <c r="H1086" s="36" t="s">
        <v>1834</v>
      </c>
      <c r="I1086" s="36" t="s">
        <v>1833</v>
      </c>
      <c r="J1086" s="36"/>
      <c r="K1086" s="34"/>
      <c r="L1086" s="36" t="s">
        <v>62</v>
      </c>
      <c r="M1086" s="34" t="s">
        <v>333</v>
      </c>
      <c r="N1086" s="34">
        <v>1</v>
      </c>
      <c r="O1086" s="39">
        <f t="shared" ref="O1086:O1087" si="12">P1086/N1086</f>
        <v>220000</v>
      </c>
      <c r="P1086" s="126">
        <v>220000</v>
      </c>
      <c r="Q1086" s="41" t="s">
        <v>96</v>
      </c>
      <c r="R1086" s="36" t="s">
        <v>96</v>
      </c>
      <c r="S1086" s="41" t="s">
        <v>40</v>
      </c>
      <c r="T1086" s="43">
        <v>50</v>
      </c>
    </row>
    <row r="1087" spans="1:20" s="40" customFormat="1" ht="51">
      <c r="A1087" s="29"/>
      <c r="B1087" s="41">
        <v>1070</v>
      </c>
      <c r="C1087" s="31" t="s">
        <v>29</v>
      </c>
      <c r="D1087" s="58" t="s">
        <v>339</v>
      </c>
      <c r="E1087" s="36" t="s">
        <v>1411</v>
      </c>
      <c r="F1087" s="36" t="s">
        <v>1413</v>
      </c>
      <c r="G1087" s="36" t="s">
        <v>1412</v>
      </c>
      <c r="H1087" s="36" t="s">
        <v>1413</v>
      </c>
      <c r="I1087" s="36" t="s">
        <v>1412</v>
      </c>
      <c r="J1087" s="36" t="s">
        <v>1836</v>
      </c>
      <c r="K1087" s="36" t="s">
        <v>1835</v>
      </c>
      <c r="L1087" s="36" t="s">
        <v>62</v>
      </c>
      <c r="M1087" s="41" t="s">
        <v>345</v>
      </c>
      <c r="N1087" s="43">
        <v>1</v>
      </c>
      <c r="O1087" s="39">
        <f t="shared" si="12"/>
        <v>62500</v>
      </c>
      <c r="P1087" s="39">
        <v>62500</v>
      </c>
      <c r="Q1087" s="36" t="s">
        <v>96</v>
      </c>
      <c r="R1087" s="36" t="s">
        <v>190</v>
      </c>
      <c r="S1087" s="34" t="s">
        <v>164</v>
      </c>
      <c r="T1087" s="36">
        <v>100</v>
      </c>
    </row>
    <row r="1088" spans="1:20" s="40" customFormat="1">
      <c r="A1088" s="29"/>
      <c r="B1088" s="41"/>
      <c r="C1088" s="108"/>
      <c r="D1088" s="109"/>
      <c r="E1088" s="58"/>
      <c r="F1088" s="36"/>
      <c r="G1088" s="36"/>
      <c r="H1088" s="36"/>
      <c r="I1088" s="36"/>
      <c r="J1088" s="36"/>
      <c r="K1088" s="36"/>
      <c r="L1088" s="36"/>
      <c r="M1088" s="41"/>
      <c r="N1088" s="43"/>
      <c r="O1088" s="39"/>
      <c r="P1088" s="39"/>
      <c r="Q1088" s="36"/>
      <c r="R1088" s="36"/>
      <c r="S1088" s="34"/>
      <c r="T1088" s="36"/>
    </row>
    <row r="1089" spans="1:22" ht="12.75" customHeight="1">
      <c r="B1089" s="121" t="s">
        <v>825</v>
      </c>
      <c r="C1089" s="122"/>
      <c r="D1089" s="122"/>
      <c r="E1089" s="123"/>
      <c r="F1089" s="66"/>
      <c r="G1089" s="67"/>
      <c r="H1089" s="67"/>
      <c r="I1089" s="68"/>
      <c r="J1089" s="68"/>
      <c r="K1089" s="68"/>
      <c r="L1089" s="66"/>
      <c r="M1089" s="66"/>
      <c r="N1089" s="69"/>
      <c r="O1089" s="69"/>
      <c r="P1089" s="65">
        <f>SUM(P18:P1087)</f>
        <v>1322094050.0699999</v>
      </c>
      <c r="Q1089" s="66"/>
      <c r="R1089" s="66"/>
      <c r="S1089" s="66"/>
      <c r="T1089" s="66"/>
      <c r="U1089" s="70"/>
      <c r="V1089" s="70"/>
    </row>
    <row r="1090" spans="1:22">
      <c r="F1090" s="2"/>
      <c r="U1090" s="70"/>
      <c r="V1090" s="70"/>
    </row>
    <row r="1091" spans="1:22">
      <c r="F1091" s="2"/>
      <c r="U1091" s="70"/>
      <c r="V1091" s="70"/>
    </row>
    <row r="1092" spans="1:22">
      <c r="A1092" s="29"/>
      <c r="C1092" s="2" t="s">
        <v>1260</v>
      </c>
      <c r="F1092" s="2"/>
      <c r="G1092" s="2"/>
      <c r="H1092" s="2"/>
      <c r="I1092" s="2"/>
      <c r="J1092" s="2"/>
      <c r="K1092" s="2"/>
      <c r="N1092" s="2"/>
      <c r="O1092" s="2"/>
      <c r="P1092" s="2"/>
      <c r="U1092" s="70"/>
      <c r="V1092" s="70"/>
    </row>
    <row r="1093" spans="1:22">
      <c r="U1093" s="70"/>
      <c r="V1093" s="70"/>
    </row>
    <row r="1094" spans="1:22">
      <c r="P1094" s="72"/>
      <c r="U1094" s="70"/>
      <c r="V1094" s="70"/>
    </row>
    <row r="1095" spans="1:22">
      <c r="U1095" s="70"/>
      <c r="V1095" s="70"/>
    </row>
    <row r="1096" spans="1:22">
      <c r="U1096" s="70"/>
      <c r="V1096" s="70"/>
    </row>
    <row r="1097" spans="1:22">
      <c r="U1097" s="70"/>
      <c r="V1097" s="70"/>
    </row>
    <row r="1098" spans="1:22">
      <c r="U1098" s="70"/>
      <c r="V1098" s="70"/>
    </row>
    <row r="1099" spans="1:22">
      <c r="U1099" s="70"/>
      <c r="V1099" s="70"/>
    </row>
    <row r="1100" spans="1:22">
      <c r="U1100" s="70"/>
      <c r="V1100" s="70"/>
    </row>
    <row r="1101" spans="1:22">
      <c r="U1101" s="70"/>
      <c r="V1101" s="70"/>
    </row>
    <row r="1102" spans="1:22">
      <c r="M1102" s="5"/>
      <c r="U1102" s="70"/>
      <c r="V1102" s="70"/>
    </row>
    <row r="1103" spans="1:22">
      <c r="U1103" s="70"/>
      <c r="V1103" s="70"/>
    </row>
    <row r="1104" spans="1:22">
      <c r="U1104" s="70"/>
      <c r="V1104" s="70"/>
    </row>
    <row r="1105" spans="21:22">
      <c r="U1105" s="70"/>
      <c r="V1105" s="70"/>
    </row>
    <row r="1106" spans="21:22">
      <c r="U1106" s="70"/>
      <c r="V1106" s="70"/>
    </row>
    <row r="1107" spans="21:22">
      <c r="U1107" s="70"/>
      <c r="V1107" s="70"/>
    </row>
    <row r="1108" spans="21:22">
      <c r="U1108" s="70"/>
      <c r="V1108" s="70"/>
    </row>
    <row r="1109" spans="21:22">
      <c r="U1109" s="70"/>
      <c r="V1109" s="70"/>
    </row>
    <row r="1110" spans="21:22">
      <c r="U1110" s="70"/>
      <c r="V1110" s="70"/>
    </row>
    <row r="1111" spans="21:22">
      <c r="U1111" s="70"/>
      <c r="V1111" s="70"/>
    </row>
    <row r="1112" spans="21:22">
      <c r="U1112" s="70"/>
      <c r="V1112" s="70"/>
    </row>
    <row r="1113" spans="21:22">
      <c r="U1113" s="70"/>
      <c r="V1113" s="70"/>
    </row>
    <row r="1114" spans="21:22">
      <c r="U1114" s="70"/>
      <c r="V1114" s="70"/>
    </row>
    <row r="1115" spans="21:22">
      <c r="U1115" s="70"/>
      <c r="V1115" s="70"/>
    </row>
    <row r="1116" spans="21:22">
      <c r="U1116" s="70"/>
      <c r="V1116" s="70"/>
    </row>
    <row r="1117" spans="21:22">
      <c r="U1117" s="70"/>
      <c r="V1117" s="70"/>
    </row>
    <row r="1118" spans="21:22">
      <c r="U1118" s="70"/>
      <c r="V1118" s="70"/>
    </row>
    <row r="1119" spans="21:22">
      <c r="U1119" s="70"/>
      <c r="V1119" s="70"/>
    </row>
    <row r="1120" spans="21:22">
      <c r="U1120" s="70"/>
      <c r="V1120" s="70"/>
    </row>
    <row r="1121" spans="21:22">
      <c r="U1121" s="70"/>
      <c r="V1121" s="70"/>
    </row>
    <row r="1122" spans="21:22">
      <c r="U1122" s="70"/>
      <c r="V1122" s="70"/>
    </row>
    <row r="1123" spans="21:22">
      <c r="U1123" s="70"/>
      <c r="V1123" s="70"/>
    </row>
    <row r="1124" spans="21:22">
      <c r="U1124" s="70"/>
      <c r="V1124" s="70"/>
    </row>
    <row r="1125" spans="21:22">
      <c r="U1125" s="70"/>
      <c r="V1125" s="70"/>
    </row>
    <row r="1126" spans="21:22">
      <c r="U1126" s="70"/>
      <c r="V1126" s="70"/>
    </row>
    <row r="1127" spans="21:22">
      <c r="U1127" s="70"/>
      <c r="V1127" s="70"/>
    </row>
    <row r="1128" spans="21:22">
      <c r="U1128" s="70"/>
      <c r="V1128" s="70"/>
    </row>
    <row r="1129" spans="21:22">
      <c r="U1129" s="70"/>
      <c r="V1129" s="70"/>
    </row>
    <row r="1130" spans="21:22">
      <c r="U1130" s="70"/>
      <c r="V1130" s="70"/>
    </row>
    <row r="1131" spans="21:22">
      <c r="U1131" s="70"/>
      <c r="V1131" s="70"/>
    </row>
    <row r="1132" spans="21:22">
      <c r="U1132" s="70"/>
      <c r="V1132" s="70"/>
    </row>
    <row r="1133" spans="21:22">
      <c r="U1133" s="70"/>
      <c r="V1133" s="70"/>
    </row>
    <row r="1134" spans="21:22">
      <c r="U1134" s="70"/>
      <c r="V1134" s="70"/>
    </row>
    <row r="1135" spans="21:22">
      <c r="U1135" s="70"/>
      <c r="V1135" s="70"/>
    </row>
    <row r="1136" spans="21:22">
      <c r="U1136" s="70"/>
      <c r="V1136" s="70"/>
    </row>
    <row r="1137" spans="21:22">
      <c r="U1137" s="70"/>
      <c r="V1137" s="70"/>
    </row>
    <row r="1138" spans="21:22">
      <c r="U1138" s="70"/>
      <c r="V1138" s="70"/>
    </row>
    <row r="1139" spans="21:22">
      <c r="U1139" s="70"/>
      <c r="V1139" s="70"/>
    </row>
    <row r="1140" spans="21:22">
      <c r="U1140" s="70"/>
      <c r="V1140" s="70"/>
    </row>
    <row r="1141" spans="21:22">
      <c r="U1141" s="70"/>
      <c r="V1141" s="70"/>
    </row>
    <row r="1142" spans="21:22">
      <c r="U1142" s="70"/>
      <c r="V1142" s="70"/>
    </row>
    <row r="1143" spans="21:22">
      <c r="U1143" s="70"/>
      <c r="V1143" s="70"/>
    </row>
    <row r="1144" spans="21:22">
      <c r="U1144" s="70"/>
      <c r="V1144" s="70"/>
    </row>
    <row r="1145" spans="21:22">
      <c r="U1145" s="70"/>
      <c r="V1145" s="70"/>
    </row>
    <row r="1146" spans="21:22">
      <c r="U1146" s="70"/>
      <c r="V1146" s="70"/>
    </row>
    <row r="1147" spans="21:22">
      <c r="U1147" s="70"/>
      <c r="V1147" s="70"/>
    </row>
    <row r="1148" spans="21:22">
      <c r="U1148" s="70"/>
      <c r="V1148" s="70"/>
    </row>
    <row r="1149" spans="21:22">
      <c r="U1149" s="70"/>
      <c r="V1149" s="70"/>
    </row>
    <row r="1150" spans="21:22">
      <c r="U1150" s="70"/>
      <c r="V1150" s="70"/>
    </row>
    <row r="1151" spans="21:22">
      <c r="U1151" s="70"/>
      <c r="V1151" s="70"/>
    </row>
    <row r="1152" spans="21:22">
      <c r="U1152" s="70"/>
      <c r="V1152" s="70"/>
    </row>
    <row r="1153" spans="21:22">
      <c r="U1153" s="70"/>
      <c r="V1153" s="70"/>
    </row>
    <row r="1154" spans="21:22">
      <c r="U1154" s="70"/>
      <c r="V1154" s="70"/>
    </row>
    <row r="1155" spans="21:22">
      <c r="U1155" s="70"/>
      <c r="V1155" s="70"/>
    </row>
    <row r="1156" spans="21:22">
      <c r="U1156" s="70"/>
      <c r="V1156" s="70"/>
    </row>
    <row r="1157" spans="21:22">
      <c r="U1157" s="70"/>
      <c r="V1157" s="70"/>
    </row>
    <row r="1158" spans="21:22">
      <c r="U1158" s="70"/>
      <c r="V1158" s="70"/>
    </row>
    <row r="1159" spans="21:22">
      <c r="U1159" s="70"/>
      <c r="V1159" s="70"/>
    </row>
    <row r="1160" spans="21:22">
      <c r="U1160" s="70"/>
      <c r="V1160" s="70"/>
    </row>
    <row r="1161" spans="21:22">
      <c r="U1161" s="70"/>
      <c r="V1161" s="70"/>
    </row>
    <row r="1162" spans="21:22">
      <c r="U1162" s="70"/>
      <c r="V1162" s="70"/>
    </row>
    <row r="1163" spans="21:22">
      <c r="U1163" s="70"/>
      <c r="V1163" s="70"/>
    </row>
    <row r="1164" spans="21:22">
      <c r="U1164" s="70"/>
      <c r="V1164" s="70"/>
    </row>
    <row r="1165" spans="21:22">
      <c r="U1165" s="70"/>
      <c r="V1165" s="70"/>
    </row>
    <row r="1166" spans="21:22">
      <c r="U1166" s="70"/>
      <c r="V1166" s="70"/>
    </row>
    <row r="1167" spans="21:22">
      <c r="U1167" s="70"/>
      <c r="V1167" s="70"/>
    </row>
    <row r="1168" spans="21:22">
      <c r="U1168" s="70"/>
      <c r="V1168" s="70"/>
    </row>
    <row r="1169" spans="21:22">
      <c r="U1169" s="70"/>
      <c r="V1169" s="70"/>
    </row>
    <row r="1170" spans="21:22">
      <c r="U1170" s="70"/>
      <c r="V1170" s="70"/>
    </row>
    <row r="1171" spans="21:22">
      <c r="U1171" s="70"/>
      <c r="V1171" s="70"/>
    </row>
    <row r="1172" spans="21:22">
      <c r="U1172" s="70"/>
      <c r="V1172" s="70"/>
    </row>
    <row r="1173" spans="21:22">
      <c r="U1173" s="70"/>
      <c r="V1173" s="70"/>
    </row>
    <row r="1174" spans="21:22">
      <c r="U1174" s="70"/>
      <c r="V1174" s="70"/>
    </row>
    <row r="1175" spans="21:22">
      <c r="U1175" s="70"/>
      <c r="V1175" s="70"/>
    </row>
    <row r="1176" spans="21:22">
      <c r="U1176" s="70"/>
      <c r="V1176" s="70"/>
    </row>
    <row r="1177" spans="21:22">
      <c r="U1177" s="70"/>
      <c r="V1177" s="70"/>
    </row>
    <row r="1178" spans="21:22">
      <c r="U1178" s="70"/>
      <c r="V1178" s="70"/>
    </row>
    <row r="1179" spans="21:22">
      <c r="U1179" s="70"/>
      <c r="V1179" s="70"/>
    </row>
    <row r="1180" spans="21:22">
      <c r="U1180" s="70"/>
      <c r="V1180" s="70"/>
    </row>
    <row r="1181" spans="21:22">
      <c r="U1181" s="70"/>
      <c r="V1181" s="70"/>
    </row>
    <row r="1182" spans="21:22">
      <c r="U1182" s="70"/>
      <c r="V1182" s="70"/>
    </row>
    <row r="1183" spans="21:22">
      <c r="U1183" s="70"/>
      <c r="V1183" s="70"/>
    </row>
    <row r="1184" spans="21:22">
      <c r="U1184" s="70"/>
      <c r="V1184" s="70"/>
    </row>
    <row r="1185" spans="21:22">
      <c r="U1185" s="70"/>
      <c r="V1185" s="70"/>
    </row>
    <row r="1186" spans="21:22">
      <c r="U1186" s="70"/>
      <c r="V1186" s="70"/>
    </row>
    <row r="1187" spans="21:22">
      <c r="U1187" s="70"/>
      <c r="V1187" s="70"/>
    </row>
    <row r="1188" spans="21:22">
      <c r="U1188" s="70"/>
      <c r="V1188" s="70"/>
    </row>
    <row r="1189" spans="21:22">
      <c r="U1189" s="70"/>
      <c r="V1189" s="70"/>
    </row>
    <row r="1190" spans="21:22">
      <c r="U1190" s="70"/>
      <c r="V1190" s="70"/>
    </row>
    <row r="1191" spans="21:22">
      <c r="U1191" s="70"/>
      <c r="V1191" s="70"/>
    </row>
    <row r="1192" spans="21:22">
      <c r="U1192" s="70"/>
      <c r="V1192" s="70"/>
    </row>
    <row r="1193" spans="21:22">
      <c r="U1193" s="70"/>
      <c r="V1193" s="70"/>
    </row>
    <row r="1194" spans="21:22">
      <c r="U1194" s="70"/>
      <c r="V1194" s="70"/>
    </row>
    <row r="1195" spans="21:22">
      <c r="U1195" s="70"/>
      <c r="V1195" s="70"/>
    </row>
    <row r="1196" spans="21:22">
      <c r="U1196" s="70"/>
      <c r="V1196" s="70"/>
    </row>
    <row r="1197" spans="21:22">
      <c r="U1197" s="70"/>
      <c r="V1197" s="70"/>
    </row>
    <row r="1198" spans="21:22">
      <c r="U1198" s="70"/>
      <c r="V1198" s="70"/>
    </row>
    <row r="1199" spans="21:22">
      <c r="U1199" s="70"/>
      <c r="V1199" s="70"/>
    </row>
    <row r="1200" spans="21:22">
      <c r="U1200" s="70"/>
      <c r="V1200" s="70"/>
    </row>
    <row r="1201" spans="21:22">
      <c r="U1201" s="70"/>
      <c r="V1201" s="70"/>
    </row>
    <row r="1202" spans="21:22">
      <c r="U1202" s="70"/>
      <c r="V1202" s="70"/>
    </row>
    <row r="1203" spans="21:22">
      <c r="U1203" s="70"/>
      <c r="V1203" s="70"/>
    </row>
    <row r="1204" spans="21:22">
      <c r="U1204" s="70"/>
      <c r="V1204" s="70"/>
    </row>
    <row r="1205" spans="21:22">
      <c r="U1205" s="70"/>
      <c r="V1205" s="70"/>
    </row>
    <row r="1206" spans="21:22">
      <c r="U1206" s="70"/>
      <c r="V1206" s="70"/>
    </row>
    <row r="1207" spans="21:22">
      <c r="U1207" s="70"/>
      <c r="V1207" s="70"/>
    </row>
    <row r="1208" spans="21:22">
      <c r="U1208" s="70"/>
      <c r="V1208" s="70"/>
    </row>
    <row r="1209" spans="21:22">
      <c r="U1209" s="70"/>
      <c r="V1209" s="70"/>
    </row>
    <row r="1210" spans="21:22">
      <c r="U1210" s="70"/>
      <c r="V1210" s="70"/>
    </row>
    <row r="1211" spans="21:22">
      <c r="U1211" s="70"/>
      <c r="V1211" s="70"/>
    </row>
    <row r="1212" spans="21:22">
      <c r="U1212" s="70"/>
      <c r="V1212" s="70"/>
    </row>
    <row r="1213" spans="21:22">
      <c r="U1213" s="70"/>
      <c r="V1213" s="70"/>
    </row>
    <row r="1214" spans="21:22">
      <c r="U1214" s="70"/>
      <c r="V1214" s="70"/>
    </row>
    <row r="1215" spans="21:22">
      <c r="U1215" s="70"/>
      <c r="V1215" s="70"/>
    </row>
    <row r="1216" spans="21:22">
      <c r="U1216" s="70"/>
      <c r="V1216" s="70"/>
    </row>
    <row r="1217" spans="21:22">
      <c r="U1217" s="70"/>
      <c r="V1217" s="70"/>
    </row>
    <row r="1218" spans="21:22">
      <c r="U1218" s="70"/>
      <c r="V1218" s="70"/>
    </row>
    <row r="1219" spans="21:22">
      <c r="U1219" s="70"/>
      <c r="V1219" s="70"/>
    </row>
    <row r="1220" spans="21:22">
      <c r="U1220" s="70"/>
      <c r="V1220" s="70"/>
    </row>
    <row r="1221" spans="21:22">
      <c r="U1221" s="70"/>
      <c r="V1221" s="70"/>
    </row>
    <row r="1222" spans="21:22">
      <c r="U1222" s="70"/>
      <c r="V1222" s="70"/>
    </row>
    <row r="1223" spans="21:22">
      <c r="U1223" s="70"/>
      <c r="V1223" s="70"/>
    </row>
    <row r="1224" spans="21:22">
      <c r="U1224" s="70"/>
      <c r="V1224" s="70"/>
    </row>
    <row r="1225" spans="21:22">
      <c r="U1225" s="70"/>
      <c r="V1225" s="70"/>
    </row>
    <row r="1226" spans="21:22">
      <c r="U1226" s="70"/>
      <c r="V1226" s="70"/>
    </row>
    <row r="1227" spans="21:22">
      <c r="U1227" s="70"/>
      <c r="V1227" s="70"/>
    </row>
    <row r="1228" spans="21:22">
      <c r="U1228" s="70"/>
      <c r="V1228" s="70"/>
    </row>
    <row r="1229" spans="21:22">
      <c r="U1229" s="70"/>
      <c r="V1229" s="70"/>
    </row>
    <row r="1230" spans="21:22">
      <c r="U1230" s="70"/>
      <c r="V1230" s="70"/>
    </row>
    <row r="1231" spans="21:22">
      <c r="U1231" s="70"/>
      <c r="V1231" s="70"/>
    </row>
    <row r="1232" spans="21:22">
      <c r="U1232" s="70"/>
      <c r="V1232" s="70"/>
    </row>
    <row r="1233" spans="21:22">
      <c r="U1233" s="70"/>
      <c r="V1233" s="70"/>
    </row>
    <row r="1234" spans="21:22">
      <c r="U1234" s="70"/>
      <c r="V1234" s="70"/>
    </row>
    <row r="1235" spans="21:22">
      <c r="U1235" s="70"/>
      <c r="V1235" s="70"/>
    </row>
    <row r="1236" spans="21:22">
      <c r="U1236" s="70"/>
      <c r="V1236" s="70"/>
    </row>
    <row r="1237" spans="21:22">
      <c r="U1237" s="70"/>
      <c r="V1237" s="70"/>
    </row>
    <row r="1238" spans="21:22">
      <c r="U1238" s="70"/>
      <c r="V1238" s="70"/>
    </row>
    <row r="1239" spans="21:22">
      <c r="U1239" s="70"/>
      <c r="V1239" s="70"/>
    </row>
    <row r="1240" spans="21:22">
      <c r="U1240" s="70"/>
      <c r="V1240" s="70"/>
    </row>
    <row r="1241" spans="21:22">
      <c r="U1241" s="70"/>
      <c r="V1241" s="70"/>
    </row>
    <row r="1242" spans="21:22">
      <c r="U1242" s="70"/>
      <c r="V1242" s="70"/>
    </row>
    <row r="1243" spans="21:22">
      <c r="U1243" s="70"/>
      <c r="V1243" s="70"/>
    </row>
    <row r="1244" spans="21:22">
      <c r="U1244" s="70"/>
      <c r="V1244" s="70"/>
    </row>
    <row r="1245" spans="21:22">
      <c r="U1245" s="70"/>
      <c r="V1245" s="70"/>
    </row>
    <row r="1246" spans="21:22">
      <c r="U1246" s="70"/>
      <c r="V1246" s="70"/>
    </row>
    <row r="1247" spans="21:22">
      <c r="U1247" s="70"/>
      <c r="V1247" s="70"/>
    </row>
    <row r="1248" spans="21:22">
      <c r="U1248" s="70"/>
      <c r="V1248" s="70"/>
    </row>
    <row r="1249" spans="21:22">
      <c r="U1249" s="70"/>
      <c r="V1249" s="70"/>
    </row>
    <row r="1250" spans="21:22">
      <c r="U1250" s="70"/>
      <c r="V1250" s="70"/>
    </row>
    <row r="1251" spans="21:22">
      <c r="U1251" s="70"/>
      <c r="V1251" s="70"/>
    </row>
    <row r="1252" spans="21:22">
      <c r="U1252" s="70"/>
      <c r="V1252" s="70"/>
    </row>
    <row r="1253" spans="21:22">
      <c r="U1253" s="70"/>
      <c r="V1253" s="70"/>
    </row>
    <row r="1254" spans="21:22">
      <c r="U1254" s="70"/>
      <c r="V1254" s="70"/>
    </row>
    <row r="1255" spans="21:22">
      <c r="U1255" s="70"/>
      <c r="V1255" s="70"/>
    </row>
    <row r="1256" spans="21:22">
      <c r="U1256" s="70"/>
      <c r="V1256" s="70"/>
    </row>
    <row r="1257" spans="21:22">
      <c r="U1257" s="70"/>
      <c r="V1257" s="70"/>
    </row>
    <row r="1258" spans="21:22">
      <c r="U1258" s="70"/>
      <c r="V1258" s="70"/>
    </row>
    <row r="1259" spans="21:22">
      <c r="U1259" s="70"/>
      <c r="V1259" s="70"/>
    </row>
    <row r="1260" spans="21:22">
      <c r="U1260" s="70"/>
      <c r="V1260" s="70"/>
    </row>
    <row r="1261" spans="21:22">
      <c r="U1261" s="70"/>
      <c r="V1261" s="70"/>
    </row>
    <row r="1262" spans="21:22">
      <c r="U1262" s="70"/>
      <c r="V1262" s="70"/>
    </row>
    <row r="1263" spans="21:22">
      <c r="U1263" s="70"/>
      <c r="V1263" s="70"/>
    </row>
    <row r="1264" spans="21:22">
      <c r="U1264" s="70"/>
      <c r="V1264" s="70"/>
    </row>
    <row r="1265" spans="21:22">
      <c r="U1265" s="70"/>
      <c r="V1265" s="70"/>
    </row>
    <row r="1266" spans="21:22">
      <c r="U1266" s="70"/>
      <c r="V1266" s="70"/>
    </row>
    <row r="1267" spans="21:22">
      <c r="U1267" s="70"/>
      <c r="V1267" s="70"/>
    </row>
    <row r="1268" spans="21:22">
      <c r="U1268" s="70"/>
      <c r="V1268" s="70"/>
    </row>
    <row r="1269" spans="21:22">
      <c r="U1269" s="70"/>
      <c r="V1269" s="70"/>
    </row>
    <row r="1270" spans="21:22">
      <c r="U1270" s="70"/>
      <c r="V1270" s="70"/>
    </row>
    <row r="1271" spans="21:22">
      <c r="U1271" s="70"/>
      <c r="V1271" s="70"/>
    </row>
    <row r="1272" spans="21:22">
      <c r="U1272" s="70"/>
      <c r="V1272" s="70"/>
    </row>
    <row r="1273" spans="21:22">
      <c r="U1273" s="70"/>
      <c r="V1273" s="70"/>
    </row>
    <row r="1274" spans="21:22">
      <c r="U1274" s="70"/>
      <c r="V1274" s="70"/>
    </row>
    <row r="1275" spans="21:22">
      <c r="U1275" s="70"/>
      <c r="V1275" s="70"/>
    </row>
    <row r="1276" spans="21:22">
      <c r="U1276" s="70"/>
      <c r="V1276" s="70"/>
    </row>
    <row r="1277" spans="21:22">
      <c r="U1277" s="70"/>
      <c r="V1277" s="70"/>
    </row>
    <row r="1278" spans="21:22">
      <c r="U1278" s="70"/>
      <c r="V1278" s="70"/>
    </row>
    <row r="1279" spans="21:22">
      <c r="U1279" s="70"/>
      <c r="V1279" s="70"/>
    </row>
    <row r="1280" spans="21:22">
      <c r="U1280" s="70"/>
      <c r="V1280" s="70"/>
    </row>
    <row r="1281" spans="21:22">
      <c r="U1281" s="70"/>
      <c r="V1281" s="70"/>
    </row>
    <row r="1282" spans="21:22">
      <c r="U1282" s="70"/>
      <c r="V1282" s="70"/>
    </row>
    <row r="1283" spans="21:22">
      <c r="U1283" s="70"/>
      <c r="V1283" s="70"/>
    </row>
    <row r="1284" spans="21:22">
      <c r="U1284" s="70"/>
      <c r="V1284" s="70"/>
    </row>
    <row r="1285" spans="21:22">
      <c r="U1285" s="70"/>
      <c r="V1285" s="70"/>
    </row>
    <row r="1286" spans="21:22">
      <c r="U1286" s="70"/>
      <c r="V1286" s="70"/>
    </row>
    <row r="1287" spans="21:22">
      <c r="U1287" s="70"/>
      <c r="V1287" s="70"/>
    </row>
    <row r="1288" spans="21:22">
      <c r="U1288" s="70"/>
      <c r="V1288" s="70"/>
    </row>
    <row r="1289" spans="21:22">
      <c r="U1289" s="70"/>
      <c r="V1289" s="70"/>
    </row>
    <row r="1290" spans="21:22">
      <c r="U1290" s="70"/>
      <c r="V1290" s="70"/>
    </row>
    <row r="1291" spans="21:22">
      <c r="U1291" s="70"/>
      <c r="V1291" s="70"/>
    </row>
    <row r="1292" spans="21:22">
      <c r="U1292" s="70"/>
      <c r="V1292" s="70"/>
    </row>
    <row r="1293" spans="21:22">
      <c r="U1293" s="70"/>
      <c r="V1293" s="70"/>
    </row>
    <row r="1294" spans="21:22">
      <c r="U1294" s="70"/>
      <c r="V1294" s="70"/>
    </row>
    <row r="1295" spans="21:22">
      <c r="U1295" s="70"/>
      <c r="V1295" s="70"/>
    </row>
    <row r="1296" spans="21:22">
      <c r="U1296" s="70"/>
      <c r="V1296" s="70"/>
    </row>
    <row r="1297" spans="21:22">
      <c r="U1297" s="70"/>
      <c r="V1297" s="70"/>
    </row>
    <row r="1298" spans="21:22">
      <c r="U1298" s="70"/>
      <c r="V1298" s="70"/>
    </row>
    <row r="1299" spans="21:22">
      <c r="U1299" s="70"/>
      <c r="V1299" s="70"/>
    </row>
    <row r="1300" spans="21:22">
      <c r="U1300" s="70"/>
      <c r="V1300" s="70"/>
    </row>
    <row r="1301" spans="21:22">
      <c r="U1301" s="70"/>
      <c r="V1301" s="70"/>
    </row>
    <row r="1302" spans="21:22">
      <c r="U1302" s="70"/>
      <c r="V1302" s="70"/>
    </row>
    <row r="1303" spans="21:22">
      <c r="U1303" s="70"/>
      <c r="V1303" s="70"/>
    </row>
    <row r="1304" spans="21:22">
      <c r="U1304" s="70"/>
      <c r="V1304" s="70"/>
    </row>
    <row r="1305" spans="21:22">
      <c r="U1305" s="70"/>
      <c r="V1305" s="70"/>
    </row>
    <row r="1306" spans="21:22">
      <c r="U1306" s="70"/>
      <c r="V1306" s="70"/>
    </row>
    <row r="1307" spans="21:22">
      <c r="U1307" s="70"/>
      <c r="V1307" s="70"/>
    </row>
    <row r="1308" spans="21:22">
      <c r="U1308" s="70"/>
      <c r="V1308" s="70"/>
    </row>
    <row r="1309" spans="21:22">
      <c r="U1309" s="70"/>
      <c r="V1309" s="70"/>
    </row>
    <row r="1310" spans="21:22">
      <c r="U1310" s="70"/>
      <c r="V1310" s="70"/>
    </row>
    <row r="1311" spans="21:22">
      <c r="U1311" s="70"/>
      <c r="V1311" s="70"/>
    </row>
    <row r="1312" spans="21:22">
      <c r="U1312" s="70"/>
      <c r="V1312" s="70"/>
    </row>
    <row r="1313" spans="21:22">
      <c r="U1313" s="70"/>
      <c r="V1313" s="70"/>
    </row>
    <row r="1314" spans="21:22">
      <c r="U1314" s="70"/>
      <c r="V1314" s="70"/>
    </row>
    <row r="1315" spans="21:22">
      <c r="U1315" s="70"/>
      <c r="V1315" s="70"/>
    </row>
    <row r="1316" spans="21:22">
      <c r="U1316" s="70"/>
      <c r="V1316" s="70"/>
    </row>
    <row r="1317" spans="21:22">
      <c r="U1317" s="70"/>
      <c r="V1317" s="70"/>
    </row>
    <row r="1318" spans="21:22">
      <c r="U1318" s="70"/>
      <c r="V1318" s="70"/>
    </row>
    <row r="1319" spans="21:22">
      <c r="U1319" s="70"/>
      <c r="V1319" s="70"/>
    </row>
    <row r="1320" spans="21:22">
      <c r="U1320" s="70"/>
      <c r="V1320" s="70"/>
    </row>
    <row r="1321" spans="21:22">
      <c r="U1321" s="70"/>
      <c r="V1321" s="70"/>
    </row>
    <row r="1322" spans="21:22">
      <c r="U1322" s="70"/>
      <c r="V1322" s="70"/>
    </row>
    <row r="1323" spans="21:22">
      <c r="U1323" s="70"/>
      <c r="V1323" s="70"/>
    </row>
    <row r="1324" spans="21:22">
      <c r="U1324" s="70"/>
      <c r="V1324" s="70"/>
    </row>
    <row r="1325" spans="21:22">
      <c r="U1325" s="70"/>
      <c r="V1325" s="70"/>
    </row>
    <row r="1326" spans="21:22">
      <c r="U1326" s="70"/>
      <c r="V1326" s="70"/>
    </row>
    <row r="1327" spans="21:22">
      <c r="U1327" s="70"/>
      <c r="V1327" s="70"/>
    </row>
    <row r="1328" spans="21:22">
      <c r="U1328" s="70"/>
      <c r="V1328" s="70"/>
    </row>
    <row r="1329" spans="21:22">
      <c r="U1329" s="70"/>
      <c r="V1329" s="70"/>
    </row>
    <row r="1330" spans="21:22">
      <c r="U1330" s="70"/>
      <c r="V1330" s="70"/>
    </row>
    <row r="1331" spans="21:22">
      <c r="U1331" s="70"/>
      <c r="V1331" s="70"/>
    </row>
    <row r="1332" spans="21:22">
      <c r="U1332" s="70"/>
      <c r="V1332" s="70"/>
    </row>
    <row r="1333" spans="21:22">
      <c r="U1333" s="70"/>
      <c r="V1333" s="70"/>
    </row>
    <row r="1334" spans="21:22">
      <c r="U1334" s="70"/>
      <c r="V1334" s="70"/>
    </row>
    <row r="1335" spans="21:22">
      <c r="U1335" s="70"/>
      <c r="V1335" s="70"/>
    </row>
    <row r="1336" spans="21:22">
      <c r="U1336" s="70"/>
      <c r="V1336" s="70"/>
    </row>
    <row r="1337" spans="21:22">
      <c r="U1337" s="70"/>
      <c r="V1337" s="70"/>
    </row>
    <row r="1338" spans="21:22">
      <c r="U1338" s="70"/>
      <c r="V1338" s="70"/>
    </row>
    <row r="1339" spans="21:22">
      <c r="U1339" s="70"/>
      <c r="V1339" s="70"/>
    </row>
    <row r="1340" spans="21:22">
      <c r="U1340" s="70"/>
      <c r="V1340" s="70"/>
    </row>
    <row r="1341" spans="21:22">
      <c r="U1341" s="70"/>
      <c r="V1341" s="70"/>
    </row>
    <row r="1342" spans="21:22">
      <c r="U1342" s="70"/>
      <c r="V1342" s="70"/>
    </row>
    <row r="1343" spans="21:22">
      <c r="U1343" s="70"/>
      <c r="V1343" s="70"/>
    </row>
    <row r="1344" spans="21:22">
      <c r="U1344" s="70"/>
      <c r="V1344" s="70"/>
    </row>
    <row r="1345" spans="21:22">
      <c r="U1345" s="70"/>
      <c r="V1345" s="70"/>
    </row>
    <row r="1346" spans="21:22">
      <c r="U1346" s="70"/>
      <c r="V1346" s="70"/>
    </row>
    <row r="1347" spans="21:22">
      <c r="U1347" s="70"/>
      <c r="V1347" s="70"/>
    </row>
    <row r="1348" spans="21:22">
      <c r="U1348" s="70"/>
      <c r="V1348" s="70"/>
    </row>
    <row r="1349" spans="21:22">
      <c r="U1349" s="70"/>
      <c r="V1349" s="70"/>
    </row>
    <row r="1350" spans="21:22">
      <c r="U1350" s="70"/>
      <c r="V1350" s="70"/>
    </row>
    <row r="1351" spans="21:22">
      <c r="U1351" s="70"/>
      <c r="V1351" s="70"/>
    </row>
    <row r="1352" spans="21:22">
      <c r="U1352" s="70"/>
      <c r="V1352" s="70"/>
    </row>
    <row r="1353" spans="21:22">
      <c r="U1353" s="70"/>
      <c r="V1353" s="70"/>
    </row>
    <row r="1354" spans="21:22">
      <c r="U1354" s="70"/>
      <c r="V1354" s="70"/>
    </row>
    <row r="1355" spans="21:22">
      <c r="U1355" s="70"/>
      <c r="V1355" s="70"/>
    </row>
    <row r="1356" spans="21:22">
      <c r="U1356" s="70"/>
      <c r="V1356" s="70"/>
    </row>
    <row r="1357" spans="21:22">
      <c r="U1357" s="70"/>
      <c r="V1357" s="70"/>
    </row>
    <row r="1358" spans="21:22">
      <c r="U1358" s="70"/>
      <c r="V1358" s="70"/>
    </row>
    <row r="1359" spans="21:22">
      <c r="U1359" s="70"/>
      <c r="V1359" s="70"/>
    </row>
    <row r="1360" spans="21:22">
      <c r="U1360" s="70"/>
      <c r="V1360" s="70"/>
    </row>
    <row r="1361" spans="21:22">
      <c r="U1361" s="70"/>
      <c r="V1361" s="70"/>
    </row>
    <row r="1362" spans="21:22">
      <c r="U1362" s="70"/>
      <c r="V1362" s="70"/>
    </row>
    <row r="1363" spans="21:22">
      <c r="U1363" s="70"/>
      <c r="V1363" s="70"/>
    </row>
    <row r="1364" spans="21:22">
      <c r="U1364" s="70"/>
      <c r="V1364" s="70"/>
    </row>
    <row r="1365" spans="21:22">
      <c r="U1365" s="70"/>
      <c r="V1365" s="70"/>
    </row>
    <row r="1366" spans="21:22">
      <c r="U1366" s="70"/>
      <c r="V1366" s="70"/>
    </row>
    <row r="1367" spans="21:22">
      <c r="U1367" s="70"/>
      <c r="V1367" s="70"/>
    </row>
    <row r="1368" spans="21:22">
      <c r="U1368" s="70"/>
      <c r="V1368" s="70"/>
    </row>
    <row r="1369" spans="21:22">
      <c r="U1369" s="70"/>
      <c r="V1369" s="70"/>
    </row>
    <row r="1370" spans="21:22">
      <c r="U1370" s="70"/>
      <c r="V1370" s="70"/>
    </row>
    <row r="1371" spans="21:22">
      <c r="U1371" s="70"/>
      <c r="V1371" s="70"/>
    </row>
    <row r="1372" spans="21:22">
      <c r="U1372" s="70"/>
      <c r="V1372" s="70"/>
    </row>
    <row r="1373" spans="21:22">
      <c r="U1373" s="70"/>
      <c r="V1373" s="70"/>
    </row>
    <row r="1374" spans="21:22">
      <c r="U1374" s="70"/>
      <c r="V1374" s="70"/>
    </row>
    <row r="1375" spans="21:22">
      <c r="U1375" s="70"/>
      <c r="V1375" s="70"/>
    </row>
    <row r="1376" spans="21:22">
      <c r="U1376" s="70"/>
      <c r="V1376" s="70"/>
    </row>
    <row r="1377" spans="21:22">
      <c r="U1377" s="70"/>
      <c r="V1377" s="70"/>
    </row>
    <row r="1378" spans="21:22">
      <c r="U1378" s="70"/>
      <c r="V1378" s="70"/>
    </row>
    <row r="1379" spans="21:22">
      <c r="U1379" s="70"/>
      <c r="V1379" s="70"/>
    </row>
    <row r="1380" spans="21:22">
      <c r="U1380" s="70"/>
      <c r="V1380" s="70"/>
    </row>
    <row r="1381" spans="21:22">
      <c r="U1381" s="70"/>
      <c r="V1381" s="70"/>
    </row>
    <row r="1382" spans="21:22">
      <c r="U1382" s="70"/>
      <c r="V1382" s="70"/>
    </row>
    <row r="1383" spans="21:22">
      <c r="U1383" s="70"/>
      <c r="V1383" s="70"/>
    </row>
    <row r="1384" spans="21:22">
      <c r="U1384" s="70"/>
      <c r="V1384" s="70"/>
    </row>
    <row r="1385" spans="21:22">
      <c r="U1385" s="70"/>
      <c r="V1385" s="70"/>
    </row>
    <row r="1386" spans="21:22">
      <c r="U1386" s="70"/>
      <c r="V1386" s="70"/>
    </row>
    <row r="1387" spans="21:22">
      <c r="U1387" s="70"/>
      <c r="V1387" s="70"/>
    </row>
    <row r="1388" spans="21:22">
      <c r="U1388" s="70"/>
      <c r="V1388" s="70"/>
    </row>
    <row r="1389" spans="21:22">
      <c r="U1389" s="70"/>
      <c r="V1389" s="70"/>
    </row>
    <row r="1390" spans="21:22">
      <c r="U1390" s="70"/>
      <c r="V1390" s="70"/>
    </row>
    <row r="1391" spans="21:22">
      <c r="U1391" s="70"/>
      <c r="V1391" s="70"/>
    </row>
    <row r="1392" spans="21:22">
      <c r="U1392" s="70"/>
      <c r="V1392" s="70"/>
    </row>
    <row r="1393" spans="21:22">
      <c r="U1393" s="70"/>
      <c r="V1393" s="70"/>
    </row>
    <row r="1394" spans="21:22">
      <c r="U1394" s="70"/>
      <c r="V1394" s="70"/>
    </row>
    <row r="1395" spans="21:22">
      <c r="U1395" s="70"/>
      <c r="V1395" s="70"/>
    </row>
    <row r="1396" spans="21:22">
      <c r="U1396" s="70"/>
      <c r="V1396" s="70"/>
    </row>
    <row r="1397" spans="21:22">
      <c r="U1397" s="70"/>
      <c r="V1397" s="70"/>
    </row>
    <row r="1398" spans="21:22">
      <c r="U1398" s="70"/>
      <c r="V1398" s="70"/>
    </row>
    <row r="1399" spans="21:22">
      <c r="U1399" s="70"/>
      <c r="V1399" s="70"/>
    </row>
    <row r="1400" spans="21:22">
      <c r="U1400" s="70"/>
      <c r="V1400" s="70"/>
    </row>
    <row r="1401" spans="21:22">
      <c r="U1401" s="70"/>
      <c r="V1401" s="70"/>
    </row>
    <row r="1402" spans="21:22">
      <c r="U1402" s="70"/>
      <c r="V1402" s="70"/>
    </row>
    <row r="1403" spans="21:22">
      <c r="U1403" s="70"/>
      <c r="V1403" s="70"/>
    </row>
    <row r="1404" spans="21:22">
      <c r="U1404" s="70"/>
      <c r="V1404" s="70"/>
    </row>
    <row r="1405" spans="21:22">
      <c r="U1405" s="70"/>
      <c r="V1405" s="70"/>
    </row>
    <row r="1406" spans="21:22">
      <c r="U1406" s="70"/>
      <c r="V1406" s="70"/>
    </row>
    <row r="1407" spans="21:22">
      <c r="U1407" s="70"/>
      <c r="V1407" s="70"/>
    </row>
    <row r="1408" spans="21:22">
      <c r="U1408" s="70"/>
      <c r="V1408" s="70"/>
    </row>
    <row r="1409" spans="21:22">
      <c r="U1409" s="70"/>
      <c r="V1409" s="70"/>
    </row>
    <row r="1410" spans="21:22">
      <c r="U1410" s="70"/>
      <c r="V1410" s="70"/>
    </row>
    <row r="1411" spans="21:22">
      <c r="U1411" s="70"/>
      <c r="V1411" s="70"/>
    </row>
    <row r="1412" spans="21:22">
      <c r="U1412" s="70"/>
      <c r="V1412" s="70"/>
    </row>
    <row r="1413" spans="21:22">
      <c r="U1413" s="70"/>
      <c r="V1413" s="70"/>
    </row>
    <row r="1414" spans="21:22">
      <c r="U1414" s="70"/>
      <c r="V1414" s="70"/>
    </row>
    <row r="1415" spans="21:22">
      <c r="U1415" s="70"/>
      <c r="V1415" s="70"/>
    </row>
    <row r="1416" spans="21:22">
      <c r="U1416" s="70"/>
      <c r="V1416" s="70"/>
    </row>
    <row r="1417" spans="21:22">
      <c r="U1417" s="70"/>
      <c r="V1417" s="70"/>
    </row>
    <row r="1418" spans="21:22">
      <c r="U1418" s="70"/>
      <c r="V1418" s="70"/>
    </row>
    <row r="1419" spans="21:22">
      <c r="U1419" s="70"/>
      <c r="V1419" s="70"/>
    </row>
    <row r="1420" spans="21:22">
      <c r="U1420" s="70"/>
      <c r="V1420" s="70"/>
    </row>
    <row r="1421" spans="21:22">
      <c r="U1421" s="70"/>
      <c r="V1421" s="70"/>
    </row>
    <row r="1422" spans="21:22">
      <c r="U1422" s="70"/>
      <c r="V1422" s="70"/>
    </row>
    <row r="1423" spans="21:22">
      <c r="U1423" s="70"/>
      <c r="V1423" s="70"/>
    </row>
    <row r="1424" spans="21:22">
      <c r="U1424" s="70"/>
      <c r="V1424" s="70"/>
    </row>
    <row r="1425" spans="21:22">
      <c r="U1425" s="70"/>
      <c r="V1425" s="70"/>
    </row>
    <row r="1426" spans="21:22">
      <c r="U1426" s="70"/>
      <c r="V1426" s="70"/>
    </row>
    <row r="1427" spans="21:22">
      <c r="U1427" s="70"/>
      <c r="V1427" s="70"/>
    </row>
    <row r="1428" spans="21:22">
      <c r="U1428" s="70"/>
      <c r="V1428" s="70"/>
    </row>
    <row r="1429" spans="21:22">
      <c r="U1429" s="70"/>
      <c r="V1429" s="70"/>
    </row>
    <row r="1430" spans="21:22">
      <c r="U1430" s="70"/>
      <c r="V1430" s="70"/>
    </row>
    <row r="1431" spans="21:22">
      <c r="U1431" s="70"/>
      <c r="V1431" s="70"/>
    </row>
    <row r="1432" spans="21:22">
      <c r="U1432" s="70"/>
      <c r="V1432" s="70"/>
    </row>
    <row r="1433" spans="21:22">
      <c r="U1433" s="70"/>
      <c r="V1433" s="70"/>
    </row>
    <row r="1434" spans="21:22">
      <c r="U1434" s="70"/>
      <c r="V1434" s="70"/>
    </row>
    <row r="1435" spans="21:22">
      <c r="U1435" s="70"/>
      <c r="V1435" s="70"/>
    </row>
    <row r="1436" spans="21:22">
      <c r="U1436" s="70"/>
      <c r="V1436" s="70"/>
    </row>
    <row r="1437" spans="21:22">
      <c r="U1437" s="70"/>
      <c r="V1437" s="70"/>
    </row>
    <row r="1438" spans="21:22">
      <c r="U1438" s="70"/>
      <c r="V1438" s="70"/>
    </row>
    <row r="1439" spans="21:22">
      <c r="U1439" s="70"/>
      <c r="V1439" s="70"/>
    </row>
    <row r="1440" spans="21:22">
      <c r="U1440" s="70"/>
      <c r="V1440" s="70"/>
    </row>
    <row r="1441" spans="21:22">
      <c r="U1441" s="70"/>
      <c r="V1441" s="70"/>
    </row>
    <row r="1442" spans="21:22">
      <c r="U1442" s="70"/>
      <c r="V1442" s="70"/>
    </row>
    <row r="1443" spans="21:22">
      <c r="U1443" s="70"/>
      <c r="V1443" s="70"/>
    </row>
    <row r="1444" spans="21:22">
      <c r="U1444" s="70"/>
      <c r="V1444" s="70"/>
    </row>
    <row r="1445" spans="21:22">
      <c r="U1445" s="70"/>
      <c r="V1445" s="70"/>
    </row>
    <row r="1446" spans="21:22">
      <c r="U1446" s="70"/>
      <c r="V1446" s="70"/>
    </row>
    <row r="1447" spans="21:22">
      <c r="U1447" s="70"/>
      <c r="V1447" s="70"/>
    </row>
    <row r="1448" spans="21:22">
      <c r="U1448" s="70"/>
      <c r="V1448" s="70"/>
    </row>
    <row r="1449" spans="21:22">
      <c r="U1449" s="70"/>
      <c r="V1449" s="70"/>
    </row>
    <row r="1450" spans="21:22">
      <c r="U1450" s="70"/>
      <c r="V1450" s="70"/>
    </row>
    <row r="1451" spans="21:22">
      <c r="U1451" s="70"/>
      <c r="V1451" s="70"/>
    </row>
    <row r="1452" spans="21:22">
      <c r="U1452" s="70"/>
      <c r="V1452" s="70"/>
    </row>
    <row r="1453" spans="21:22">
      <c r="U1453" s="70"/>
      <c r="V1453" s="70"/>
    </row>
    <row r="1454" spans="21:22">
      <c r="U1454" s="70"/>
      <c r="V1454" s="70"/>
    </row>
    <row r="1455" spans="21:22">
      <c r="U1455" s="70"/>
      <c r="V1455" s="70"/>
    </row>
    <row r="1456" spans="21:22">
      <c r="U1456" s="70"/>
      <c r="V1456" s="70"/>
    </row>
    <row r="1457" spans="21:22">
      <c r="U1457" s="70"/>
      <c r="V1457" s="70"/>
    </row>
    <row r="1458" spans="21:22">
      <c r="U1458" s="70"/>
      <c r="V1458" s="70"/>
    </row>
    <row r="1459" spans="21:22">
      <c r="U1459" s="70"/>
      <c r="V1459" s="70"/>
    </row>
    <row r="1460" spans="21:22">
      <c r="U1460" s="70"/>
      <c r="V1460" s="70"/>
    </row>
    <row r="1461" spans="21:22">
      <c r="U1461" s="70"/>
      <c r="V1461" s="70"/>
    </row>
    <row r="1462" spans="21:22">
      <c r="U1462" s="70"/>
      <c r="V1462" s="70"/>
    </row>
    <row r="1463" spans="21:22">
      <c r="U1463" s="70"/>
      <c r="V1463" s="70"/>
    </row>
    <row r="1464" spans="21:22">
      <c r="U1464" s="70"/>
      <c r="V1464" s="70"/>
    </row>
    <row r="1465" spans="21:22">
      <c r="U1465" s="70"/>
      <c r="V1465" s="70"/>
    </row>
    <row r="1466" spans="21:22">
      <c r="U1466" s="70"/>
      <c r="V1466" s="70"/>
    </row>
    <row r="1467" spans="21:22">
      <c r="U1467" s="70"/>
      <c r="V1467" s="70"/>
    </row>
    <row r="1468" spans="21:22">
      <c r="U1468" s="70"/>
      <c r="V1468" s="70"/>
    </row>
    <row r="1469" spans="21:22">
      <c r="U1469" s="70"/>
      <c r="V1469" s="70"/>
    </row>
    <row r="1470" spans="21:22">
      <c r="U1470" s="70"/>
      <c r="V1470" s="70"/>
    </row>
    <row r="1471" spans="21:22">
      <c r="U1471" s="70"/>
      <c r="V1471" s="70"/>
    </row>
    <row r="1472" spans="21:22">
      <c r="U1472" s="70"/>
      <c r="V1472" s="70"/>
    </row>
    <row r="1473" spans="21:22">
      <c r="U1473" s="70"/>
      <c r="V1473" s="70"/>
    </row>
    <row r="1474" spans="21:22">
      <c r="U1474" s="70"/>
      <c r="V1474" s="70"/>
    </row>
    <row r="1475" spans="21:22">
      <c r="U1475" s="70"/>
      <c r="V1475" s="70"/>
    </row>
    <row r="1476" spans="21:22">
      <c r="U1476" s="70"/>
      <c r="V1476" s="70"/>
    </row>
    <row r="1477" spans="21:22">
      <c r="U1477" s="70"/>
      <c r="V1477" s="70"/>
    </row>
    <row r="1478" spans="21:22">
      <c r="U1478" s="70"/>
      <c r="V1478" s="70"/>
    </row>
    <row r="1479" spans="21:22">
      <c r="U1479" s="70"/>
      <c r="V1479" s="70"/>
    </row>
    <row r="1480" spans="21:22">
      <c r="U1480" s="70"/>
      <c r="V1480" s="70"/>
    </row>
    <row r="1481" spans="21:22">
      <c r="U1481" s="70"/>
      <c r="V1481" s="70"/>
    </row>
    <row r="1482" spans="21:22">
      <c r="U1482" s="70"/>
      <c r="V1482" s="70"/>
    </row>
    <row r="1483" spans="21:22">
      <c r="U1483" s="70"/>
      <c r="V1483" s="70"/>
    </row>
    <row r="1484" spans="21:22">
      <c r="U1484" s="70"/>
      <c r="V1484" s="70"/>
    </row>
    <row r="1485" spans="21:22">
      <c r="U1485" s="70"/>
      <c r="V1485" s="70"/>
    </row>
    <row r="1486" spans="21:22">
      <c r="U1486" s="70"/>
      <c r="V1486" s="70"/>
    </row>
    <row r="1487" spans="21:22">
      <c r="U1487" s="70"/>
      <c r="V1487" s="70"/>
    </row>
    <row r="1488" spans="21:22">
      <c r="U1488" s="70"/>
      <c r="V1488" s="70"/>
    </row>
    <row r="1489" spans="21:22">
      <c r="U1489" s="70"/>
      <c r="V1489" s="70"/>
    </row>
    <row r="1490" spans="21:22">
      <c r="U1490" s="70"/>
      <c r="V1490" s="70"/>
    </row>
    <row r="1491" spans="21:22">
      <c r="U1491" s="70"/>
      <c r="V1491" s="70"/>
    </row>
    <row r="1492" spans="21:22">
      <c r="U1492" s="70"/>
      <c r="V1492" s="70"/>
    </row>
    <row r="1493" spans="21:22">
      <c r="U1493" s="70"/>
      <c r="V1493" s="70"/>
    </row>
    <row r="1494" spans="21:22">
      <c r="U1494" s="70"/>
      <c r="V1494" s="70"/>
    </row>
    <row r="1495" spans="21:22">
      <c r="U1495" s="70"/>
      <c r="V1495" s="70"/>
    </row>
    <row r="1496" spans="21:22">
      <c r="U1496" s="70"/>
      <c r="V1496" s="70"/>
    </row>
    <row r="1497" spans="21:22">
      <c r="U1497" s="70"/>
      <c r="V1497" s="70"/>
    </row>
    <row r="1498" spans="21:22">
      <c r="U1498" s="70"/>
      <c r="V1498" s="70"/>
    </row>
    <row r="1499" spans="21:22">
      <c r="U1499" s="70"/>
      <c r="V1499" s="70"/>
    </row>
    <row r="1500" spans="21:22">
      <c r="U1500" s="70"/>
      <c r="V1500" s="70"/>
    </row>
    <row r="1501" spans="21:22">
      <c r="U1501" s="70"/>
      <c r="V1501" s="70"/>
    </row>
    <row r="1502" spans="21:22">
      <c r="U1502" s="70"/>
      <c r="V1502" s="70"/>
    </row>
    <row r="1503" spans="21:22">
      <c r="U1503" s="70"/>
      <c r="V1503" s="70"/>
    </row>
    <row r="1504" spans="21:22">
      <c r="U1504" s="70"/>
      <c r="V1504" s="70"/>
    </row>
    <row r="1505" spans="21:22">
      <c r="U1505" s="70"/>
      <c r="V1505" s="70"/>
    </row>
    <row r="1506" spans="21:22">
      <c r="U1506" s="70"/>
      <c r="V1506" s="70"/>
    </row>
    <row r="1507" spans="21:22">
      <c r="U1507" s="70"/>
      <c r="V1507" s="70"/>
    </row>
    <row r="1508" spans="21:22">
      <c r="U1508" s="70"/>
      <c r="V1508" s="70"/>
    </row>
    <row r="1509" spans="21:22">
      <c r="U1509" s="70"/>
      <c r="V1509" s="70"/>
    </row>
    <row r="1510" spans="21:22">
      <c r="U1510" s="70"/>
      <c r="V1510" s="70"/>
    </row>
    <row r="1511" spans="21:22">
      <c r="U1511" s="70"/>
      <c r="V1511" s="70"/>
    </row>
    <row r="1512" spans="21:22">
      <c r="U1512" s="70"/>
      <c r="V1512" s="70"/>
    </row>
    <row r="1513" spans="21:22">
      <c r="U1513" s="70"/>
      <c r="V1513" s="70"/>
    </row>
    <row r="1514" spans="21:22">
      <c r="U1514" s="70"/>
      <c r="V1514" s="70"/>
    </row>
    <row r="1515" spans="21:22">
      <c r="U1515" s="70"/>
      <c r="V1515" s="70"/>
    </row>
    <row r="1516" spans="21:22">
      <c r="U1516" s="70"/>
      <c r="V1516" s="70"/>
    </row>
    <row r="1517" spans="21:22">
      <c r="U1517" s="70"/>
      <c r="V1517" s="70"/>
    </row>
    <row r="1518" spans="21:22">
      <c r="U1518" s="70"/>
      <c r="V1518" s="70"/>
    </row>
    <row r="1519" spans="21:22">
      <c r="U1519" s="70"/>
      <c r="V1519" s="70"/>
    </row>
    <row r="1520" spans="21:22">
      <c r="U1520" s="70"/>
      <c r="V1520" s="70"/>
    </row>
    <row r="1521" spans="21:22">
      <c r="U1521" s="70"/>
      <c r="V1521" s="70"/>
    </row>
    <row r="1522" spans="21:22">
      <c r="U1522" s="70"/>
      <c r="V1522" s="70"/>
    </row>
    <row r="1523" spans="21:22">
      <c r="U1523" s="70"/>
      <c r="V1523" s="70"/>
    </row>
    <row r="1524" spans="21:22">
      <c r="U1524" s="70"/>
      <c r="V1524" s="70"/>
    </row>
    <row r="1525" spans="21:22">
      <c r="U1525" s="70"/>
      <c r="V1525" s="70"/>
    </row>
    <row r="1526" spans="21:22">
      <c r="U1526" s="70"/>
      <c r="V1526" s="70"/>
    </row>
    <row r="1527" spans="21:22">
      <c r="U1527" s="70"/>
      <c r="V1527" s="70"/>
    </row>
    <row r="1528" spans="21:22">
      <c r="U1528" s="70"/>
      <c r="V1528" s="70"/>
    </row>
    <row r="1529" spans="21:22">
      <c r="U1529" s="70"/>
      <c r="V1529" s="70"/>
    </row>
    <row r="1530" spans="21:22">
      <c r="U1530" s="70"/>
      <c r="V1530" s="70"/>
    </row>
    <row r="1531" spans="21:22">
      <c r="U1531" s="70"/>
      <c r="V1531" s="70"/>
    </row>
    <row r="1532" spans="21:22">
      <c r="U1532" s="70"/>
      <c r="V1532" s="70"/>
    </row>
    <row r="1533" spans="21:22">
      <c r="U1533" s="70"/>
      <c r="V1533" s="70"/>
    </row>
    <row r="1534" spans="21:22">
      <c r="U1534" s="70"/>
      <c r="V1534" s="70"/>
    </row>
    <row r="1535" spans="21:22">
      <c r="U1535" s="70"/>
      <c r="V1535" s="70"/>
    </row>
    <row r="1536" spans="21:22">
      <c r="U1536" s="70"/>
      <c r="V1536" s="70"/>
    </row>
    <row r="1537" spans="21:22">
      <c r="U1537" s="70"/>
      <c r="V1537" s="70"/>
    </row>
    <row r="1538" spans="21:22">
      <c r="U1538" s="70"/>
      <c r="V1538" s="70"/>
    </row>
    <row r="1539" spans="21:22">
      <c r="U1539" s="70"/>
      <c r="V1539" s="70"/>
    </row>
    <row r="1540" spans="21:22">
      <c r="U1540" s="70"/>
      <c r="V1540" s="70"/>
    </row>
    <row r="1541" spans="21:22">
      <c r="U1541" s="70"/>
      <c r="V1541" s="70"/>
    </row>
    <row r="1542" spans="21:22">
      <c r="U1542" s="70"/>
      <c r="V1542" s="70"/>
    </row>
    <row r="1543" spans="21:22">
      <c r="U1543" s="70"/>
      <c r="V1543" s="70"/>
    </row>
    <row r="1544" spans="21:22">
      <c r="U1544" s="70"/>
      <c r="V1544" s="70"/>
    </row>
    <row r="1545" spans="21:22">
      <c r="U1545" s="70"/>
      <c r="V1545" s="70"/>
    </row>
    <row r="1546" spans="21:22">
      <c r="U1546" s="70"/>
      <c r="V1546" s="70"/>
    </row>
    <row r="1547" spans="21:22">
      <c r="U1547" s="70"/>
      <c r="V1547" s="70"/>
    </row>
    <row r="1548" spans="21:22">
      <c r="U1548" s="70"/>
      <c r="V1548" s="70"/>
    </row>
    <row r="1549" spans="21:22">
      <c r="U1549" s="70"/>
      <c r="V1549" s="70"/>
    </row>
    <row r="1550" spans="21:22">
      <c r="U1550" s="70"/>
      <c r="V1550" s="70"/>
    </row>
    <row r="1551" spans="21:22">
      <c r="U1551" s="70"/>
      <c r="V1551" s="70"/>
    </row>
    <row r="1552" spans="21:22">
      <c r="U1552" s="70"/>
      <c r="V1552" s="70"/>
    </row>
    <row r="1553" spans="21:22">
      <c r="U1553" s="70"/>
      <c r="V1553" s="70"/>
    </row>
    <row r="1554" spans="21:22">
      <c r="U1554" s="70"/>
      <c r="V1554" s="70"/>
    </row>
    <row r="1555" spans="21:22">
      <c r="U1555" s="70"/>
      <c r="V1555" s="70"/>
    </row>
    <row r="1556" spans="21:22">
      <c r="U1556" s="70"/>
      <c r="V1556" s="70"/>
    </row>
    <row r="1557" spans="21:22">
      <c r="U1557" s="70"/>
      <c r="V1557" s="70"/>
    </row>
    <row r="1558" spans="21:22">
      <c r="U1558" s="70"/>
      <c r="V1558" s="70"/>
    </row>
    <row r="1559" spans="21:22">
      <c r="U1559" s="70"/>
      <c r="V1559" s="70"/>
    </row>
    <row r="1560" spans="21:22">
      <c r="U1560" s="70"/>
      <c r="V1560" s="70"/>
    </row>
    <row r="1561" spans="21:22">
      <c r="U1561" s="70"/>
      <c r="V1561" s="70"/>
    </row>
    <row r="1562" spans="21:22">
      <c r="U1562" s="70"/>
      <c r="V1562" s="70"/>
    </row>
    <row r="1563" spans="21:22">
      <c r="U1563" s="70"/>
      <c r="V1563" s="70"/>
    </row>
    <row r="1564" spans="21:22">
      <c r="U1564" s="70"/>
      <c r="V1564" s="70"/>
    </row>
    <row r="1565" spans="21:22">
      <c r="U1565" s="70"/>
      <c r="V1565" s="70"/>
    </row>
    <row r="1566" spans="21:22">
      <c r="U1566" s="70"/>
      <c r="V1566" s="70"/>
    </row>
    <row r="1567" spans="21:22">
      <c r="U1567" s="70"/>
      <c r="V1567" s="70"/>
    </row>
    <row r="1568" spans="21:22">
      <c r="U1568" s="70"/>
      <c r="V1568" s="70"/>
    </row>
    <row r="1569" spans="21:22">
      <c r="U1569" s="70"/>
      <c r="V1569" s="70"/>
    </row>
    <row r="1570" spans="21:22">
      <c r="U1570" s="70"/>
      <c r="V1570" s="70"/>
    </row>
    <row r="1571" spans="21:22">
      <c r="U1571" s="70"/>
      <c r="V1571" s="70"/>
    </row>
    <row r="1572" spans="21:22">
      <c r="U1572" s="70"/>
      <c r="V1572" s="70"/>
    </row>
    <row r="1573" spans="21:22">
      <c r="U1573" s="70"/>
      <c r="V1573" s="70"/>
    </row>
    <row r="1574" spans="21:22">
      <c r="U1574" s="70"/>
      <c r="V1574" s="70"/>
    </row>
    <row r="1575" spans="21:22">
      <c r="U1575" s="70"/>
      <c r="V1575" s="70"/>
    </row>
    <row r="1576" spans="21:22">
      <c r="U1576" s="70"/>
      <c r="V1576" s="70"/>
    </row>
    <row r="1577" spans="21:22">
      <c r="U1577" s="70"/>
      <c r="V1577" s="70"/>
    </row>
    <row r="1578" spans="21:22">
      <c r="U1578" s="70"/>
      <c r="V1578" s="70"/>
    </row>
    <row r="1579" spans="21:22">
      <c r="U1579" s="70"/>
      <c r="V1579" s="70"/>
    </row>
    <row r="1580" spans="21:22">
      <c r="U1580" s="70"/>
      <c r="V1580" s="70"/>
    </row>
    <row r="1581" spans="21:22">
      <c r="U1581" s="70"/>
      <c r="V1581" s="70"/>
    </row>
    <row r="1582" spans="21:22">
      <c r="U1582" s="70"/>
      <c r="V1582" s="70"/>
    </row>
    <row r="1583" spans="21:22">
      <c r="U1583" s="70"/>
      <c r="V1583" s="70"/>
    </row>
    <row r="1584" spans="21:22">
      <c r="U1584" s="70"/>
      <c r="V1584" s="70"/>
    </row>
    <row r="1585" spans="21:22">
      <c r="U1585" s="70"/>
      <c r="V1585" s="70"/>
    </row>
    <row r="1586" spans="21:22">
      <c r="U1586" s="70"/>
      <c r="V1586" s="70"/>
    </row>
    <row r="1587" spans="21:22">
      <c r="U1587" s="70"/>
      <c r="V1587" s="70"/>
    </row>
    <row r="1588" spans="21:22">
      <c r="U1588" s="70"/>
      <c r="V1588" s="70"/>
    </row>
    <row r="1589" spans="21:22">
      <c r="U1589" s="70"/>
      <c r="V1589" s="70"/>
    </row>
    <row r="1590" spans="21:22">
      <c r="U1590" s="70"/>
      <c r="V1590" s="70"/>
    </row>
    <row r="1591" spans="21:22">
      <c r="U1591" s="70"/>
      <c r="V1591" s="70"/>
    </row>
    <row r="1592" spans="21:22">
      <c r="U1592" s="70"/>
      <c r="V1592" s="70"/>
    </row>
    <row r="1593" spans="21:22">
      <c r="U1593" s="70"/>
      <c r="V1593" s="70"/>
    </row>
    <row r="1594" spans="21:22">
      <c r="U1594" s="70"/>
      <c r="V1594" s="70"/>
    </row>
    <row r="1595" spans="21:22">
      <c r="U1595" s="70"/>
      <c r="V1595" s="70"/>
    </row>
    <row r="1596" spans="21:22">
      <c r="U1596" s="70"/>
      <c r="V1596" s="70"/>
    </row>
    <row r="1597" spans="21:22">
      <c r="U1597" s="70"/>
      <c r="V1597" s="70"/>
    </row>
    <row r="1598" spans="21:22">
      <c r="U1598" s="70"/>
      <c r="V1598" s="70"/>
    </row>
    <row r="1599" spans="21:22">
      <c r="U1599" s="70"/>
      <c r="V1599" s="70"/>
    </row>
    <row r="1600" spans="21:22">
      <c r="U1600" s="70"/>
      <c r="V1600" s="70"/>
    </row>
    <row r="1601" spans="21:22">
      <c r="U1601" s="70"/>
      <c r="V1601" s="70"/>
    </row>
    <row r="1602" spans="21:22">
      <c r="U1602" s="70"/>
      <c r="V1602" s="70"/>
    </row>
    <row r="1603" spans="21:22">
      <c r="U1603" s="70"/>
      <c r="V1603" s="70"/>
    </row>
    <row r="1604" spans="21:22">
      <c r="U1604" s="70"/>
      <c r="V1604" s="70"/>
    </row>
    <row r="1605" spans="21:22">
      <c r="U1605" s="70"/>
      <c r="V1605" s="70"/>
    </row>
    <row r="1606" spans="21:22">
      <c r="U1606" s="70"/>
      <c r="V1606" s="70"/>
    </row>
    <row r="1607" spans="21:22">
      <c r="U1607" s="70"/>
      <c r="V1607" s="70"/>
    </row>
    <row r="1608" spans="21:22">
      <c r="U1608" s="70"/>
      <c r="V1608" s="70"/>
    </row>
    <row r="1609" spans="21:22">
      <c r="U1609" s="70"/>
      <c r="V1609" s="70"/>
    </row>
    <row r="1610" spans="21:22">
      <c r="U1610" s="70"/>
      <c r="V1610" s="70"/>
    </row>
    <row r="1611" spans="21:22">
      <c r="U1611" s="70"/>
      <c r="V1611" s="70"/>
    </row>
    <row r="1612" spans="21:22">
      <c r="U1612" s="70"/>
      <c r="V1612" s="70"/>
    </row>
    <row r="1613" spans="21:22">
      <c r="U1613" s="70"/>
      <c r="V1613" s="70"/>
    </row>
    <row r="1614" spans="21:22">
      <c r="U1614" s="70"/>
      <c r="V1614" s="70"/>
    </row>
    <row r="1615" spans="21:22">
      <c r="U1615" s="70"/>
      <c r="V1615" s="70"/>
    </row>
    <row r="1616" spans="21:22">
      <c r="U1616" s="70"/>
      <c r="V1616" s="70"/>
    </row>
    <row r="1617" spans="21:22">
      <c r="U1617" s="70"/>
      <c r="V1617" s="70"/>
    </row>
    <row r="1618" spans="21:22">
      <c r="U1618" s="70"/>
      <c r="V1618" s="70"/>
    </row>
    <row r="1619" spans="21:22">
      <c r="U1619" s="70"/>
      <c r="V1619" s="70"/>
    </row>
    <row r="1620" spans="21:22">
      <c r="U1620" s="70"/>
      <c r="V1620" s="70"/>
    </row>
    <row r="1621" spans="21:22">
      <c r="U1621" s="70"/>
      <c r="V1621" s="70"/>
    </row>
    <row r="1622" spans="21:22">
      <c r="U1622" s="70"/>
      <c r="V1622" s="70"/>
    </row>
    <row r="1623" spans="21:22">
      <c r="U1623" s="70"/>
      <c r="V1623" s="70"/>
    </row>
    <row r="1624" spans="21:22">
      <c r="U1624" s="70"/>
      <c r="V1624" s="70"/>
    </row>
    <row r="1625" spans="21:22">
      <c r="U1625" s="70"/>
      <c r="V1625" s="70"/>
    </row>
    <row r="1626" spans="21:22">
      <c r="U1626" s="70"/>
      <c r="V1626" s="70"/>
    </row>
    <row r="1627" spans="21:22">
      <c r="U1627" s="70"/>
      <c r="V1627" s="70"/>
    </row>
    <row r="1628" spans="21:22">
      <c r="U1628" s="70"/>
      <c r="V1628" s="70"/>
    </row>
    <row r="1629" spans="21:22">
      <c r="U1629" s="70"/>
      <c r="V1629" s="70"/>
    </row>
    <row r="1630" spans="21:22">
      <c r="U1630" s="70"/>
      <c r="V1630" s="70"/>
    </row>
    <row r="1631" spans="21:22">
      <c r="U1631" s="70"/>
      <c r="V1631" s="70"/>
    </row>
    <row r="1632" spans="21:22">
      <c r="U1632" s="70"/>
      <c r="V1632" s="70"/>
    </row>
    <row r="1633" spans="21:22">
      <c r="U1633" s="70"/>
      <c r="V1633" s="70"/>
    </row>
    <row r="1634" spans="21:22">
      <c r="U1634" s="70"/>
      <c r="V1634" s="70"/>
    </row>
    <row r="1635" spans="21:22">
      <c r="U1635" s="70"/>
      <c r="V1635" s="70"/>
    </row>
    <row r="1636" spans="21:22">
      <c r="U1636" s="70"/>
      <c r="V1636" s="70"/>
    </row>
    <row r="1637" spans="21:22">
      <c r="U1637" s="70"/>
      <c r="V1637" s="70"/>
    </row>
    <row r="1638" spans="21:22">
      <c r="U1638" s="70"/>
      <c r="V1638" s="70"/>
    </row>
    <row r="1639" spans="21:22">
      <c r="U1639" s="70"/>
      <c r="V1639" s="70"/>
    </row>
    <row r="1640" spans="21:22">
      <c r="U1640" s="70"/>
      <c r="V1640" s="70"/>
    </row>
    <row r="1641" spans="21:22">
      <c r="U1641" s="70"/>
      <c r="V1641" s="70"/>
    </row>
    <row r="1642" spans="21:22">
      <c r="U1642" s="70"/>
      <c r="V1642" s="70"/>
    </row>
    <row r="1643" spans="21:22">
      <c r="U1643" s="70"/>
      <c r="V1643" s="70"/>
    </row>
    <row r="1644" spans="21:22">
      <c r="U1644" s="70"/>
      <c r="V1644" s="70"/>
    </row>
    <row r="1645" spans="21:22">
      <c r="U1645" s="70"/>
      <c r="V1645" s="70"/>
    </row>
    <row r="1646" spans="21:22">
      <c r="U1646" s="70"/>
      <c r="V1646" s="70"/>
    </row>
    <row r="1647" spans="21:22">
      <c r="U1647" s="70"/>
      <c r="V1647" s="70"/>
    </row>
    <row r="1648" spans="21:22">
      <c r="U1648" s="70"/>
      <c r="V1648" s="70"/>
    </row>
    <row r="1649" spans="21:22">
      <c r="U1649" s="70"/>
      <c r="V1649" s="70"/>
    </row>
    <row r="1650" spans="21:22">
      <c r="U1650" s="70"/>
      <c r="V1650" s="70"/>
    </row>
    <row r="1651" spans="21:22">
      <c r="U1651" s="70"/>
      <c r="V1651" s="70"/>
    </row>
    <row r="1652" spans="21:22">
      <c r="U1652" s="70"/>
      <c r="V1652" s="70"/>
    </row>
    <row r="1653" spans="21:22">
      <c r="U1653" s="70"/>
      <c r="V1653" s="70"/>
    </row>
    <row r="1654" spans="21:22">
      <c r="U1654" s="70"/>
      <c r="V1654" s="70"/>
    </row>
    <row r="1655" spans="21:22">
      <c r="U1655" s="70"/>
      <c r="V1655" s="70"/>
    </row>
    <row r="1656" spans="21:22">
      <c r="U1656" s="70"/>
      <c r="V1656" s="70"/>
    </row>
    <row r="1657" spans="21:22">
      <c r="U1657" s="70"/>
      <c r="V1657" s="70"/>
    </row>
    <row r="1658" spans="21:22">
      <c r="U1658" s="70"/>
      <c r="V1658" s="70"/>
    </row>
    <row r="1659" spans="21:22">
      <c r="U1659" s="70"/>
      <c r="V1659" s="70"/>
    </row>
    <row r="1660" spans="21:22">
      <c r="U1660" s="70"/>
      <c r="V1660" s="70"/>
    </row>
    <row r="1661" spans="21:22">
      <c r="U1661" s="70"/>
      <c r="V1661" s="70"/>
    </row>
    <row r="1662" spans="21:22">
      <c r="U1662" s="70"/>
      <c r="V1662" s="70"/>
    </row>
    <row r="1663" spans="21:22">
      <c r="U1663" s="70"/>
      <c r="V1663" s="70"/>
    </row>
    <row r="1664" spans="21:22">
      <c r="U1664" s="70"/>
      <c r="V1664" s="70"/>
    </row>
    <row r="1665" spans="21:22">
      <c r="U1665" s="70"/>
      <c r="V1665" s="70"/>
    </row>
    <row r="1666" spans="21:22">
      <c r="U1666" s="70"/>
      <c r="V1666" s="70"/>
    </row>
    <row r="1667" spans="21:22">
      <c r="U1667" s="70"/>
      <c r="V1667" s="70"/>
    </row>
    <row r="1668" spans="21:22">
      <c r="U1668" s="70"/>
      <c r="V1668" s="70"/>
    </row>
    <row r="1669" spans="21:22">
      <c r="U1669" s="70"/>
      <c r="V1669" s="70"/>
    </row>
    <row r="1670" spans="21:22">
      <c r="U1670" s="70"/>
      <c r="V1670" s="70"/>
    </row>
    <row r="1671" spans="21:22">
      <c r="U1671" s="70"/>
      <c r="V1671" s="70"/>
    </row>
    <row r="1672" spans="21:22">
      <c r="U1672" s="70"/>
      <c r="V1672" s="70"/>
    </row>
    <row r="1673" spans="21:22">
      <c r="U1673" s="70"/>
      <c r="V1673" s="70"/>
    </row>
    <row r="1674" spans="21:22">
      <c r="U1674" s="70"/>
      <c r="V1674" s="70"/>
    </row>
    <row r="1675" spans="21:22">
      <c r="U1675" s="70"/>
      <c r="V1675" s="70"/>
    </row>
    <row r="1676" spans="21:22">
      <c r="U1676" s="70"/>
      <c r="V1676" s="70"/>
    </row>
    <row r="1677" spans="21:22">
      <c r="U1677" s="70"/>
      <c r="V1677" s="70"/>
    </row>
    <row r="1678" spans="21:22">
      <c r="U1678" s="70"/>
      <c r="V1678" s="70"/>
    </row>
    <row r="1679" spans="21:22">
      <c r="U1679" s="70"/>
      <c r="V1679" s="70"/>
    </row>
    <row r="1680" spans="21:22">
      <c r="U1680" s="70"/>
      <c r="V1680" s="70"/>
    </row>
    <row r="1681" spans="21:22">
      <c r="U1681" s="70"/>
      <c r="V1681" s="70"/>
    </row>
    <row r="1682" spans="21:22">
      <c r="U1682" s="70"/>
      <c r="V1682" s="70"/>
    </row>
    <row r="1683" spans="21:22">
      <c r="U1683" s="70"/>
      <c r="V1683" s="70"/>
    </row>
    <row r="1684" spans="21:22">
      <c r="U1684" s="70"/>
      <c r="V1684" s="70"/>
    </row>
    <row r="1685" spans="21:22">
      <c r="U1685" s="70"/>
      <c r="V1685" s="70"/>
    </row>
    <row r="1686" spans="21:22">
      <c r="U1686" s="70"/>
      <c r="V1686" s="70"/>
    </row>
    <row r="1687" spans="21:22">
      <c r="U1687" s="70"/>
      <c r="V1687" s="70"/>
    </row>
    <row r="1688" spans="21:22">
      <c r="U1688" s="70"/>
      <c r="V1688" s="70"/>
    </row>
    <row r="1689" spans="21:22">
      <c r="U1689" s="70"/>
      <c r="V1689" s="70"/>
    </row>
    <row r="1690" spans="21:22">
      <c r="U1690" s="70"/>
      <c r="V1690" s="70"/>
    </row>
    <row r="1691" spans="21:22">
      <c r="U1691" s="70"/>
      <c r="V1691" s="70"/>
    </row>
    <row r="1692" spans="21:22">
      <c r="U1692" s="70"/>
      <c r="V1692" s="70"/>
    </row>
    <row r="1693" spans="21:22">
      <c r="U1693" s="70"/>
      <c r="V1693" s="70"/>
    </row>
    <row r="1694" spans="21:22">
      <c r="U1694" s="70"/>
      <c r="V1694" s="70"/>
    </row>
    <row r="1695" spans="21:22">
      <c r="U1695" s="70"/>
      <c r="V1695" s="70"/>
    </row>
    <row r="1696" spans="21:22">
      <c r="U1696" s="70"/>
      <c r="V1696" s="70"/>
    </row>
    <row r="1697" spans="21:22">
      <c r="U1697" s="70"/>
      <c r="V1697" s="70"/>
    </row>
    <row r="1698" spans="21:22">
      <c r="U1698" s="70"/>
      <c r="V1698" s="70"/>
    </row>
    <row r="1699" spans="21:22">
      <c r="U1699" s="70"/>
      <c r="V1699" s="70"/>
    </row>
    <row r="1700" spans="21:22">
      <c r="U1700" s="70"/>
      <c r="V1700" s="70"/>
    </row>
    <row r="1701" spans="21:22">
      <c r="U1701" s="70"/>
      <c r="V1701" s="70"/>
    </row>
    <row r="1702" spans="21:22">
      <c r="U1702" s="70"/>
      <c r="V1702" s="70"/>
    </row>
    <row r="1703" spans="21:22">
      <c r="U1703" s="70"/>
      <c r="V1703" s="70"/>
    </row>
    <row r="1704" spans="21:22">
      <c r="U1704" s="70"/>
      <c r="V1704" s="70"/>
    </row>
    <row r="1705" spans="21:22">
      <c r="U1705" s="70"/>
      <c r="V1705" s="70"/>
    </row>
    <row r="1706" spans="21:22">
      <c r="U1706" s="70"/>
      <c r="V1706" s="70"/>
    </row>
    <row r="1707" spans="21:22">
      <c r="U1707" s="70"/>
      <c r="V1707" s="70"/>
    </row>
    <row r="1708" spans="21:22">
      <c r="U1708" s="70"/>
      <c r="V1708" s="70"/>
    </row>
    <row r="1709" spans="21:22">
      <c r="U1709" s="70"/>
      <c r="V1709" s="70"/>
    </row>
    <row r="1710" spans="21:22">
      <c r="U1710" s="70"/>
      <c r="V1710" s="70"/>
    </row>
    <row r="1711" spans="21:22">
      <c r="U1711" s="70"/>
      <c r="V1711" s="70"/>
    </row>
    <row r="1712" spans="21:22">
      <c r="U1712" s="70"/>
      <c r="V1712" s="70"/>
    </row>
    <row r="1713" spans="21:22">
      <c r="U1713" s="70"/>
      <c r="V1713" s="70"/>
    </row>
    <row r="1714" spans="21:22">
      <c r="U1714" s="70"/>
      <c r="V1714" s="70"/>
    </row>
    <row r="1715" spans="21:22">
      <c r="U1715" s="70"/>
      <c r="V1715" s="70"/>
    </row>
    <row r="1716" spans="21:22">
      <c r="U1716" s="70"/>
      <c r="V1716" s="70"/>
    </row>
    <row r="1717" spans="21:22">
      <c r="U1717" s="70"/>
      <c r="V1717" s="70"/>
    </row>
    <row r="1718" spans="21:22">
      <c r="U1718" s="70"/>
      <c r="V1718" s="70"/>
    </row>
    <row r="1719" spans="21:22">
      <c r="U1719" s="70"/>
      <c r="V1719" s="70"/>
    </row>
    <row r="1720" spans="21:22">
      <c r="U1720" s="70"/>
      <c r="V1720" s="70"/>
    </row>
    <row r="1721" spans="21:22">
      <c r="U1721" s="70"/>
      <c r="V1721" s="70"/>
    </row>
    <row r="1722" spans="21:22">
      <c r="U1722" s="70"/>
      <c r="V1722" s="70"/>
    </row>
    <row r="1723" spans="21:22">
      <c r="U1723" s="70"/>
      <c r="V1723" s="70"/>
    </row>
    <row r="1724" spans="21:22">
      <c r="U1724" s="70"/>
      <c r="V1724" s="70"/>
    </row>
    <row r="1725" spans="21:22">
      <c r="U1725" s="70"/>
      <c r="V1725" s="70"/>
    </row>
    <row r="1726" spans="21:22">
      <c r="U1726" s="70"/>
      <c r="V1726" s="70"/>
    </row>
    <row r="1727" spans="21:22">
      <c r="U1727" s="70"/>
      <c r="V1727" s="70"/>
    </row>
    <row r="1728" spans="21:22">
      <c r="U1728" s="70"/>
      <c r="V1728" s="70"/>
    </row>
    <row r="1729" spans="21:22">
      <c r="U1729" s="70"/>
      <c r="V1729" s="70"/>
    </row>
    <row r="1730" spans="21:22">
      <c r="U1730" s="70"/>
      <c r="V1730" s="70"/>
    </row>
    <row r="1731" spans="21:22">
      <c r="U1731" s="70"/>
      <c r="V1731" s="70"/>
    </row>
    <row r="1732" spans="21:22">
      <c r="U1732" s="70"/>
      <c r="V1732" s="70"/>
    </row>
    <row r="1733" spans="21:22">
      <c r="U1733" s="70"/>
      <c r="V1733" s="70"/>
    </row>
    <row r="1734" spans="21:22">
      <c r="U1734" s="70"/>
      <c r="V1734" s="70"/>
    </row>
    <row r="1735" spans="21:22">
      <c r="U1735" s="70"/>
      <c r="V1735" s="70"/>
    </row>
    <row r="1736" spans="21:22">
      <c r="U1736" s="70"/>
      <c r="V1736" s="70"/>
    </row>
    <row r="1737" spans="21:22">
      <c r="U1737" s="70"/>
      <c r="V1737" s="70"/>
    </row>
    <row r="1738" spans="21:22">
      <c r="U1738" s="70"/>
      <c r="V1738" s="70"/>
    </row>
    <row r="1739" spans="21:22">
      <c r="U1739" s="70"/>
      <c r="V1739" s="70"/>
    </row>
    <row r="1740" spans="21:22">
      <c r="U1740" s="70"/>
      <c r="V1740" s="70"/>
    </row>
    <row r="1741" spans="21:22">
      <c r="U1741" s="70"/>
      <c r="V1741" s="70"/>
    </row>
    <row r="1742" spans="21:22">
      <c r="U1742" s="70"/>
      <c r="V1742" s="70"/>
    </row>
    <row r="1743" spans="21:22">
      <c r="U1743" s="70"/>
      <c r="V1743" s="70"/>
    </row>
    <row r="1744" spans="21:22">
      <c r="U1744" s="70"/>
      <c r="V1744" s="70"/>
    </row>
    <row r="1745" spans="21:22">
      <c r="U1745" s="70"/>
      <c r="V1745" s="70"/>
    </row>
    <row r="1746" spans="21:22">
      <c r="U1746" s="70"/>
      <c r="V1746" s="70"/>
    </row>
    <row r="1747" spans="21:22">
      <c r="U1747" s="70"/>
      <c r="V1747" s="70"/>
    </row>
    <row r="1748" spans="21:22">
      <c r="U1748" s="70"/>
      <c r="V1748" s="70"/>
    </row>
    <row r="1749" spans="21:22">
      <c r="U1749" s="70"/>
      <c r="V1749" s="70"/>
    </row>
    <row r="1750" spans="21:22">
      <c r="U1750" s="70"/>
      <c r="V1750" s="70"/>
    </row>
    <row r="1751" spans="21:22">
      <c r="U1751" s="70"/>
      <c r="V1751" s="70"/>
    </row>
    <row r="1752" spans="21:22">
      <c r="U1752" s="70"/>
      <c r="V1752" s="70"/>
    </row>
    <row r="1753" spans="21:22">
      <c r="U1753" s="70"/>
      <c r="V1753" s="70"/>
    </row>
    <row r="1754" spans="21:22">
      <c r="U1754" s="70"/>
      <c r="V1754" s="70"/>
    </row>
    <row r="1755" spans="21:22">
      <c r="U1755" s="70"/>
      <c r="V1755" s="70"/>
    </row>
    <row r="1756" spans="21:22">
      <c r="U1756" s="70"/>
      <c r="V1756" s="70"/>
    </row>
    <row r="1757" spans="21:22">
      <c r="U1757" s="70"/>
      <c r="V1757" s="70"/>
    </row>
    <row r="1758" spans="21:22">
      <c r="U1758" s="70"/>
      <c r="V1758" s="70"/>
    </row>
    <row r="1759" spans="21:22">
      <c r="U1759" s="70"/>
      <c r="V1759" s="70"/>
    </row>
    <row r="1760" spans="21:22">
      <c r="U1760" s="70"/>
      <c r="V1760" s="70"/>
    </row>
    <row r="1761" spans="21:22">
      <c r="U1761" s="70"/>
      <c r="V1761" s="70"/>
    </row>
    <row r="1762" spans="21:22">
      <c r="U1762" s="70"/>
      <c r="V1762" s="70"/>
    </row>
    <row r="1763" spans="21:22">
      <c r="U1763" s="70"/>
      <c r="V1763" s="70"/>
    </row>
    <row r="1764" spans="21:22">
      <c r="U1764" s="70"/>
      <c r="V1764" s="70"/>
    </row>
    <row r="1765" spans="21:22">
      <c r="U1765" s="70"/>
      <c r="V1765" s="70"/>
    </row>
    <row r="1766" spans="21:22">
      <c r="U1766" s="70"/>
      <c r="V1766" s="70"/>
    </row>
    <row r="1767" spans="21:22">
      <c r="U1767" s="70"/>
      <c r="V1767" s="70"/>
    </row>
    <row r="1768" spans="21:22">
      <c r="U1768" s="70"/>
      <c r="V1768" s="70"/>
    </row>
    <row r="1769" spans="21:22">
      <c r="U1769" s="70"/>
      <c r="V1769" s="70"/>
    </row>
    <row r="1770" spans="21:22">
      <c r="U1770" s="70"/>
      <c r="V1770" s="70"/>
    </row>
    <row r="1771" spans="21:22">
      <c r="U1771" s="70"/>
      <c r="V1771" s="70"/>
    </row>
    <row r="1772" spans="21:22">
      <c r="U1772" s="70"/>
      <c r="V1772" s="70"/>
    </row>
    <row r="1773" spans="21:22">
      <c r="U1773" s="70"/>
      <c r="V1773" s="70"/>
    </row>
    <row r="1774" spans="21:22">
      <c r="U1774" s="70"/>
      <c r="V1774" s="70"/>
    </row>
    <row r="1775" spans="21:22">
      <c r="U1775" s="70"/>
      <c r="V1775" s="70"/>
    </row>
    <row r="1776" spans="21:22">
      <c r="U1776" s="70"/>
      <c r="V1776" s="70"/>
    </row>
    <row r="1777" spans="21:22">
      <c r="U1777" s="70"/>
      <c r="V1777" s="70"/>
    </row>
    <row r="1778" spans="21:22">
      <c r="U1778" s="70"/>
      <c r="V1778" s="70"/>
    </row>
    <row r="1779" spans="21:22">
      <c r="U1779" s="70"/>
      <c r="V1779" s="70"/>
    </row>
    <row r="1780" spans="21:22">
      <c r="U1780" s="70"/>
      <c r="V1780" s="70"/>
    </row>
    <row r="1781" spans="21:22">
      <c r="U1781" s="70"/>
      <c r="V1781" s="70"/>
    </row>
    <row r="1782" spans="21:22">
      <c r="U1782" s="70"/>
      <c r="V1782" s="70"/>
    </row>
    <row r="1783" spans="21:22">
      <c r="U1783" s="70"/>
      <c r="V1783" s="70"/>
    </row>
    <row r="1784" spans="21:22">
      <c r="U1784" s="70"/>
      <c r="V1784" s="70"/>
    </row>
    <row r="1785" spans="21:22">
      <c r="U1785" s="70"/>
      <c r="V1785" s="70"/>
    </row>
    <row r="1786" spans="21:22">
      <c r="U1786" s="70"/>
      <c r="V1786" s="70"/>
    </row>
    <row r="1787" spans="21:22">
      <c r="U1787" s="70"/>
      <c r="V1787" s="70"/>
    </row>
    <row r="1788" spans="21:22">
      <c r="U1788" s="70"/>
      <c r="V1788" s="70"/>
    </row>
    <row r="1789" spans="21:22">
      <c r="U1789" s="70"/>
      <c r="V1789" s="70"/>
    </row>
    <row r="1790" spans="21:22">
      <c r="U1790" s="70"/>
      <c r="V1790" s="70"/>
    </row>
    <row r="1791" spans="21:22">
      <c r="U1791" s="70"/>
      <c r="V1791" s="70"/>
    </row>
    <row r="1792" spans="21:22">
      <c r="U1792" s="70"/>
      <c r="V1792" s="70"/>
    </row>
    <row r="1793" spans="21:22">
      <c r="U1793" s="70"/>
      <c r="V1793" s="70"/>
    </row>
    <row r="1794" spans="21:22">
      <c r="U1794" s="70"/>
      <c r="V1794" s="70"/>
    </row>
    <row r="1795" spans="21:22">
      <c r="U1795" s="70"/>
      <c r="V1795" s="70"/>
    </row>
    <row r="1796" spans="21:22">
      <c r="U1796" s="70"/>
      <c r="V1796" s="70"/>
    </row>
    <row r="1797" spans="21:22">
      <c r="U1797" s="70"/>
      <c r="V1797" s="70"/>
    </row>
    <row r="1798" spans="21:22">
      <c r="U1798" s="70"/>
      <c r="V1798" s="70"/>
    </row>
    <row r="1799" spans="21:22">
      <c r="U1799" s="70"/>
      <c r="V1799" s="70"/>
    </row>
    <row r="1800" spans="21:22">
      <c r="U1800" s="70"/>
      <c r="V1800" s="70"/>
    </row>
    <row r="1801" spans="21:22">
      <c r="U1801" s="70"/>
      <c r="V1801" s="70"/>
    </row>
    <row r="1802" spans="21:22">
      <c r="U1802" s="70"/>
      <c r="V1802" s="70"/>
    </row>
    <row r="1803" spans="21:22">
      <c r="U1803" s="70"/>
      <c r="V1803" s="70"/>
    </row>
    <row r="1804" spans="21:22">
      <c r="U1804" s="70"/>
      <c r="V1804" s="70"/>
    </row>
    <row r="1805" spans="21:22">
      <c r="U1805" s="70"/>
      <c r="V1805" s="70"/>
    </row>
    <row r="1806" spans="21:22">
      <c r="U1806" s="70"/>
      <c r="V1806" s="70"/>
    </row>
    <row r="1807" spans="21:22">
      <c r="U1807" s="70"/>
      <c r="V1807" s="70"/>
    </row>
    <row r="1808" spans="21:22">
      <c r="U1808" s="70"/>
      <c r="V1808" s="70"/>
    </row>
    <row r="1809" spans="21:22">
      <c r="U1809" s="70"/>
      <c r="V1809" s="70"/>
    </row>
    <row r="1810" spans="21:22">
      <c r="U1810" s="70"/>
      <c r="V1810" s="70"/>
    </row>
    <row r="1811" spans="21:22">
      <c r="U1811" s="70"/>
      <c r="V1811" s="70"/>
    </row>
    <row r="1812" spans="21:22">
      <c r="U1812" s="70"/>
      <c r="V1812" s="70"/>
    </row>
    <row r="1813" spans="21:22">
      <c r="U1813" s="70"/>
      <c r="V1813" s="70"/>
    </row>
    <row r="1814" spans="21:22">
      <c r="U1814" s="70"/>
      <c r="V1814" s="70"/>
    </row>
    <row r="1815" spans="21:22">
      <c r="U1815" s="70"/>
      <c r="V1815" s="70"/>
    </row>
    <row r="1816" spans="21:22">
      <c r="U1816" s="70"/>
      <c r="V1816" s="70"/>
    </row>
    <row r="1817" spans="21:22">
      <c r="U1817" s="70"/>
      <c r="V1817" s="70"/>
    </row>
    <row r="1818" spans="21:22">
      <c r="U1818" s="70"/>
      <c r="V1818" s="70"/>
    </row>
    <row r="1819" spans="21:22">
      <c r="U1819" s="70"/>
      <c r="V1819" s="70"/>
    </row>
    <row r="1820" spans="21:22">
      <c r="U1820" s="70"/>
      <c r="V1820" s="70"/>
    </row>
    <row r="1821" spans="21:22">
      <c r="U1821" s="70"/>
      <c r="V1821" s="70"/>
    </row>
    <row r="1822" spans="21:22">
      <c r="U1822" s="70"/>
      <c r="V1822" s="70"/>
    </row>
    <row r="1823" spans="21:22">
      <c r="U1823" s="70"/>
      <c r="V1823" s="70"/>
    </row>
    <row r="1824" spans="21:22">
      <c r="U1824" s="70"/>
      <c r="V1824" s="70"/>
    </row>
    <row r="1825" spans="21:22">
      <c r="U1825" s="70"/>
      <c r="V1825" s="70"/>
    </row>
    <row r="1826" spans="21:22">
      <c r="U1826" s="70"/>
      <c r="V1826" s="70"/>
    </row>
    <row r="1827" spans="21:22">
      <c r="U1827" s="70"/>
      <c r="V1827" s="70"/>
    </row>
    <row r="1828" spans="21:22">
      <c r="U1828" s="70"/>
      <c r="V1828" s="70"/>
    </row>
    <row r="1829" spans="21:22">
      <c r="U1829" s="70"/>
      <c r="V1829" s="70"/>
    </row>
    <row r="1830" spans="21:22">
      <c r="U1830" s="70"/>
      <c r="V1830" s="70"/>
    </row>
    <row r="1831" spans="21:22">
      <c r="U1831" s="70"/>
      <c r="V1831" s="70"/>
    </row>
    <row r="1832" spans="21:22">
      <c r="U1832" s="70"/>
      <c r="V1832" s="70"/>
    </row>
    <row r="1833" spans="21:22">
      <c r="U1833" s="70"/>
      <c r="V1833" s="70"/>
    </row>
    <row r="1834" spans="21:22">
      <c r="U1834" s="70"/>
      <c r="V1834" s="70"/>
    </row>
    <row r="1835" spans="21:22">
      <c r="U1835" s="70"/>
      <c r="V1835" s="70"/>
    </row>
    <row r="1836" spans="21:22">
      <c r="U1836" s="70"/>
      <c r="V1836" s="70"/>
    </row>
    <row r="1837" spans="21:22">
      <c r="U1837" s="70"/>
      <c r="V1837" s="70"/>
    </row>
    <row r="1838" spans="21:22">
      <c r="U1838" s="70"/>
      <c r="V1838" s="70"/>
    </row>
    <row r="1839" spans="21:22">
      <c r="U1839" s="70"/>
      <c r="V1839" s="70"/>
    </row>
    <row r="1840" spans="21:22">
      <c r="U1840" s="70"/>
      <c r="V1840" s="70"/>
    </row>
    <row r="1841" spans="21:22">
      <c r="U1841" s="70"/>
      <c r="V1841" s="70"/>
    </row>
    <row r="1842" spans="21:22">
      <c r="U1842" s="70"/>
      <c r="V1842" s="70"/>
    </row>
    <row r="1843" spans="21:22">
      <c r="U1843" s="70"/>
      <c r="V1843" s="70"/>
    </row>
    <row r="1844" spans="21:22">
      <c r="U1844" s="70"/>
      <c r="V1844" s="70"/>
    </row>
    <row r="1845" spans="21:22">
      <c r="U1845" s="70"/>
      <c r="V1845" s="70"/>
    </row>
    <row r="1846" spans="21:22">
      <c r="U1846" s="70"/>
      <c r="V1846" s="70"/>
    </row>
    <row r="1847" spans="21:22">
      <c r="U1847" s="70"/>
      <c r="V1847" s="70"/>
    </row>
    <row r="1848" spans="21:22">
      <c r="U1848" s="70"/>
      <c r="V1848" s="70"/>
    </row>
    <row r="1849" spans="21:22">
      <c r="U1849" s="70"/>
      <c r="V1849" s="70"/>
    </row>
    <row r="1850" spans="21:22">
      <c r="U1850" s="70"/>
      <c r="V1850" s="70"/>
    </row>
    <row r="1851" spans="21:22">
      <c r="U1851" s="70"/>
      <c r="V1851" s="70"/>
    </row>
    <row r="1852" spans="21:22">
      <c r="U1852" s="70"/>
      <c r="V1852" s="70"/>
    </row>
    <row r="1853" spans="21:22">
      <c r="U1853" s="70"/>
      <c r="V1853" s="70"/>
    </row>
    <row r="1854" spans="21:22">
      <c r="U1854" s="70"/>
      <c r="V1854" s="70"/>
    </row>
    <row r="1855" spans="21:22">
      <c r="U1855" s="70"/>
      <c r="V1855" s="70"/>
    </row>
    <row r="1856" spans="21:22">
      <c r="U1856" s="70"/>
      <c r="V1856" s="70"/>
    </row>
    <row r="1857" spans="21:22">
      <c r="U1857" s="70"/>
      <c r="V1857" s="70"/>
    </row>
    <row r="1858" spans="21:22">
      <c r="U1858" s="70"/>
      <c r="V1858" s="70"/>
    </row>
    <row r="1859" spans="21:22">
      <c r="U1859" s="70"/>
      <c r="V1859" s="70"/>
    </row>
    <row r="1860" spans="21:22">
      <c r="U1860" s="70"/>
      <c r="V1860" s="70"/>
    </row>
    <row r="1861" spans="21:22">
      <c r="U1861" s="70"/>
      <c r="V1861" s="70"/>
    </row>
    <row r="1862" spans="21:22">
      <c r="U1862" s="70"/>
      <c r="V1862" s="70"/>
    </row>
    <row r="1863" spans="21:22">
      <c r="U1863" s="70"/>
      <c r="V1863" s="70"/>
    </row>
    <row r="1864" spans="21:22">
      <c r="U1864" s="70"/>
      <c r="V1864" s="70"/>
    </row>
    <row r="1865" spans="21:22">
      <c r="U1865" s="70"/>
      <c r="V1865" s="70"/>
    </row>
    <row r="1866" spans="21:22">
      <c r="U1866" s="70"/>
      <c r="V1866" s="70"/>
    </row>
    <row r="1867" spans="21:22">
      <c r="U1867" s="70"/>
      <c r="V1867" s="70"/>
    </row>
    <row r="1868" spans="21:22">
      <c r="U1868" s="70"/>
      <c r="V1868" s="70"/>
    </row>
    <row r="1869" spans="21:22">
      <c r="U1869" s="70"/>
      <c r="V1869" s="70"/>
    </row>
    <row r="1870" spans="21:22">
      <c r="U1870" s="70"/>
      <c r="V1870" s="70"/>
    </row>
    <row r="1871" spans="21:22">
      <c r="U1871" s="70"/>
      <c r="V1871" s="70"/>
    </row>
    <row r="1872" spans="21:22">
      <c r="U1872" s="70"/>
      <c r="V1872" s="70"/>
    </row>
    <row r="1873" spans="21:22">
      <c r="U1873" s="70"/>
      <c r="V1873" s="70"/>
    </row>
    <row r="1874" spans="21:22">
      <c r="U1874" s="70"/>
      <c r="V1874" s="70"/>
    </row>
    <row r="1875" spans="21:22">
      <c r="U1875" s="70"/>
      <c r="V1875" s="70"/>
    </row>
    <row r="1876" spans="21:22">
      <c r="U1876" s="70"/>
      <c r="V1876" s="70"/>
    </row>
    <row r="1877" spans="21:22">
      <c r="U1877" s="70"/>
      <c r="V1877" s="70"/>
    </row>
    <row r="1878" spans="21:22">
      <c r="U1878" s="70"/>
      <c r="V1878" s="70"/>
    </row>
    <row r="1879" spans="21:22">
      <c r="U1879" s="70"/>
      <c r="V1879" s="70"/>
    </row>
    <row r="1880" spans="21:22">
      <c r="U1880" s="70"/>
      <c r="V1880" s="70"/>
    </row>
    <row r="1881" spans="21:22">
      <c r="U1881" s="70"/>
      <c r="V1881" s="70"/>
    </row>
    <row r="1882" spans="21:22">
      <c r="U1882" s="70"/>
      <c r="V1882" s="70"/>
    </row>
    <row r="1883" spans="21:22">
      <c r="U1883" s="70"/>
      <c r="V1883" s="70"/>
    </row>
    <row r="1884" spans="21:22">
      <c r="U1884" s="70"/>
      <c r="V1884" s="70"/>
    </row>
    <row r="1885" spans="21:22">
      <c r="U1885" s="70"/>
      <c r="V1885" s="70"/>
    </row>
    <row r="1886" spans="21:22">
      <c r="U1886" s="70"/>
      <c r="V1886" s="70"/>
    </row>
    <row r="1887" spans="21:22">
      <c r="U1887" s="70"/>
      <c r="V1887" s="70"/>
    </row>
    <row r="1888" spans="21:22">
      <c r="U1888" s="70"/>
      <c r="V1888" s="70"/>
    </row>
    <row r="1889" spans="21:22">
      <c r="U1889" s="70"/>
      <c r="V1889" s="70"/>
    </row>
    <row r="1890" spans="21:22">
      <c r="U1890" s="70"/>
      <c r="V1890" s="70"/>
    </row>
    <row r="1891" spans="21:22">
      <c r="U1891" s="70"/>
      <c r="V1891" s="70"/>
    </row>
    <row r="1892" spans="21:22">
      <c r="U1892" s="70"/>
      <c r="V1892" s="70"/>
    </row>
    <row r="1893" spans="21:22">
      <c r="U1893" s="70"/>
      <c r="V1893" s="70"/>
    </row>
    <row r="1894" spans="21:22">
      <c r="U1894" s="70"/>
      <c r="V1894" s="70"/>
    </row>
    <row r="1895" spans="21:22">
      <c r="U1895" s="70"/>
      <c r="V1895" s="70"/>
    </row>
    <row r="1896" spans="21:22">
      <c r="U1896" s="70"/>
      <c r="V1896" s="70"/>
    </row>
    <row r="1897" spans="21:22">
      <c r="U1897" s="70"/>
      <c r="V1897" s="70"/>
    </row>
    <row r="1898" spans="21:22">
      <c r="U1898" s="70"/>
      <c r="V1898" s="70"/>
    </row>
    <row r="1899" spans="21:22">
      <c r="U1899" s="70"/>
      <c r="V1899" s="70"/>
    </row>
    <row r="1900" spans="21:22">
      <c r="U1900" s="70"/>
      <c r="V1900" s="70"/>
    </row>
    <row r="1901" spans="21:22">
      <c r="U1901" s="70"/>
      <c r="V1901" s="70"/>
    </row>
    <row r="1902" spans="21:22">
      <c r="U1902" s="70"/>
      <c r="V1902" s="70"/>
    </row>
    <row r="1903" spans="21:22">
      <c r="U1903" s="70"/>
      <c r="V1903" s="70"/>
    </row>
    <row r="1904" spans="21:22">
      <c r="U1904" s="70"/>
      <c r="V1904" s="70"/>
    </row>
    <row r="1905" spans="21:22">
      <c r="U1905" s="70"/>
      <c r="V1905" s="70"/>
    </row>
    <row r="1906" spans="21:22">
      <c r="U1906" s="70"/>
      <c r="V1906" s="70"/>
    </row>
    <row r="1907" spans="21:22">
      <c r="U1907" s="70"/>
      <c r="V1907" s="70"/>
    </row>
    <row r="1908" spans="21:22">
      <c r="U1908" s="70"/>
      <c r="V1908" s="70"/>
    </row>
    <row r="1909" spans="21:22">
      <c r="U1909" s="70"/>
      <c r="V1909" s="70"/>
    </row>
    <row r="1910" spans="21:22">
      <c r="U1910" s="70"/>
      <c r="V1910" s="70"/>
    </row>
    <row r="1911" spans="21:22">
      <c r="U1911" s="70"/>
      <c r="V1911" s="70"/>
    </row>
    <row r="1912" spans="21:22">
      <c r="U1912" s="70"/>
      <c r="V1912" s="70"/>
    </row>
    <row r="1913" spans="21:22">
      <c r="U1913" s="70"/>
      <c r="V1913" s="70"/>
    </row>
    <row r="1914" spans="21:22">
      <c r="U1914" s="70"/>
      <c r="V1914" s="70"/>
    </row>
    <row r="1915" spans="21:22">
      <c r="U1915" s="70"/>
      <c r="V1915" s="70"/>
    </row>
    <row r="1916" spans="21:22">
      <c r="U1916" s="70"/>
      <c r="V1916" s="70"/>
    </row>
    <row r="1917" spans="21:22">
      <c r="U1917" s="70"/>
      <c r="V1917" s="70"/>
    </row>
    <row r="1918" spans="21:22">
      <c r="U1918" s="70"/>
      <c r="V1918" s="70"/>
    </row>
    <row r="1919" spans="21:22">
      <c r="U1919" s="70"/>
      <c r="V1919" s="70"/>
    </row>
    <row r="1920" spans="21:22">
      <c r="U1920" s="70"/>
      <c r="V1920" s="70"/>
    </row>
    <row r="1921" spans="21:22">
      <c r="U1921" s="70"/>
      <c r="V1921" s="70"/>
    </row>
    <row r="1922" spans="21:22">
      <c r="U1922" s="70"/>
      <c r="V1922" s="70"/>
    </row>
    <row r="1923" spans="21:22">
      <c r="U1923" s="70"/>
      <c r="V1923" s="70"/>
    </row>
    <row r="1924" spans="21:22">
      <c r="U1924" s="70"/>
      <c r="V1924" s="70"/>
    </row>
    <row r="1925" spans="21:22">
      <c r="U1925" s="70"/>
      <c r="V1925" s="70"/>
    </row>
    <row r="1926" spans="21:22">
      <c r="U1926" s="70"/>
      <c r="V1926" s="70"/>
    </row>
    <row r="1927" spans="21:22">
      <c r="U1927" s="70"/>
      <c r="V1927" s="70"/>
    </row>
    <row r="1928" spans="21:22">
      <c r="U1928" s="70"/>
      <c r="V1928" s="70"/>
    </row>
    <row r="1929" spans="21:22">
      <c r="U1929" s="70"/>
      <c r="V1929" s="70"/>
    </row>
    <row r="1930" spans="21:22">
      <c r="U1930" s="70"/>
      <c r="V1930" s="70"/>
    </row>
    <row r="1931" spans="21:22">
      <c r="U1931" s="70"/>
      <c r="V1931" s="70"/>
    </row>
    <row r="1932" spans="21:22">
      <c r="U1932" s="70"/>
      <c r="V1932" s="70"/>
    </row>
    <row r="1933" spans="21:22">
      <c r="U1933" s="70"/>
      <c r="V1933" s="70"/>
    </row>
    <row r="1934" spans="21:22">
      <c r="U1934" s="70"/>
      <c r="V1934" s="70"/>
    </row>
    <row r="1935" spans="21:22">
      <c r="U1935" s="70"/>
      <c r="V1935" s="70"/>
    </row>
    <row r="1936" spans="21:22">
      <c r="U1936" s="70"/>
      <c r="V1936" s="70"/>
    </row>
    <row r="1937" spans="21:22">
      <c r="U1937" s="70"/>
      <c r="V1937" s="70"/>
    </row>
    <row r="1938" spans="21:22">
      <c r="U1938" s="70"/>
      <c r="V1938" s="70"/>
    </row>
    <row r="1939" spans="21:22">
      <c r="U1939" s="70"/>
      <c r="V1939" s="70"/>
    </row>
    <row r="1940" spans="21:22">
      <c r="U1940" s="70"/>
      <c r="V1940" s="70"/>
    </row>
    <row r="1941" spans="21:22">
      <c r="U1941" s="70"/>
      <c r="V1941" s="70"/>
    </row>
    <row r="1942" spans="21:22">
      <c r="U1942" s="70"/>
      <c r="V1942" s="70"/>
    </row>
    <row r="1943" spans="21:22">
      <c r="U1943" s="70"/>
      <c r="V1943" s="70"/>
    </row>
    <row r="1944" spans="21:22">
      <c r="U1944" s="70"/>
      <c r="V1944" s="70"/>
    </row>
    <row r="1945" spans="21:22">
      <c r="U1945" s="70"/>
      <c r="V1945" s="70"/>
    </row>
    <row r="1946" spans="21:22">
      <c r="U1946" s="70"/>
      <c r="V1946" s="70"/>
    </row>
    <row r="1947" spans="21:22">
      <c r="U1947" s="70"/>
      <c r="V1947" s="70"/>
    </row>
    <row r="1948" spans="21:22">
      <c r="U1948" s="70"/>
      <c r="V1948" s="70"/>
    </row>
    <row r="1949" spans="21:22">
      <c r="U1949" s="70"/>
      <c r="V1949" s="70"/>
    </row>
    <row r="1950" spans="21:22">
      <c r="U1950" s="70"/>
      <c r="V1950" s="70"/>
    </row>
    <row r="1951" spans="21:22">
      <c r="U1951" s="70"/>
      <c r="V1951" s="70"/>
    </row>
    <row r="1952" spans="21:22">
      <c r="U1952" s="70"/>
      <c r="V1952" s="70"/>
    </row>
    <row r="1953" spans="21:22">
      <c r="U1953" s="70"/>
      <c r="V1953" s="70"/>
    </row>
    <row r="1954" spans="21:22">
      <c r="U1954" s="70"/>
      <c r="V1954" s="70"/>
    </row>
    <row r="1955" spans="21:22">
      <c r="U1955" s="70"/>
      <c r="V1955" s="70"/>
    </row>
    <row r="1956" spans="21:22">
      <c r="U1956" s="70"/>
      <c r="V1956" s="70"/>
    </row>
    <row r="1957" spans="21:22">
      <c r="U1957" s="70"/>
      <c r="V1957" s="70"/>
    </row>
    <row r="1958" spans="21:22">
      <c r="U1958" s="70"/>
      <c r="V1958" s="70"/>
    </row>
    <row r="1959" spans="21:22">
      <c r="U1959" s="70"/>
      <c r="V1959" s="70"/>
    </row>
    <row r="1960" spans="21:22">
      <c r="U1960" s="70"/>
      <c r="V1960" s="70"/>
    </row>
    <row r="1961" spans="21:22">
      <c r="U1961" s="70"/>
      <c r="V1961" s="70"/>
    </row>
    <row r="1962" spans="21:22">
      <c r="U1962" s="70"/>
      <c r="V1962" s="70"/>
    </row>
    <row r="1963" spans="21:22">
      <c r="U1963" s="70"/>
      <c r="V1963" s="70"/>
    </row>
    <row r="1964" spans="21:22">
      <c r="U1964" s="70"/>
      <c r="V1964" s="70"/>
    </row>
    <row r="1965" spans="21:22">
      <c r="U1965" s="70"/>
      <c r="V1965" s="70"/>
    </row>
    <row r="1966" spans="21:22">
      <c r="U1966" s="70"/>
      <c r="V1966" s="70"/>
    </row>
    <row r="1967" spans="21:22">
      <c r="U1967" s="70"/>
      <c r="V1967" s="70"/>
    </row>
    <row r="1968" spans="21:22">
      <c r="U1968" s="70"/>
      <c r="V1968" s="70"/>
    </row>
    <row r="1969" spans="21:22">
      <c r="U1969" s="70"/>
      <c r="V1969" s="70"/>
    </row>
    <row r="1970" spans="21:22">
      <c r="U1970" s="70"/>
      <c r="V1970" s="70"/>
    </row>
    <row r="1971" spans="21:22">
      <c r="U1971" s="70"/>
      <c r="V1971" s="70"/>
    </row>
    <row r="1972" spans="21:22">
      <c r="U1972" s="70"/>
      <c r="V1972" s="70"/>
    </row>
    <row r="1973" spans="21:22">
      <c r="U1973" s="70"/>
      <c r="V1973" s="70"/>
    </row>
    <row r="1974" spans="21:22">
      <c r="U1974" s="70"/>
      <c r="V1974" s="70"/>
    </row>
    <row r="1975" spans="21:22">
      <c r="U1975" s="70"/>
      <c r="V1975" s="70"/>
    </row>
    <row r="1976" spans="21:22">
      <c r="U1976" s="70"/>
      <c r="V1976" s="70"/>
    </row>
    <row r="1977" spans="21:22">
      <c r="U1977" s="70"/>
      <c r="V1977" s="70"/>
    </row>
    <row r="1978" spans="21:22">
      <c r="U1978" s="70"/>
      <c r="V1978" s="70"/>
    </row>
    <row r="1979" spans="21:22">
      <c r="U1979" s="70"/>
      <c r="V1979" s="70"/>
    </row>
    <row r="1980" spans="21:22">
      <c r="U1980" s="70"/>
      <c r="V1980" s="70"/>
    </row>
    <row r="1981" spans="21:22">
      <c r="U1981" s="70"/>
      <c r="V1981" s="70"/>
    </row>
    <row r="1982" spans="21:22">
      <c r="U1982" s="70"/>
      <c r="V1982" s="70"/>
    </row>
    <row r="1983" spans="21:22">
      <c r="U1983" s="70"/>
      <c r="V1983" s="70"/>
    </row>
    <row r="1984" spans="21:22">
      <c r="U1984" s="70"/>
      <c r="V1984" s="70"/>
    </row>
    <row r="1985" spans="21:22">
      <c r="U1985" s="70"/>
      <c r="V1985" s="70"/>
    </row>
    <row r="1986" spans="21:22">
      <c r="U1986" s="70"/>
      <c r="V1986" s="70"/>
    </row>
    <row r="1987" spans="21:22">
      <c r="U1987" s="70"/>
      <c r="V1987" s="70"/>
    </row>
    <row r="1988" spans="21:22">
      <c r="U1988" s="70"/>
      <c r="V1988" s="70"/>
    </row>
    <row r="1989" spans="21:22">
      <c r="U1989" s="70"/>
      <c r="V1989" s="70"/>
    </row>
    <row r="1990" spans="21:22">
      <c r="U1990" s="70"/>
      <c r="V1990" s="70"/>
    </row>
    <row r="1991" spans="21:22">
      <c r="U1991" s="70"/>
      <c r="V1991" s="70"/>
    </row>
    <row r="1992" spans="21:22">
      <c r="U1992" s="70"/>
      <c r="V1992" s="70"/>
    </row>
    <row r="1993" spans="21:22">
      <c r="U1993" s="70"/>
      <c r="V1993" s="70"/>
    </row>
    <row r="1994" spans="21:22">
      <c r="U1994" s="70"/>
      <c r="V1994" s="70"/>
    </row>
    <row r="1995" spans="21:22">
      <c r="U1995" s="70"/>
      <c r="V1995" s="70"/>
    </row>
    <row r="1996" spans="21:22">
      <c r="U1996" s="70"/>
      <c r="V1996" s="70"/>
    </row>
    <row r="1997" spans="21:22">
      <c r="U1997" s="70"/>
      <c r="V1997" s="70"/>
    </row>
    <row r="1998" spans="21:22">
      <c r="U1998" s="70"/>
      <c r="V1998" s="70"/>
    </row>
    <row r="1999" spans="21:22">
      <c r="U1999" s="70"/>
      <c r="V1999" s="70"/>
    </row>
    <row r="2000" spans="21:22">
      <c r="U2000" s="70"/>
      <c r="V2000" s="70"/>
    </row>
    <row r="2001" spans="21:22">
      <c r="U2001" s="70"/>
      <c r="V2001" s="70"/>
    </row>
    <row r="2002" spans="21:22">
      <c r="U2002" s="70"/>
      <c r="V2002" s="70"/>
    </row>
    <row r="2003" spans="21:22">
      <c r="U2003" s="70"/>
      <c r="V2003" s="70"/>
    </row>
    <row r="2004" spans="21:22">
      <c r="U2004" s="70"/>
      <c r="V2004" s="70"/>
    </row>
    <row r="2005" spans="21:22">
      <c r="U2005" s="70"/>
      <c r="V2005" s="70"/>
    </row>
    <row r="2006" spans="21:22">
      <c r="U2006" s="70"/>
      <c r="V2006" s="70"/>
    </row>
    <row r="2007" spans="21:22">
      <c r="U2007" s="70"/>
      <c r="V2007" s="70"/>
    </row>
    <row r="2008" spans="21:22">
      <c r="U2008" s="70"/>
      <c r="V2008" s="70"/>
    </row>
    <row r="2009" spans="21:22">
      <c r="U2009" s="70"/>
      <c r="V2009" s="70"/>
    </row>
    <row r="2010" spans="21:22">
      <c r="U2010" s="70"/>
      <c r="V2010" s="70"/>
    </row>
    <row r="2011" spans="21:22">
      <c r="U2011" s="70"/>
      <c r="V2011" s="70"/>
    </row>
    <row r="2012" spans="21:22">
      <c r="U2012" s="70"/>
      <c r="V2012" s="70"/>
    </row>
    <row r="2013" spans="21:22">
      <c r="U2013" s="70"/>
      <c r="V2013" s="70"/>
    </row>
    <row r="2014" spans="21:22">
      <c r="U2014" s="70"/>
      <c r="V2014" s="70"/>
    </row>
    <row r="2015" spans="21:22">
      <c r="U2015" s="70"/>
      <c r="V2015" s="70"/>
    </row>
    <row r="2016" spans="21:22">
      <c r="U2016" s="70"/>
      <c r="V2016" s="70"/>
    </row>
    <row r="2017" spans="21:22">
      <c r="U2017" s="70"/>
      <c r="V2017" s="70"/>
    </row>
    <row r="2018" spans="21:22">
      <c r="U2018" s="70"/>
      <c r="V2018" s="70"/>
    </row>
    <row r="2019" spans="21:22">
      <c r="U2019" s="70"/>
      <c r="V2019" s="70"/>
    </row>
    <row r="2020" spans="21:22">
      <c r="U2020" s="70"/>
      <c r="V2020" s="70"/>
    </row>
    <row r="2021" spans="21:22">
      <c r="U2021" s="70"/>
      <c r="V2021" s="70"/>
    </row>
    <row r="2022" spans="21:22">
      <c r="U2022" s="70"/>
      <c r="V2022" s="70"/>
    </row>
    <row r="2023" spans="21:22">
      <c r="U2023" s="70"/>
      <c r="V2023" s="70"/>
    </row>
    <row r="2024" spans="21:22">
      <c r="U2024" s="70"/>
      <c r="V2024" s="70"/>
    </row>
    <row r="2025" spans="21:22">
      <c r="U2025" s="70"/>
      <c r="V2025" s="70"/>
    </row>
    <row r="2026" spans="21:22">
      <c r="U2026" s="70"/>
      <c r="V2026" s="70"/>
    </row>
    <row r="2027" spans="21:22">
      <c r="U2027" s="70"/>
      <c r="V2027" s="70"/>
    </row>
    <row r="2028" spans="21:22">
      <c r="U2028" s="70"/>
      <c r="V2028" s="70"/>
    </row>
    <row r="2029" spans="21:22">
      <c r="U2029" s="70"/>
      <c r="V2029" s="70"/>
    </row>
    <row r="2030" spans="21:22">
      <c r="U2030" s="70"/>
      <c r="V2030" s="70"/>
    </row>
    <row r="2031" spans="21:22">
      <c r="U2031" s="70"/>
      <c r="V2031" s="70"/>
    </row>
    <row r="2032" spans="21:22">
      <c r="U2032" s="70"/>
      <c r="V2032" s="70"/>
    </row>
    <row r="2033" spans="21:22">
      <c r="U2033" s="70"/>
      <c r="V2033" s="70"/>
    </row>
    <row r="2034" spans="21:22">
      <c r="U2034" s="70"/>
      <c r="V2034" s="70"/>
    </row>
    <row r="2035" spans="21:22">
      <c r="U2035" s="70"/>
      <c r="V2035" s="70"/>
    </row>
    <row r="2036" spans="21:22">
      <c r="U2036" s="70"/>
      <c r="V2036" s="70"/>
    </row>
    <row r="2037" spans="21:22">
      <c r="U2037" s="70"/>
      <c r="V2037" s="70"/>
    </row>
    <row r="2038" spans="21:22">
      <c r="U2038" s="70"/>
      <c r="V2038" s="70"/>
    </row>
    <row r="2039" spans="21:22">
      <c r="U2039" s="70"/>
      <c r="V2039" s="70"/>
    </row>
    <row r="2040" spans="21:22">
      <c r="U2040" s="70"/>
      <c r="V2040" s="70"/>
    </row>
    <row r="2041" spans="21:22">
      <c r="U2041" s="70"/>
      <c r="V2041" s="70"/>
    </row>
    <row r="2042" spans="21:22">
      <c r="U2042" s="70"/>
      <c r="V2042" s="70"/>
    </row>
    <row r="2043" spans="21:22">
      <c r="U2043" s="70"/>
      <c r="V2043" s="70"/>
    </row>
    <row r="2044" spans="21:22">
      <c r="U2044" s="70"/>
      <c r="V2044" s="70"/>
    </row>
    <row r="2045" spans="21:22">
      <c r="U2045" s="70"/>
      <c r="V2045" s="70"/>
    </row>
    <row r="2046" spans="21:22">
      <c r="U2046" s="70"/>
      <c r="V2046" s="70"/>
    </row>
    <row r="2047" spans="21:22">
      <c r="U2047" s="70"/>
      <c r="V2047" s="70"/>
    </row>
    <row r="2048" spans="21:22">
      <c r="U2048" s="70"/>
      <c r="V2048" s="70"/>
    </row>
    <row r="2049" spans="21:22">
      <c r="U2049" s="70"/>
      <c r="V2049" s="70"/>
    </row>
    <row r="2050" spans="21:22">
      <c r="U2050" s="70"/>
      <c r="V2050" s="70"/>
    </row>
    <row r="2051" spans="21:22">
      <c r="U2051" s="70"/>
      <c r="V2051" s="70"/>
    </row>
    <row r="2052" spans="21:22">
      <c r="U2052" s="70"/>
      <c r="V2052" s="70"/>
    </row>
    <row r="2053" spans="21:22">
      <c r="U2053" s="70"/>
      <c r="V2053" s="70"/>
    </row>
    <row r="2054" spans="21:22">
      <c r="U2054" s="70"/>
      <c r="V2054" s="70"/>
    </row>
    <row r="2055" spans="21:22">
      <c r="U2055" s="70"/>
      <c r="V2055" s="70"/>
    </row>
    <row r="2056" spans="21:22">
      <c r="U2056" s="70"/>
      <c r="V2056" s="70"/>
    </row>
    <row r="2057" spans="21:22">
      <c r="U2057" s="70"/>
      <c r="V2057" s="70"/>
    </row>
    <row r="2058" spans="21:22">
      <c r="U2058" s="70"/>
      <c r="V2058" s="70"/>
    </row>
    <row r="2059" spans="21:22">
      <c r="U2059" s="70"/>
      <c r="V2059" s="70"/>
    </row>
    <row r="2060" spans="21:22">
      <c r="U2060" s="70"/>
      <c r="V2060" s="70"/>
    </row>
    <row r="2061" spans="21:22">
      <c r="U2061" s="70"/>
      <c r="V2061" s="70"/>
    </row>
    <row r="2062" spans="21:22">
      <c r="U2062" s="70"/>
      <c r="V2062" s="70"/>
    </row>
    <row r="2063" spans="21:22">
      <c r="U2063" s="70"/>
      <c r="V2063" s="70"/>
    </row>
    <row r="2064" spans="21:22">
      <c r="U2064" s="70"/>
      <c r="V2064" s="70"/>
    </row>
    <row r="2065" spans="21:22">
      <c r="U2065" s="70"/>
      <c r="V2065" s="70"/>
    </row>
    <row r="2066" spans="21:22">
      <c r="U2066" s="70"/>
      <c r="V2066" s="70"/>
    </row>
    <row r="2067" spans="21:22">
      <c r="U2067" s="70"/>
      <c r="V2067" s="70"/>
    </row>
    <row r="2068" spans="21:22">
      <c r="U2068" s="70"/>
      <c r="V2068" s="70"/>
    </row>
    <row r="2069" spans="21:22">
      <c r="U2069" s="70"/>
      <c r="V2069" s="70"/>
    </row>
    <row r="2070" spans="21:22">
      <c r="U2070" s="70"/>
      <c r="V2070" s="70"/>
    </row>
    <row r="2071" spans="21:22">
      <c r="U2071" s="70"/>
      <c r="V2071" s="70"/>
    </row>
    <row r="2072" spans="21:22">
      <c r="U2072" s="70"/>
      <c r="V2072" s="70"/>
    </row>
    <row r="2073" spans="21:22">
      <c r="U2073" s="70"/>
      <c r="V2073" s="70"/>
    </row>
    <row r="2074" spans="21:22">
      <c r="U2074" s="70"/>
      <c r="V2074" s="70"/>
    </row>
    <row r="2075" spans="21:22">
      <c r="U2075" s="70"/>
      <c r="V2075" s="70"/>
    </row>
    <row r="2076" spans="21:22">
      <c r="U2076" s="70"/>
      <c r="V2076" s="70"/>
    </row>
    <row r="2077" spans="21:22">
      <c r="U2077" s="70"/>
      <c r="V2077" s="70"/>
    </row>
    <row r="2078" spans="21:22">
      <c r="U2078" s="70"/>
      <c r="V2078" s="70"/>
    </row>
    <row r="2079" spans="21:22">
      <c r="U2079" s="70"/>
      <c r="V2079" s="70"/>
    </row>
    <row r="2080" spans="21:22">
      <c r="U2080" s="70"/>
      <c r="V2080" s="70"/>
    </row>
    <row r="2081" spans="21:22">
      <c r="U2081" s="70"/>
      <c r="V2081" s="70"/>
    </row>
    <row r="2082" spans="21:22">
      <c r="U2082" s="70"/>
      <c r="V2082" s="70"/>
    </row>
    <row r="2083" spans="21:22">
      <c r="U2083" s="70"/>
      <c r="V2083" s="70"/>
    </row>
    <row r="2084" spans="21:22">
      <c r="U2084" s="70"/>
      <c r="V2084" s="70"/>
    </row>
    <row r="2085" spans="21:22">
      <c r="U2085" s="70"/>
      <c r="V2085" s="70"/>
    </row>
    <row r="2086" spans="21:22">
      <c r="U2086" s="70"/>
      <c r="V2086" s="70"/>
    </row>
    <row r="2087" spans="21:22">
      <c r="U2087" s="70"/>
      <c r="V2087" s="70"/>
    </row>
    <row r="2088" spans="21:22">
      <c r="U2088" s="70"/>
      <c r="V2088" s="70"/>
    </row>
    <row r="2089" spans="21:22">
      <c r="U2089" s="70"/>
      <c r="V2089" s="70"/>
    </row>
    <row r="2090" spans="21:22">
      <c r="U2090" s="70"/>
      <c r="V2090" s="70"/>
    </row>
    <row r="2091" spans="21:22">
      <c r="U2091" s="70"/>
      <c r="V2091" s="70"/>
    </row>
    <row r="2092" spans="21:22">
      <c r="U2092" s="70"/>
      <c r="V2092" s="70"/>
    </row>
    <row r="2093" spans="21:22">
      <c r="U2093" s="70"/>
      <c r="V2093" s="70"/>
    </row>
    <row r="2094" spans="21:22">
      <c r="U2094" s="70"/>
      <c r="V2094" s="70"/>
    </row>
    <row r="2095" spans="21:22">
      <c r="U2095" s="70"/>
      <c r="V2095" s="70"/>
    </row>
    <row r="2096" spans="21:22">
      <c r="U2096" s="70"/>
      <c r="V2096" s="70"/>
    </row>
    <row r="2097" spans="21:22">
      <c r="U2097" s="70"/>
      <c r="V2097" s="70"/>
    </row>
    <row r="2098" spans="21:22">
      <c r="U2098" s="70"/>
      <c r="V2098" s="70"/>
    </row>
    <row r="2099" spans="21:22">
      <c r="U2099" s="70"/>
      <c r="V2099" s="70"/>
    </row>
    <row r="2100" spans="21:22">
      <c r="U2100" s="70"/>
      <c r="V2100" s="70"/>
    </row>
    <row r="2101" spans="21:22">
      <c r="U2101" s="70"/>
      <c r="V2101" s="70"/>
    </row>
    <row r="2102" spans="21:22">
      <c r="U2102" s="70"/>
      <c r="V2102" s="70"/>
    </row>
    <row r="2103" spans="21:22">
      <c r="U2103" s="70"/>
      <c r="V2103" s="70"/>
    </row>
    <row r="2104" spans="21:22">
      <c r="U2104" s="70"/>
      <c r="V2104" s="70"/>
    </row>
    <row r="2105" spans="21:22">
      <c r="U2105" s="70"/>
      <c r="V2105" s="70"/>
    </row>
    <row r="2106" spans="21:22">
      <c r="U2106" s="70"/>
      <c r="V2106" s="70"/>
    </row>
    <row r="2107" spans="21:22">
      <c r="U2107" s="70"/>
      <c r="V2107" s="70"/>
    </row>
    <row r="2108" spans="21:22">
      <c r="U2108" s="70"/>
      <c r="V2108" s="70"/>
    </row>
    <row r="2109" spans="21:22">
      <c r="U2109" s="70"/>
      <c r="V2109" s="70"/>
    </row>
    <row r="2110" spans="21:22">
      <c r="U2110" s="70"/>
      <c r="V2110" s="70"/>
    </row>
    <row r="2111" spans="21:22">
      <c r="U2111" s="70"/>
      <c r="V2111" s="70"/>
    </row>
    <row r="2112" spans="21:22">
      <c r="U2112" s="70"/>
      <c r="V2112" s="70"/>
    </row>
    <row r="2113" spans="21:22">
      <c r="U2113" s="70"/>
      <c r="V2113" s="70"/>
    </row>
    <row r="2114" spans="21:22">
      <c r="U2114" s="70"/>
      <c r="V2114" s="70"/>
    </row>
    <row r="2115" spans="21:22">
      <c r="U2115" s="70"/>
      <c r="V2115" s="70"/>
    </row>
    <row r="2116" spans="21:22">
      <c r="U2116" s="70"/>
      <c r="V2116" s="70"/>
    </row>
    <row r="2117" spans="21:22">
      <c r="U2117" s="70"/>
      <c r="V2117" s="70"/>
    </row>
    <row r="2118" spans="21:22">
      <c r="U2118" s="70"/>
      <c r="V2118" s="70"/>
    </row>
    <row r="2119" spans="21:22">
      <c r="U2119" s="70"/>
      <c r="V2119" s="70"/>
    </row>
    <row r="2120" spans="21:22">
      <c r="U2120" s="70"/>
      <c r="V2120" s="70"/>
    </row>
    <row r="2121" spans="21:22">
      <c r="U2121" s="70"/>
      <c r="V2121" s="70"/>
    </row>
    <row r="2122" spans="21:22">
      <c r="U2122" s="70"/>
      <c r="V2122" s="70"/>
    </row>
    <row r="2123" spans="21:22">
      <c r="U2123" s="70"/>
      <c r="V2123" s="70"/>
    </row>
    <row r="2124" spans="21:22">
      <c r="U2124" s="70"/>
      <c r="V2124" s="70"/>
    </row>
    <row r="2125" spans="21:22">
      <c r="U2125" s="70"/>
      <c r="V2125" s="70"/>
    </row>
    <row r="2126" spans="21:22">
      <c r="U2126" s="70"/>
      <c r="V2126" s="70"/>
    </row>
    <row r="2127" spans="21:22">
      <c r="U2127" s="70"/>
      <c r="V2127" s="70"/>
    </row>
    <row r="2128" spans="21:22">
      <c r="U2128" s="70"/>
      <c r="V2128" s="70"/>
    </row>
    <row r="2129" spans="21:22">
      <c r="U2129" s="70"/>
      <c r="V2129" s="70"/>
    </row>
    <row r="2130" spans="21:22">
      <c r="U2130" s="70"/>
      <c r="V2130" s="70"/>
    </row>
    <row r="2131" spans="21:22">
      <c r="U2131" s="70"/>
      <c r="V2131" s="70"/>
    </row>
    <row r="2132" spans="21:22">
      <c r="U2132" s="70"/>
      <c r="V2132" s="70"/>
    </row>
    <row r="2133" spans="21:22">
      <c r="U2133" s="70"/>
      <c r="V2133" s="70"/>
    </row>
    <row r="2134" spans="21:22">
      <c r="U2134" s="70"/>
      <c r="V2134" s="70"/>
    </row>
    <row r="2135" spans="21:22">
      <c r="U2135" s="70"/>
      <c r="V2135" s="70"/>
    </row>
    <row r="2136" spans="21:22">
      <c r="U2136" s="70"/>
      <c r="V2136" s="70"/>
    </row>
    <row r="2137" spans="21:22">
      <c r="U2137" s="70"/>
      <c r="V2137" s="70"/>
    </row>
    <row r="2138" spans="21:22">
      <c r="U2138" s="70"/>
      <c r="V2138" s="70"/>
    </row>
    <row r="2139" spans="21:22">
      <c r="U2139" s="70"/>
      <c r="V2139" s="70"/>
    </row>
    <row r="2140" spans="21:22">
      <c r="U2140" s="70"/>
      <c r="V2140" s="70"/>
    </row>
    <row r="2141" spans="21:22">
      <c r="U2141" s="70"/>
      <c r="V2141" s="70"/>
    </row>
    <row r="2142" spans="21:22">
      <c r="U2142" s="70"/>
      <c r="V2142" s="70"/>
    </row>
    <row r="2143" spans="21:22">
      <c r="U2143" s="70"/>
      <c r="V2143" s="70"/>
    </row>
    <row r="2144" spans="21:22">
      <c r="U2144" s="70"/>
      <c r="V2144" s="70"/>
    </row>
    <row r="2145" spans="21:22">
      <c r="U2145" s="70"/>
      <c r="V2145" s="70"/>
    </row>
    <row r="2146" spans="21:22">
      <c r="U2146" s="70"/>
      <c r="V2146" s="70"/>
    </row>
    <row r="2147" spans="21:22">
      <c r="U2147" s="70"/>
      <c r="V2147" s="70"/>
    </row>
    <row r="2148" spans="21:22">
      <c r="U2148" s="70"/>
      <c r="V2148" s="70"/>
    </row>
    <row r="2149" spans="21:22">
      <c r="U2149" s="70"/>
      <c r="V2149" s="70"/>
    </row>
    <row r="2150" spans="21:22">
      <c r="U2150" s="70"/>
      <c r="V2150" s="70"/>
    </row>
    <row r="2151" spans="21:22">
      <c r="U2151" s="70"/>
      <c r="V2151" s="70"/>
    </row>
    <row r="2152" spans="21:22">
      <c r="U2152" s="70"/>
      <c r="V2152" s="70"/>
    </row>
    <row r="2153" spans="21:22">
      <c r="U2153" s="70"/>
      <c r="V2153" s="70"/>
    </row>
    <row r="2154" spans="21:22">
      <c r="U2154" s="70"/>
      <c r="V2154" s="70"/>
    </row>
    <row r="2155" spans="21:22">
      <c r="U2155" s="70"/>
      <c r="V2155" s="70"/>
    </row>
    <row r="2156" spans="21:22">
      <c r="U2156" s="70"/>
      <c r="V2156" s="70"/>
    </row>
    <row r="2157" spans="21:22">
      <c r="U2157" s="70"/>
      <c r="V2157" s="70"/>
    </row>
    <row r="2158" spans="21:22">
      <c r="U2158" s="70"/>
      <c r="V2158" s="70"/>
    </row>
    <row r="2159" spans="21:22">
      <c r="U2159" s="70"/>
      <c r="V2159" s="70"/>
    </row>
    <row r="2160" spans="21:22">
      <c r="U2160" s="70"/>
      <c r="V2160" s="70"/>
    </row>
    <row r="2161" spans="21:22">
      <c r="U2161" s="70"/>
      <c r="V2161" s="70"/>
    </row>
    <row r="2162" spans="21:22">
      <c r="U2162" s="70"/>
      <c r="V2162" s="70"/>
    </row>
    <row r="2163" spans="21:22">
      <c r="U2163" s="70"/>
      <c r="V2163" s="70"/>
    </row>
    <row r="2164" spans="21:22">
      <c r="U2164" s="70"/>
      <c r="V2164" s="70"/>
    </row>
    <row r="2165" spans="21:22">
      <c r="U2165" s="70"/>
      <c r="V2165" s="70"/>
    </row>
    <row r="2166" spans="21:22">
      <c r="U2166" s="70"/>
      <c r="V2166" s="70"/>
    </row>
    <row r="2167" spans="21:22">
      <c r="U2167" s="70"/>
      <c r="V2167" s="70"/>
    </row>
    <row r="2168" spans="21:22">
      <c r="U2168" s="70"/>
      <c r="V2168" s="70"/>
    </row>
    <row r="2169" spans="21:22">
      <c r="U2169" s="70"/>
      <c r="V2169" s="70"/>
    </row>
    <row r="2170" spans="21:22">
      <c r="U2170" s="70"/>
      <c r="V2170" s="70"/>
    </row>
    <row r="2171" spans="21:22">
      <c r="U2171" s="70"/>
      <c r="V2171" s="70"/>
    </row>
    <row r="2172" spans="21:22">
      <c r="U2172" s="70"/>
      <c r="V2172" s="70"/>
    </row>
    <row r="2173" spans="21:22">
      <c r="U2173" s="70"/>
      <c r="V2173" s="70"/>
    </row>
    <row r="2174" spans="21:22">
      <c r="U2174" s="70"/>
      <c r="V2174" s="70"/>
    </row>
    <row r="2175" spans="21:22">
      <c r="U2175" s="70"/>
      <c r="V2175" s="70"/>
    </row>
    <row r="2176" spans="21:22">
      <c r="U2176" s="70"/>
      <c r="V2176" s="70"/>
    </row>
    <row r="2177" spans="21:22">
      <c r="U2177" s="70"/>
      <c r="V2177" s="70"/>
    </row>
    <row r="2178" spans="21:22">
      <c r="U2178" s="70"/>
      <c r="V2178" s="70"/>
    </row>
    <row r="2179" spans="21:22">
      <c r="U2179" s="70"/>
      <c r="V2179" s="70"/>
    </row>
    <row r="2180" spans="21:22">
      <c r="U2180" s="70"/>
      <c r="V2180" s="70"/>
    </row>
    <row r="2181" spans="21:22">
      <c r="U2181" s="70"/>
      <c r="V2181" s="70"/>
    </row>
    <row r="2182" spans="21:22">
      <c r="U2182" s="70"/>
      <c r="V2182" s="70"/>
    </row>
    <row r="2183" spans="21:22">
      <c r="U2183" s="70"/>
      <c r="V2183" s="70"/>
    </row>
    <row r="2184" spans="21:22">
      <c r="U2184" s="70"/>
      <c r="V2184" s="70"/>
    </row>
    <row r="2185" spans="21:22">
      <c r="U2185" s="70"/>
      <c r="V2185" s="70"/>
    </row>
    <row r="2186" spans="21:22">
      <c r="U2186" s="70"/>
      <c r="V2186" s="70"/>
    </row>
    <row r="2187" spans="21:22">
      <c r="U2187" s="70"/>
      <c r="V2187" s="70"/>
    </row>
    <row r="2188" spans="21:22">
      <c r="U2188" s="70"/>
      <c r="V2188" s="70"/>
    </row>
    <row r="2189" spans="21:22">
      <c r="U2189" s="70"/>
      <c r="V2189" s="70"/>
    </row>
    <row r="2190" spans="21:22">
      <c r="U2190" s="70"/>
      <c r="V2190" s="70"/>
    </row>
    <row r="2191" spans="21:22">
      <c r="U2191" s="70"/>
      <c r="V2191" s="70"/>
    </row>
    <row r="2192" spans="21:22">
      <c r="U2192" s="70"/>
      <c r="V2192" s="70"/>
    </row>
    <row r="2193" spans="21:22">
      <c r="U2193" s="70"/>
      <c r="V2193" s="70"/>
    </row>
    <row r="2194" spans="21:22">
      <c r="U2194" s="70"/>
      <c r="V2194" s="70"/>
    </row>
    <row r="2195" spans="21:22">
      <c r="U2195" s="70"/>
      <c r="V2195" s="70"/>
    </row>
    <row r="2196" spans="21:22">
      <c r="U2196" s="70"/>
      <c r="V2196" s="70"/>
    </row>
    <row r="2197" spans="21:22">
      <c r="U2197" s="70"/>
      <c r="V2197" s="70"/>
    </row>
    <row r="2198" spans="21:22">
      <c r="U2198" s="70"/>
      <c r="V2198" s="70"/>
    </row>
    <row r="2199" spans="21:22">
      <c r="U2199" s="70"/>
      <c r="V2199" s="70"/>
    </row>
    <row r="2200" spans="21:22">
      <c r="U2200" s="70"/>
      <c r="V2200" s="70"/>
    </row>
    <row r="2201" spans="21:22">
      <c r="U2201" s="70"/>
      <c r="V2201" s="70"/>
    </row>
    <row r="2202" spans="21:22">
      <c r="U2202" s="70"/>
      <c r="V2202" s="70"/>
    </row>
    <row r="2203" spans="21:22">
      <c r="U2203" s="70"/>
      <c r="V2203" s="70"/>
    </row>
    <row r="2204" spans="21:22">
      <c r="U2204" s="70"/>
      <c r="V2204" s="70"/>
    </row>
    <row r="2205" spans="21:22">
      <c r="U2205" s="70"/>
      <c r="V2205" s="70"/>
    </row>
    <row r="2206" spans="21:22">
      <c r="U2206" s="70"/>
      <c r="V2206" s="70"/>
    </row>
    <row r="2207" spans="21:22">
      <c r="U2207" s="70"/>
      <c r="V2207" s="70"/>
    </row>
    <row r="2208" spans="21:22">
      <c r="U2208" s="70"/>
      <c r="V2208" s="70"/>
    </row>
    <row r="2209" spans="21:22">
      <c r="U2209" s="70"/>
      <c r="V2209" s="70"/>
    </row>
    <row r="2210" spans="21:22">
      <c r="U2210" s="70"/>
      <c r="V2210" s="70"/>
    </row>
    <row r="2211" spans="21:22">
      <c r="U2211" s="70"/>
      <c r="V2211" s="70"/>
    </row>
    <row r="2212" spans="21:22">
      <c r="U2212" s="70"/>
      <c r="V2212" s="70"/>
    </row>
    <row r="2213" spans="21:22">
      <c r="U2213" s="70"/>
      <c r="V2213" s="70"/>
    </row>
    <row r="2214" spans="21:22">
      <c r="U2214" s="70"/>
      <c r="V2214" s="70"/>
    </row>
    <row r="2215" spans="21:22">
      <c r="U2215" s="70"/>
      <c r="V2215" s="70"/>
    </row>
    <row r="2216" spans="21:22">
      <c r="U2216" s="70"/>
      <c r="V2216" s="70"/>
    </row>
    <row r="2217" spans="21:22">
      <c r="U2217" s="70"/>
      <c r="V2217" s="70"/>
    </row>
    <row r="2218" spans="21:22">
      <c r="U2218" s="70"/>
      <c r="V2218" s="70"/>
    </row>
    <row r="2219" spans="21:22">
      <c r="U2219" s="70"/>
      <c r="V2219" s="70"/>
    </row>
    <row r="2220" spans="21:22">
      <c r="U2220" s="70"/>
      <c r="V2220" s="70"/>
    </row>
    <row r="2221" spans="21:22">
      <c r="U2221" s="70"/>
      <c r="V2221" s="70"/>
    </row>
    <row r="2222" spans="21:22">
      <c r="U2222" s="70"/>
      <c r="V2222" s="70"/>
    </row>
    <row r="2223" spans="21:22">
      <c r="U2223" s="70"/>
      <c r="V2223" s="70"/>
    </row>
    <row r="2224" spans="21:22">
      <c r="U2224" s="70"/>
      <c r="V2224" s="70"/>
    </row>
    <row r="2225" spans="21:22">
      <c r="U2225" s="70"/>
      <c r="V2225" s="70"/>
    </row>
    <row r="2226" spans="21:22">
      <c r="U2226" s="70"/>
      <c r="V2226" s="70"/>
    </row>
    <row r="2227" spans="21:22">
      <c r="U2227" s="70"/>
      <c r="V2227" s="70"/>
    </row>
    <row r="2228" spans="21:22">
      <c r="U2228" s="70"/>
      <c r="V2228" s="70"/>
    </row>
    <row r="2229" spans="21:22">
      <c r="U2229" s="70"/>
      <c r="V2229" s="70"/>
    </row>
    <row r="2230" spans="21:22">
      <c r="U2230" s="70"/>
      <c r="V2230" s="70"/>
    </row>
    <row r="2231" spans="21:22">
      <c r="U2231" s="70"/>
      <c r="V2231" s="70"/>
    </row>
    <row r="2232" spans="21:22">
      <c r="U2232" s="70"/>
      <c r="V2232" s="70"/>
    </row>
    <row r="2233" spans="21:22">
      <c r="U2233" s="70"/>
      <c r="V2233" s="70"/>
    </row>
    <row r="2234" spans="21:22">
      <c r="U2234" s="70"/>
      <c r="V2234" s="70"/>
    </row>
    <row r="2235" spans="21:22">
      <c r="U2235" s="70"/>
      <c r="V2235" s="70"/>
    </row>
    <row r="2236" spans="21:22">
      <c r="U2236" s="70"/>
      <c r="V2236" s="70"/>
    </row>
    <row r="2237" spans="21:22">
      <c r="U2237" s="70"/>
      <c r="V2237" s="70"/>
    </row>
    <row r="2238" spans="21:22">
      <c r="U2238" s="70"/>
      <c r="V2238" s="70"/>
    </row>
    <row r="2239" spans="21:22">
      <c r="U2239" s="70"/>
      <c r="V2239" s="70"/>
    </row>
    <row r="2240" spans="21:22">
      <c r="U2240" s="70"/>
      <c r="V2240" s="70"/>
    </row>
    <row r="2241" spans="21:22">
      <c r="U2241" s="70"/>
      <c r="V2241" s="70"/>
    </row>
    <row r="2242" spans="21:22">
      <c r="U2242" s="70"/>
      <c r="V2242" s="70"/>
    </row>
    <row r="2243" spans="21:22">
      <c r="U2243" s="70"/>
      <c r="V2243" s="70"/>
    </row>
    <row r="2244" spans="21:22">
      <c r="U2244" s="70"/>
      <c r="V2244" s="70"/>
    </row>
    <row r="2245" spans="21:22">
      <c r="U2245" s="70"/>
      <c r="V2245" s="70"/>
    </row>
    <row r="2246" spans="21:22">
      <c r="U2246" s="70"/>
      <c r="V2246" s="70"/>
    </row>
    <row r="2247" spans="21:22">
      <c r="U2247" s="70"/>
      <c r="V2247" s="70"/>
    </row>
    <row r="2248" spans="21:22">
      <c r="U2248" s="70"/>
      <c r="V2248" s="70"/>
    </row>
    <row r="2249" spans="21:22">
      <c r="U2249" s="70"/>
      <c r="V2249" s="70"/>
    </row>
    <row r="2250" spans="21:22">
      <c r="U2250" s="70"/>
      <c r="V2250" s="70"/>
    </row>
    <row r="2251" spans="21:22">
      <c r="U2251" s="70"/>
      <c r="V2251" s="70"/>
    </row>
    <row r="2252" spans="21:22">
      <c r="U2252" s="70"/>
      <c r="V2252" s="70"/>
    </row>
    <row r="2253" spans="21:22">
      <c r="U2253" s="70"/>
      <c r="V2253" s="70"/>
    </row>
    <row r="2254" spans="21:22">
      <c r="U2254" s="70"/>
      <c r="V2254" s="70"/>
    </row>
    <row r="2255" spans="21:22">
      <c r="U2255" s="70"/>
      <c r="V2255" s="70"/>
    </row>
    <row r="2256" spans="21:22">
      <c r="U2256" s="70"/>
      <c r="V2256" s="70"/>
    </row>
    <row r="2257" spans="21:22">
      <c r="U2257" s="70"/>
      <c r="V2257" s="70"/>
    </row>
    <row r="2258" spans="21:22">
      <c r="U2258" s="70"/>
      <c r="V2258" s="70"/>
    </row>
    <row r="2259" spans="21:22">
      <c r="U2259" s="70"/>
      <c r="V2259" s="70"/>
    </row>
    <row r="2260" spans="21:22">
      <c r="U2260" s="70"/>
      <c r="V2260" s="70"/>
    </row>
    <row r="2261" spans="21:22">
      <c r="U2261" s="70"/>
      <c r="V2261" s="70"/>
    </row>
    <row r="2262" spans="21:22">
      <c r="U2262" s="70"/>
      <c r="V2262" s="70"/>
    </row>
    <row r="2263" spans="21:22">
      <c r="U2263" s="70"/>
      <c r="V2263" s="70"/>
    </row>
    <row r="2264" spans="21:22">
      <c r="U2264" s="70"/>
      <c r="V2264" s="70"/>
    </row>
    <row r="2265" spans="21:22">
      <c r="U2265" s="70"/>
      <c r="V2265" s="70"/>
    </row>
    <row r="2266" spans="21:22">
      <c r="U2266" s="70"/>
      <c r="V2266" s="70"/>
    </row>
    <row r="2267" spans="21:22">
      <c r="U2267" s="70"/>
      <c r="V2267" s="70"/>
    </row>
    <row r="2268" spans="21:22">
      <c r="U2268" s="70"/>
      <c r="V2268" s="70"/>
    </row>
    <row r="2269" spans="21:22">
      <c r="U2269" s="70"/>
      <c r="V2269" s="70"/>
    </row>
    <row r="2270" spans="21:22">
      <c r="U2270" s="70"/>
      <c r="V2270" s="70"/>
    </row>
    <row r="2271" spans="21:22">
      <c r="U2271" s="70"/>
      <c r="V2271" s="70"/>
    </row>
    <row r="2272" spans="21:22">
      <c r="U2272" s="70"/>
      <c r="V2272" s="70"/>
    </row>
    <row r="2273" spans="21:22">
      <c r="U2273" s="70"/>
      <c r="V2273" s="70"/>
    </row>
    <row r="2274" spans="21:22">
      <c r="U2274" s="70"/>
      <c r="V2274" s="70"/>
    </row>
    <row r="2275" spans="21:22">
      <c r="U2275" s="70"/>
      <c r="V2275" s="70"/>
    </row>
    <row r="2276" spans="21:22">
      <c r="U2276" s="70"/>
      <c r="V2276" s="70"/>
    </row>
    <row r="2277" spans="21:22">
      <c r="U2277" s="70"/>
      <c r="V2277" s="70"/>
    </row>
    <row r="2278" spans="21:22">
      <c r="U2278" s="70"/>
      <c r="V2278" s="70"/>
    </row>
    <row r="2279" spans="21:22">
      <c r="U2279" s="70"/>
      <c r="V2279" s="70"/>
    </row>
    <row r="2280" spans="21:22">
      <c r="U2280" s="70"/>
      <c r="V2280" s="70"/>
    </row>
    <row r="2281" spans="21:22">
      <c r="U2281" s="70"/>
      <c r="V2281" s="70"/>
    </row>
    <row r="2282" spans="21:22">
      <c r="U2282" s="70"/>
      <c r="V2282" s="70"/>
    </row>
    <row r="2283" spans="21:22">
      <c r="U2283" s="70"/>
      <c r="V2283" s="70"/>
    </row>
    <row r="2284" spans="21:22">
      <c r="U2284" s="70"/>
      <c r="V2284" s="70"/>
    </row>
    <row r="2285" spans="21:22">
      <c r="U2285" s="70"/>
      <c r="V2285" s="70"/>
    </row>
    <row r="2286" spans="21:22">
      <c r="U2286" s="70"/>
      <c r="V2286" s="70"/>
    </row>
    <row r="2287" spans="21:22">
      <c r="U2287" s="70"/>
      <c r="V2287" s="70"/>
    </row>
    <row r="2288" spans="21:22">
      <c r="U2288" s="70"/>
      <c r="V2288" s="70"/>
    </row>
    <row r="2289" spans="21:22">
      <c r="U2289" s="70"/>
      <c r="V2289" s="70"/>
    </row>
    <row r="2290" spans="21:22">
      <c r="U2290" s="70"/>
      <c r="V2290" s="70"/>
    </row>
    <row r="2291" spans="21:22">
      <c r="U2291" s="70"/>
      <c r="V2291" s="70"/>
    </row>
    <row r="2292" spans="21:22">
      <c r="U2292" s="70"/>
      <c r="V2292" s="70"/>
    </row>
    <row r="2293" spans="21:22">
      <c r="U2293" s="70"/>
      <c r="V2293" s="70"/>
    </row>
    <row r="2294" spans="21:22">
      <c r="U2294" s="70"/>
      <c r="V2294" s="70"/>
    </row>
    <row r="2295" spans="21:22">
      <c r="U2295" s="70"/>
      <c r="V2295" s="70"/>
    </row>
    <row r="2296" spans="21:22">
      <c r="U2296" s="70"/>
      <c r="V2296" s="70"/>
    </row>
    <row r="2297" spans="21:22">
      <c r="U2297" s="70"/>
      <c r="V2297" s="70"/>
    </row>
    <row r="2298" spans="21:22">
      <c r="U2298" s="70"/>
      <c r="V2298" s="70"/>
    </row>
    <row r="2299" spans="21:22">
      <c r="U2299" s="70"/>
      <c r="V2299" s="70"/>
    </row>
    <row r="2300" spans="21:22">
      <c r="U2300" s="70"/>
      <c r="V2300" s="70"/>
    </row>
    <row r="2301" spans="21:22">
      <c r="U2301" s="70"/>
      <c r="V2301" s="70"/>
    </row>
    <row r="2302" spans="21:22">
      <c r="U2302" s="70"/>
      <c r="V2302" s="70"/>
    </row>
    <row r="2303" spans="21:22">
      <c r="U2303" s="70"/>
      <c r="V2303" s="70"/>
    </row>
    <row r="2304" spans="21:22">
      <c r="U2304" s="70"/>
      <c r="V2304" s="70"/>
    </row>
    <row r="2305" spans="21:22">
      <c r="U2305" s="70"/>
      <c r="V2305" s="70"/>
    </row>
    <row r="2306" spans="21:22">
      <c r="U2306" s="70"/>
      <c r="V2306" s="70"/>
    </row>
    <row r="2307" spans="21:22">
      <c r="U2307" s="70"/>
      <c r="V2307" s="70"/>
    </row>
    <row r="2308" spans="21:22">
      <c r="U2308" s="70"/>
      <c r="V2308" s="70"/>
    </row>
    <row r="2309" spans="21:22">
      <c r="U2309" s="70"/>
      <c r="V2309" s="70"/>
    </row>
    <row r="2310" spans="21:22">
      <c r="U2310" s="70"/>
      <c r="V2310" s="70"/>
    </row>
    <row r="2311" spans="21:22">
      <c r="U2311" s="70"/>
      <c r="V2311" s="70"/>
    </row>
    <row r="2312" spans="21:22">
      <c r="U2312" s="70"/>
      <c r="V2312" s="70"/>
    </row>
    <row r="2313" spans="21:22">
      <c r="U2313" s="70"/>
      <c r="V2313" s="70"/>
    </row>
    <row r="2314" spans="21:22">
      <c r="U2314" s="70"/>
      <c r="V2314" s="70"/>
    </row>
    <row r="2315" spans="21:22">
      <c r="U2315" s="70"/>
      <c r="V2315" s="70"/>
    </row>
    <row r="2316" spans="21:22">
      <c r="U2316" s="70"/>
      <c r="V2316" s="70"/>
    </row>
    <row r="2317" spans="21:22">
      <c r="U2317" s="70"/>
      <c r="V2317" s="70"/>
    </row>
    <row r="2318" spans="21:22">
      <c r="U2318" s="70"/>
      <c r="V2318" s="70"/>
    </row>
    <row r="2319" spans="21:22">
      <c r="U2319" s="70"/>
      <c r="V2319" s="70"/>
    </row>
    <row r="2320" spans="21:22">
      <c r="U2320" s="70"/>
      <c r="V2320" s="70"/>
    </row>
    <row r="2321" spans="21:22">
      <c r="U2321" s="70"/>
      <c r="V2321" s="70"/>
    </row>
    <row r="2322" spans="21:22">
      <c r="U2322" s="70"/>
      <c r="V2322" s="70"/>
    </row>
    <row r="2323" spans="21:22">
      <c r="U2323" s="70"/>
      <c r="V2323" s="70"/>
    </row>
    <row r="2324" spans="21:22">
      <c r="U2324" s="70"/>
      <c r="V2324" s="70"/>
    </row>
    <row r="2325" spans="21:22">
      <c r="U2325" s="70"/>
      <c r="V2325" s="70"/>
    </row>
    <row r="2326" spans="21:22">
      <c r="U2326" s="70"/>
      <c r="V2326" s="70"/>
    </row>
    <row r="2327" spans="21:22">
      <c r="U2327" s="70"/>
      <c r="V2327" s="70"/>
    </row>
    <row r="2328" spans="21:22">
      <c r="U2328" s="70"/>
      <c r="V2328" s="70"/>
    </row>
    <row r="2329" spans="21:22">
      <c r="U2329" s="70"/>
      <c r="V2329" s="70"/>
    </row>
    <row r="2330" spans="21:22">
      <c r="U2330" s="70"/>
      <c r="V2330" s="70"/>
    </row>
    <row r="2331" spans="21:22">
      <c r="U2331" s="70"/>
      <c r="V2331" s="70"/>
    </row>
    <row r="2332" spans="21:22">
      <c r="U2332" s="70"/>
      <c r="V2332" s="70"/>
    </row>
    <row r="2333" spans="21:22">
      <c r="U2333" s="70"/>
      <c r="V2333" s="70"/>
    </row>
    <row r="2334" spans="21:22">
      <c r="U2334" s="70"/>
      <c r="V2334" s="70"/>
    </row>
    <row r="2335" spans="21:22">
      <c r="U2335" s="70"/>
      <c r="V2335" s="70"/>
    </row>
    <row r="2336" spans="21:22">
      <c r="U2336" s="70"/>
      <c r="V2336" s="70"/>
    </row>
    <row r="2337" spans="21:22">
      <c r="U2337" s="70"/>
      <c r="V2337" s="70"/>
    </row>
    <row r="2338" spans="21:22">
      <c r="U2338" s="70"/>
      <c r="V2338" s="70"/>
    </row>
    <row r="2339" spans="21:22">
      <c r="U2339" s="70"/>
      <c r="V2339" s="70"/>
    </row>
    <row r="2340" spans="21:22">
      <c r="U2340" s="70"/>
      <c r="V2340" s="70"/>
    </row>
    <row r="2341" spans="21:22">
      <c r="U2341" s="70"/>
      <c r="V2341" s="70"/>
    </row>
    <row r="2342" spans="21:22">
      <c r="U2342" s="70"/>
      <c r="V2342" s="70"/>
    </row>
    <row r="2343" spans="21:22">
      <c r="U2343" s="70"/>
      <c r="V2343" s="70"/>
    </row>
    <row r="2344" spans="21:22">
      <c r="U2344" s="70"/>
      <c r="V2344" s="70"/>
    </row>
    <row r="2345" spans="21:22">
      <c r="U2345" s="70"/>
      <c r="V2345" s="70"/>
    </row>
    <row r="2346" spans="21:22">
      <c r="U2346" s="70"/>
      <c r="V2346" s="70"/>
    </row>
    <row r="2347" spans="21:22">
      <c r="U2347" s="70"/>
      <c r="V2347" s="70"/>
    </row>
    <row r="2348" spans="21:22">
      <c r="U2348" s="70"/>
      <c r="V2348" s="70"/>
    </row>
    <row r="2349" spans="21:22">
      <c r="U2349" s="70"/>
      <c r="V2349" s="70"/>
    </row>
    <row r="2350" spans="21:22">
      <c r="U2350" s="70"/>
      <c r="V2350" s="70"/>
    </row>
    <row r="2351" spans="21:22">
      <c r="U2351" s="70"/>
      <c r="V2351" s="70"/>
    </row>
    <row r="2352" spans="21:22">
      <c r="U2352" s="70"/>
      <c r="V2352" s="70"/>
    </row>
    <row r="2353" spans="21:22">
      <c r="U2353" s="70"/>
      <c r="V2353" s="70"/>
    </row>
    <row r="2354" spans="21:22">
      <c r="U2354" s="70"/>
      <c r="V2354" s="70"/>
    </row>
    <row r="2355" spans="21:22">
      <c r="U2355" s="70"/>
      <c r="V2355" s="70"/>
    </row>
    <row r="2356" spans="21:22">
      <c r="U2356" s="70"/>
      <c r="V2356" s="70"/>
    </row>
    <row r="2357" spans="21:22">
      <c r="U2357" s="70"/>
      <c r="V2357" s="70"/>
    </row>
    <row r="2358" spans="21:22">
      <c r="U2358" s="70"/>
      <c r="V2358" s="70"/>
    </row>
    <row r="2359" spans="21:22">
      <c r="U2359" s="70"/>
      <c r="V2359" s="70"/>
    </row>
    <row r="2360" spans="21:22">
      <c r="U2360" s="70"/>
      <c r="V2360" s="70"/>
    </row>
    <row r="2361" spans="21:22">
      <c r="U2361" s="70"/>
      <c r="V2361" s="70"/>
    </row>
    <row r="2362" spans="21:22">
      <c r="U2362" s="70"/>
      <c r="V2362" s="70"/>
    </row>
    <row r="2363" spans="21:22">
      <c r="U2363" s="70"/>
      <c r="V2363" s="70"/>
    </row>
    <row r="2364" spans="21:22">
      <c r="U2364" s="70"/>
      <c r="V2364" s="70"/>
    </row>
    <row r="2365" spans="21:22">
      <c r="U2365" s="70"/>
      <c r="V2365" s="70"/>
    </row>
    <row r="2366" spans="21:22">
      <c r="U2366" s="70"/>
      <c r="V2366" s="70"/>
    </row>
    <row r="2367" spans="21:22">
      <c r="U2367" s="70"/>
      <c r="V2367" s="70"/>
    </row>
    <row r="2368" spans="21:22">
      <c r="U2368" s="70"/>
      <c r="V2368" s="70"/>
    </row>
    <row r="2369" spans="21:22">
      <c r="U2369" s="70"/>
      <c r="V2369" s="70"/>
    </row>
    <row r="2370" spans="21:22">
      <c r="U2370" s="70"/>
      <c r="V2370" s="70"/>
    </row>
    <row r="2371" spans="21:22">
      <c r="U2371" s="70"/>
      <c r="V2371" s="70"/>
    </row>
    <row r="2372" spans="21:22">
      <c r="U2372" s="70"/>
      <c r="V2372" s="70"/>
    </row>
    <row r="2373" spans="21:22">
      <c r="U2373" s="70"/>
      <c r="V2373" s="70"/>
    </row>
    <row r="2374" spans="21:22">
      <c r="U2374" s="70"/>
      <c r="V2374" s="70"/>
    </row>
    <row r="2375" spans="21:22">
      <c r="U2375" s="70"/>
      <c r="V2375" s="70"/>
    </row>
    <row r="2376" spans="21:22">
      <c r="U2376" s="70"/>
      <c r="V2376" s="70"/>
    </row>
    <row r="2377" spans="21:22">
      <c r="U2377" s="70"/>
      <c r="V2377" s="70"/>
    </row>
    <row r="2378" spans="21:22">
      <c r="U2378" s="70"/>
      <c r="V2378" s="70"/>
    </row>
    <row r="2379" spans="21:22">
      <c r="U2379" s="70"/>
      <c r="V2379" s="70"/>
    </row>
    <row r="2380" spans="21:22">
      <c r="U2380" s="70"/>
      <c r="V2380" s="70"/>
    </row>
    <row r="2381" spans="21:22">
      <c r="U2381" s="70"/>
      <c r="V2381" s="70"/>
    </row>
    <row r="2382" spans="21:22">
      <c r="U2382" s="70"/>
      <c r="V2382" s="70"/>
    </row>
    <row r="2383" spans="21:22">
      <c r="U2383" s="70"/>
      <c r="V2383" s="70"/>
    </row>
    <row r="2384" spans="21:22">
      <c r="U2384" s="70"/>
      <c r="V2384" s="70"/>
    </row>
    <row r="2385" spans="21:22">
      <c r="U2385" s="70"/>
      <c r="V2385" s="70"/>
    </row>
    <row r="2386" spans="21:22">
      <c r="U2386" s="70"/>
      <c r="V2386" s="70"/>
    </row>
    <row r="2387" spans="21:22">
      <c r="U2387" s="70"/>
      <c r="V2387" s="70"/>
    </row>
    <row r="2388" spans="21:22">
      <c r="U2388" s="70"/>
      <c r="V2388" s="70"/>
    </row>
    <row r="2389" spans="21:22">
      <c r="U2389" s="70"/>
      <c r="V2389" s="70"/>
    </row>
    <row r="2390" spans="21:22">
      <c r="U2390" s="70"/>
      <c r="V2390" s="70"/>
    </row>
    <row r="2391" spans="21:22">
      <c r="U2391" s="70"/>
      <c r="V2391" s="70"/>
    </row>
    <row r="2392" spans="21:22">
      <c r="U2392" s="70"/>
      <c r="V2392" s="70"/>
    </row>
    <row r="2393" spans="21:22">
      <c r="U2393" s="70"/>
      <c r="V2393" s="70"/>
    </row>
    <row r="2394" spans="21:22">
      <c r="U2394" s="70"/>
      <c r="V2394" s="70"/>
    </row>
    <row r="2395" spans="21:22">
      <c r="U2395" s="70"/>
      <c r="V2395" s="70"/>
    </row>
    <row r="2396" spans="21:22">
      <c r="U2396" s="70"/>
      <c r="V2396" s="70"/>
    </row>
    <row r="2397" spans="21:22">
      <c r="U2397" s="70"/>
      <c r="V2397" s="70"/>
    </row>
    <row r="2398" spans="21:22">
      <c r="U2398" s="70"/>
      <c r="V2398" s="70"/>
    </row>
    <row r="2399" spans="21:22">
      <c r="U2399" s="70"/>
      <c r="V2399" s="70"/>
    </row>
    <row r="2400" spans="21:22">
      <c r="U2400" s="70"/>
      <c r="V2400" s="70"/>
    </row>
    <row r="2401" spans="21:22">
      <c r="U2401" s="70"/>
      <c r="V2401" s="70"/>
    </row>
    <row r="2402" spans="21:22">
      <c r="U2402" s="70"/>
      <c r="V2402" s="70"/>
    </row>
    <row r="2403" spans="21:22">
      <c r="U2403" s="70"/>
      <c r="V2403" s="70"/>
    </row>
    <row r="2404" spans="21:22">
      <c r="U2404" s="70"/>
      <c r="V2404" s="70"/>
    </row>
    <row r="2405" spans="21:22">
      <c r="U2405" s="70"/>
      <c r="V2405" s="70"/>
    </row>
    <row r="2406" spans="21:22">
      <c r="U2406" s="70"/>
      <c r="V2406" s="70"/>
    </row>
    <row r="2407" spans="21:22">
      <c r="U2407" s="70"/>
      <c r="V2407" s="70"/>
    </row>
    <row r="2408" spans="21:22">
      <c r="U2408" s="70"/>
      <c r="V2408" s="70"/>
    </row>
    <row r="2409" spans="21:22">
      <c r="U2409" s="70"/>
      <c r="V2409" s="70"/>
    </row>
    <row r="2410" spans="21:22">
      <c r="U2410" s="70"/>
      <c r="V2410" s="70"/>
    </row>
    <row r="2411" spans="21:22">
      <c r="U2411" s="70"/>
      <c r="V2411" s="70"/>
    </row>
    <row r="2412" spans="21:22">
      <c r="U2412" s="70"/>
      <c r="V2412" s="70"/>
    </row>
    <row r="2413" spans="21:22">
      <c r="U2413" s="70"/>
      <c r="V2413" s="70"/>
    </row>
    <row r="2414" spans="21:22">
      <c r="U2414" s="70"/>
      <c r="V2414" s="70"/>
    </row>
    <row r="2415" spans="21:22">
      <c r="U2415" s="70"/>
      <c r="V2415" s="70"/>
    </row>
    <row r="2416" spans="21:22">
      <c r="U2416" s="70"/>
      <c r="V2416" s="70"/>
    </row>
    <row r="2417" spans="21:22">
      <c r="U2417" s="70"/>
      <c r="V2417" s="70"/>
    </row>
    <row r="2418" spans="21:22">
      <c r="U2418" s="70"/>
      <c r="V2418" s="70"/>
    </row>
    <row r="2419" spans="21:22">
      <c r="U2419" s="70"/>
      <c r="V2419" s="70"/>
    </row>
    <row r="2420" spans="21:22">
      <c r="U2420" s="70"/>
      <c r="V2420" s="70"/>
    </row>
    <row r="2421" spans="21:22">
      <c r="U2421" s="70"/>
      <c r="V2421" s="70"/>
    </row>
    <row r="2422" spans="21:22">
      <c r="U2422" s="70"/>
      <c r="V2422" s="70"/>
    </row>
    <row r="2423" spans="21:22">
      <c r="U2423" s="70"/>
      <c r="V2423" s="70"/>
    </row>
    <row r="2424" spans="21:22">
      <c r="U2424" s="70"/>
      <c r="V2424" s="70"/>
    </row>
    <row r="2425" spans="21:22">
      <c r="U2425" s="70"/>
      <c r="V2425" s="70"/>
    </row>
    <row r="2426" spans="21:22">
      <c r="U2426" s="70"/>
      <c r="V2426" s="70"/>
    </row>
    <row r="2427" spans="21:22">
      <c r="U2427" s="70"/>
      <c r="V2427" s="70"/>
    </row>
    <row r="2428" spans="21:22">
      <c r="U2428" s="70"/>
      <c r="V2428" s="70"/>
    </row>
    <row r="2429" spans="21:22">
      <c r="U2429" s="70"/>
      <c r="V2429" s="70"/>
    </row>
    <row r="2430" spans="21:22">
      <c r="U2430" s="70"/>
      <c r="V2430" s="70"/>
    </row>
    <row r="2431" spans="21:22">
      <c r="U2431" s="70"/>
      <c r="V2431" s="70"/>
    </row>
    <row r="2432" spans="21:22">
      <c r="U2432" s="70"/>
      <c r="V2432" s="70"/>
    </row>
    <row r="2433" spans="21:22">
      <c r="U2433" s="70"/>
      <c r="V2433" s="70"/>
    </row>
    <row r="2434" spans="21:22">
      <c r="U2434" s="70"/>
      <c r="V2434" s="70"/>
    </row>
    <row r="2435" spans="21:22">
      <c r="U2435" s="70"/>
      <c r="V2435" s="70"/>
    </row>
    <row r="2436" spans="21:22">
      <c r="U2436" s="70"/>
      <c r="V2436" s="70"/>
    </row>
    <row r="2437" spans="21:22">
      <c r="U2437" s="70"/>
      <c r="V2437" s="70"/>
    </row>
    <row r="2438" spans="21:22">
      <c r="U2438" s="70"/>
      <c r="V2438" s="70"/>
    </row>
    <row r="2439" spans="21:22">
      <c r="U2439" s="70"/>
      <c r="V2439" s="70"/>
    </row>
    <row r="2440" spans="21:22">
      <c r="U2440" s="70"/>
      <c r="V2440" s="70"/>
    </row>
    <row r="2441" spans="21:22">
      <c r="U2441" s="70"/>
      <c r="V2441" s="70"/>
    </row>
    <row r="2442" spans="21:22">
      <c r="U2442" s="70"/>
      <c r="V2442" s="70"/>
    </row>
    <row r="2443" spans="21:22">
      <c r="U2443" s="70"/>
      <c r="V2443" s="70"/>
    </row>
    <row r="2444" spans="21:22">
      <c r="U2444" s="70"/>
      <c r="V2444" s="70"/>
    </row>
    <row r="2445" spans="21:22">
      <c r="U2445" s="70"/>
      <c r="V2445" s="70"/>
    </row>
    <row r="2446" spans="21:22">
      <c r="U2446" s="70"/>
      <c r="V2446" s="70"/>
    </row>
    <row r="2447" spans="21:22">
      <c r="U2447" s="70"/>
      <c r="V2447" s="70"/>
    </row>
    <row r="2448" spans="21:22">
      <c r="U2448" s="70"/>
      <c r="V2448" s="70"/>
    </row>
    <row r="2449" spans="21:22">
      <c r="U2449" s="70"/>
      <c r="V2449" s="70"/>
    </row>
    <row r="2450" spans="21:22">
      <c r="U2450" s="70"/>
      <c r="V2450" s="70"/>
    </row>
    <row r="2451" spans="21:22">
      <c r="U2451" s="70"/>
      <c r="V2451" s="70"/>
    </row>
    <row r="2452" spans="21:22">
      <c r="U2452" s="70"/>
      <c r="V2452" s="70"/>
    </row>
    <row r="2453" spans="21:22">
      <c r="U2453" s="70"/>
      <c r="V2453" s="70"/>
    </row>
    <row r="2454" spans="21:22">
      <c r="U2454" s="70"/>
      <c r="V2454" s="70"/>
    </row>
    <row r="2455" spans="21:22">
      <c r="U2455" s="70"/>
      <c r="V2455" s="70"/>
    </row>
    <row r="2456" spans="21:22">
      <c r="U2456" s="70"/>
      <c r="V2456" s="70"/>
    </row>
    <row r="2457" spans="21:22">
      <c r="U2457" s="70"/>
      <c r="V2457" s="70"/>
    </row>
    <row r="2458" spans="21:22">
      <c r="U2458" s="70"/>
      <c r="V2458" s="70"/>
    </row>
    <row r="2459" spans="21:22">
      <c r="U2459" s="70"/>
      <c r="V2459" s="70"/>
    </row>
    <row r="2460" spans="21:22">
      <c r="U2460" s="70"/>
      <c r="V2460" s="70"/>
    </row>
    <row r="2461" spans="21:22">
      <c r="U2461" s="70"/>
      <c r="V2461" s="70"/>
    </row>
    <row r="2462" spans="21:22">
      <c r="U2462" s="70"/>
      <c r="V2462" s="70"/>
    </row>
    <row r="2463" spans="21:22">
      <c r="U2463" s="70"/>
      <c r="V2463" s="70"/>
    </row>
    <row r="2464" spans="21:22">
      <c r="U2464" s="70"/>
      <c r="V2464" s="70"/>
    </row>
    <row r="2465" spans="21:22">
      <c r="U2465" s="70"/>
      <c r="V2465" s="70"/>
    </row>
    <row r="2466" spans="21:22">
      <c r="U2466" s="70"/>
      <c r="V2466" s="70"/>
    </row>
    <row r="2467" spans="21:22">
      <c r="U2467" s="70"/>
      <c r="V2467" s="70"/>
    </row>
    <row r="2468" spans="21:22">
      <c r="U2468" s="70"/>
      <c r="V2468" s="70"/>
    </row>
    <row r="2469" spans="21:22">
      <c r="U2469" s="70"/>
      <c r="V2469" s="70"/>
    </row>
    <row r="2470" spans="21:22">
      <c r="U2470" s="70"/>
      <c r="V2470" s="70"/>
    </row>
    <row r="2471" spans="21:22">
      <c r="U2471" s="70"/>
      <c r="V2471" s="70"/>
    </row>
    <row r="2472" spans="21:22">
      <c r="U2472" s="70"/>
      <c r="V2472" s="70"/>
    </row>
    <row r="2473" spans="21:22">
      <c r="U2473" s="70"/>
      <c r="V2473" s="70"/>
    </row>
    <row r="2474" spans="21:22">
      <c r="U2474" s="70"/>
      <c r="V2474" s="70"/>
    </row>
    <row r="2475" spans="21:22">
      <c r="U2475" s="70"/>
      <c r="V2475" s="70"/>
    </row>
    <row r="2476" spans="21:22">
      <c r="U2476" s="70"/>
      <c r="V2476" s="70"/>
    </row>
    <row r="2477" spans="21:22">
      <c r="U2477" s="70"/>
      <c r="V2477" s="70"/>
    </row>
    <row r="2478" spans="21:22">
      <c r="U2478" s="70"/>
      <c r="V2478" s="70"/>
    </row>
    <row r="2479" spans="21:22">
      <c r="U2479" s="70"/>
      <c r="V2479" s="70"/>
    </row>
    <row r="2480" spans="21:22">
      <c r="U2480" s="70"/>
      <c r="V2480" s="70"/>
    </row>
    <row r="2481" spans="21:22">
      <c r="U2481" s="70"/>
      <c r="V2481" s="70"/>
    </row>
    <row r="2482" spans="21:22">
      <c r="U2482" s="70"/>
      <c r="V2482" s="70"/>
    </row>
    <row r="2483" spans="21:22">
      <c r="U2483" s="70"/>
      <c r="V2483" s="70"/>
    </row>
    <row r="2484" spans="21:22">
      <c r="U2484" s="70"/>
      <c r="V2484" s="70"/>
    </row>
    <row r="2485" spans="21:22">
      <c r="U2485" s="70"/>
      <c r="V2485" s="70"/>
    </row>
    <row r="2486" spans="21:22">
      <c r="U2486" s="70"/>
      <c r="V2486" s="70"/>
    </row>
    <row r="2487" spans="21:22">
      <c r="U2487" s="70"/>
      <c r="V2487" s="70"/>
    </row>
    <row r="2488" spans="21:22">
      <c r="U2488" s="70"/>
      <c r="V2488" s="70"/>
    </row>
    <row r="2489" spans="21:22">
      <c r="U2489" s="70"/>
      <c r="V2489" s="70"/>
    </row>
    <row r="2490" spans="21:22">
      <c r="U2490" s="70"/>
      <c r="V2490" s="70"/>
    </row>
    <row r="2491" spans="21:22">
      <c r="U2491" s="70"/>
      <c r="V2491" s="70"/>
    </row>
    <row r="2492" spans="21:22">
      <c r="U2492" s="70"/>
      <c r="V2492" s="70"/>
    </row>
    <row r="2493" spans="21:22">
      <c r="U2493" s="70"/>
      <c r="V2493" s="70"/>
    </row>
    <row r="2494" spans="21:22">
      <c r="U2494" s="70"/>
      <c r="V2494" s="70"/>
    </row>
    <row r="2495" spans="21:22">
      <c r="U2495" s="70"/>
      <c r="V2495" s="70"/>
    </row>
    <row r="2496" spans="21:22">
      <c r="U2496" s="70"/>
      <c r="V2496" s="70"/>
    </row>
    <row r="2497" spans="21:22">
      <c r="U2497" s="70"/>
      <c r="V2497" s="70"/>
    </row>
    <row r="2498" spans="21:22">
      <c r="U2498" s="70"/>
      <c r="V2498" s="70"/>
    </row>
    <row r="2499" spans="21:22">
      <c r="U2499" s="70"/>
      <c r="V2499" s="70"/>
    </row>
    <row r="2500" spans="21:22">
      <c r="U2500" s="70"/>
      <c r="V2500" s="70"/>
    </row>
    <row r="2501" spans="21:22">
      <c r="U2501" s="70"/>
      <c r="V2501" s="70"/>
    </row>
    <row r="2502" spans="21:22">
      <c r="U2502" s="70"/>
      <c r="V2502" s="70"/>
    </row>
    <row r="2503" spans="21:22">
      <c r="U2503" s="70"/>
      <c r="V2503" s="70"/>
    </row>
    <row r="2504" spans="21:22">
      <c r="U2504" s="70"/>
      <c r="V2504" s="70"/>
    </row>
    <row r="2505" spans="21:22">
      <c r="U2505" s="70"/>
      <c r="V2505" s="70"/>
    </row>
    <row r="2506" spans="21:22">
      <c r="U2506" s="70"/>
      <c r="V2506" s="70"/>
    </row>
    <row r="2507" spans="21:22">
      <c r="U2507" s="70"/>
      <c r="V2507" s="70"/>
    </row>
    <row r="2508" spans="21:22">
      <c r="U2508" s="70"/>
      <c r="V2508" s="70"/>
    </row>
    <row r="2509" spans="21:22">
      <c r="U2509" s="70"/>
      <c r="V2509" s="70"/>
    </row>
    <row r="2510" spans="21:22">
      <c r="U2510" s="70"/>
      <c r="V2510" s="70"/>
    </row>
    <row r="2511" spans="21:22">
      <c r="U2511" s="70"/>
      <c r="V2511" s="70"/>
    </row>
    <row r="2512" spans="21:22">
      <c r="U2512" s="70"/>
      <c r="V2512" s="70"/>
    </row>
    <row r="2513" spans="21:22">
      <c r="U2513" s="70"/>
      <c r="V2513" s="70"/>
    </row>
    <row r="2514" spans="21:22">
      <c r="U2514" s="70"/>
      <c r="V2514" s="70"/>
    </row>
    <row r="2515" spans="21:22">
      <c r="U2515" s="70"/>
      <c r="V2515" s="70"/>
    </row>
    <row r="2516" spans="21:22">
      <c r="U2516" s="70"/>
      <c r="V2516" s="70"/>
    </row>
    <row r="2517" spans="21:22">
      <c r="U2517" s="70"/>
      <c r="V2517" s="70"/>
    </row>
    <row r="2518" spans="21:22">
      <c r="U2518" s="70"/>
      <c r="V2518" s="70"/>
    </row>
    <row r="2519" spans="21:22">
      <c r="U2519" s="70"/>
      <c r="V2519" s="70"/>
    </row>
    <row r="2520" spans="21:22">
      <c r="U2520" s="70"/>
      <c r="V2520" s="70"/>
    </row>
    <row r="2521" spans="21:22">
      <c r="U2521" s="70"/>
      <c r="V2521" s="70"/>
    </row>
    <row r="2522" spans="21:22">
      <c r="U2522" s="70"/>
      <c r="V2522" s="70"/>
    </row>
    <row r="2523" spans="21:22">
      <c r="U2523" s="70"/>
      <c r="V2523" s="70"/>
    </row>
    <row r="2524" spans="21:22">
      <c r="U2524" s="70"/>
      <c r="V2524" s="70"/>
    </row>
    <row r="2525" spans="21:22">
      <c r="U2525" s="70"/>
      <c r="V2525" s="70"/>
    </row>
    <row r="2526" spans="21:22">
      <c r="U2526" s="70"/>
      <c r="V2526" s="70"/>
    </row>
    <row r="2527" spans="21:22">
      <c r="U2527" s="70"/>
      <c r="V2527" s="70"/>
    </row>
    <row r="2528" spans="21:22">
      <c r="U2528" s="70"/>
      <c r="V2528" s="70"/>
    </row>
    <row r="2529" spans="21:22">
      <c r="U2529" s="70"/>
      <c r="V2529" s="70"/>
    </row>
    <row r="2530" spans="21:22">
      <c r="U2530" s="70"/>
      <c r="V2530" s="70"/>
    </row>
    <row r="2531" spans="21:22">
      <c r="U2531" s="70"/>
      <c r="V2531" s="70"/>
    </row>
    <row r="2532" spans="21:22">
      <c r="U2532" s="70"/>
      <c r="V2532" s="70"/>
    </row>
    <row r="2533" spans="21:22">
      <c r="U2533" s="70"/>
      <c r="V2533" s="70"/>
    </row>
    <row r="2534" spans="21:22">
      <c r="U2534" s="70"/>
      <c r="V2534" s="70"/>
    </row>
    <row r="2535" spans="21:22">
      <c r="U2535" s="70"/>
      <c r="V2535" s="70"/>
    </row>
    <row r="2536" spans="21:22">
      <c r="U2536" s="70"/>
      <c r="V2536" s="70"/>
    </row>
    <row r="2537" spans="21:22">
      <c r="U2537" s="70"/>
      <c r="V2537" s="70"/>
    </row>
    <row r="2538" spans="21:22">
      <c r="U2538" s="70"/>
      <c r="V2538" s="70"/>
    </row>
    <row r="2539" spans="21:22">
      <c r="U2539" s="70"/>
      <c r="V2539" s="70"/>
    </row>
    <row r="2540" spans="21:22">
      <c r="U2540" s="70"/>
      <c r="V2540" s="70"/>
    </row>
    <row r="2541" spans="21:22">
      <c r="U2541" s="70"/>
      <c r="V2541" s="70"/>
    </row>
    <row r="2542" spans="21:22">
      <c r="U2542" s="70"/>
      <c r="V2542" s="70"/>
    </row>
    <row r="2543" spans="21:22">
      <c r="U2543" s="70"/>
      <c r="V2543" s="70"/>
    </row>
    <row r="2544" spans="21:22">
      <c r="U2544" s="70"/>
      <c r="V2544" s="70"/>
    </row>
    <row r="2545" spans="21:22">
      <c r="U2545" s="70"/>
      <c r="V2545" s="70"/>
    </row>
    <row r="2546" spans="21:22">
      <c r="U2546" s="70"/>
      <c r="V2546" s="70"/>
    </row>
    <row r="2547" spans="21:22">
      <c r="U2547" s="70"/>
      <c r="V2547" s="70"/>
    </row>
    <row r="2548" spans="21:22">
      <c r="U2548" s="70"/>
      <c r="V2548" s="70"/>
    </row>
    <row r="2549" spans="21:22">
      <c r="U2549" s="70"/>
      <c r="V2549" s="70"/>
    </row>
    <row r="2550" spans="21:22">
      <c r="U2550" s="70"/>
      <c r="V2550" s="70"/>
    </row>
    <row r="2551" spans="21:22">
      <c r="U2551" s="70"/>
      <c r="V2551" s="70"/>
    </row>
    <row r="2552" spans="21:22">
      <c r="U2552" s="70"/>
      <c r="V2552" s="70"/>
    </row>
    <row r="2553" spans="21:22">
      <c r="U2553" s="70"/>
      <c r="V2553" s="70"/>
    </row>
    <row r="2554" spans="21:22">
      <c r="U2554" s="70"/>
      <c r="V2554" s="70"/>
    </row>
    <row r="2555" spans="21:22">
      <c r="U2555" s="70"/>
      <c r="V2555" s="70"/>
    </row>
    <row r="2556" spans="21:22">
      <c r="U2556" s="70"/>
      <c r="V2556" s="70"/>
    </row>
    <row r="2557" spans="21:22">
      <c r="U2557" s="70"/>
      <c r="V2557" s="70"/>
    </row>
    <row r="2558" spans="21:22">
      <c r="U2558" s="70"/>
      <c r="V2558" s="70"/>
    </row>
    <row r="2559" spans="21:22">
      <c r="U2559" s="70"/>
      <c r="V2559" s="70"/>
    </row>
    <row r="2560" spans="21:22">
      <c r="U2560" s="70"/>
      <c r="V2560" s="70"/>
    </row>
    <row r="2561" spans="21:22">
      <c r="U2561" s="70"/>
      <c r="V2561" s="70"/>
    </row>
    <row r="2562" spans="21:22">
      <c r="U2562" s="70"/>
      <c r="V2562" s="70"/>
    </row>
    <row r="2563" spans="21:22">
      <c r="U2563" s="70"/>
      <c r="V2563" s="70"/>
    </row>
    <row r="2564" spans="21:22">
      <c r="U2564" s="70"/>
      <c r="V2564" s="70"/>
    </row>
    <row r="2565" spans="21:22">
      <c r="U2565" s="70"/>
      <c r="V2565" s="70"/>
    </row>
    <row r="2566" spans="21:22">
      <c r="U2566" s="70"/>
      <c r="V2566" s="70"/>
    </row>
    <row r="2567" spans="21:22">
      <c r="U2567" s="70"/>
      <c r="V2567" s="70"/>
    </row>
    <row r="2568" spans="21:22">
      <c r="U2568" s="70"/>
      <c r="V2568" s="70"/>
    </row>
    <row r="2569" spans="21:22">
      <c r="U2569" s="70"/>
      <c r="V2569" s="70"/>
    </row>
    <row r="2570" spans="21:22">
      <c r="U2570" s="70"/>
      <c r="V2570" s="70"/>
    </row>
    <row r="2571" spans="21:22">
      <c r="U2571" s="70"/>
      <c r="V2571" s="70"/>
    </row>
    <row r="2572" spans="21:22">
      <c r="U2572" s="70"/>
      <c r="V2572" s="70"/>
    </row>
    <row r="2573" spans="21:22">
      <c r="U2573" s="70"/>
      <c r="V2573" s="70"/>
    </row>
    <row r="2574" spans="21:22">
      <c r="U2574" s="70"/>
      <c r="V2574" s="70"/>
    </row>
    <row r="2575" spans="21:22">
      <c r="U2575" s="70"/>
      <c r="V2575" s="70"/>
    </row>
    <row r="2576" spans="21:22">
      <c r="U2576" s="70"/>
      <c r="V2576" s="70"/>
    </row>
    <row r="2577" spans="21:22">
      <c r="U2577" s="70"/>
      <c r="V2577" s="70"/>
    </row>
    <row r="2578" spans="21:22">
      <c r="U2578" s="70"/>
      <c r="V2578" s="70"/>
    </row>
    <row r="2579" spans="21:22">
      <c r="U2579" s="70"/>
      <c r="V2579" s="70"/>
    </row>
    <row r="2580" spans="21:22">
      <c r="U2580" s="70"/>
      <c r="V2580" s="70"/>
    </row>
    <row r="2581" spans="21:22">
      <c r="U2581" s="70"/>
      <c r="V2581" s="70"/>
    </row>
    <row r="2582" spans="21:22">
      <c r="U2582" s="70"/>
      <c r="V2582" s="70"/>
    </row>
    <row r="2583" spans="21:22">
      <c r="U2583" s="70"/>
      <c r="V2583" s="70"/>
    </row>
    <row r="2584" spans="21:22">
      <c r="U2584" s="70"/>
      <c r="V2584" s="70"/>
    </row>
    <row r="2585" spans="21:22">
      <c r="U2585" s="70"/>
      <c r="V2585" s="70"/>
    </row>
    <row r="2586" spans="21:22">
      <c r="U2586" s="70"/>
      <c r="V2586" s="70"/>
    </row>
    <row r="2587" spans="21:22">
      <c r="U2587" s="70"/>
      <c r="V2587" s="70"/>
    </row>
    <row r="2588" spans="21:22">
      <c r="U2588" s="70"/>
      <c r="V2588" s="70"/>
    </row>
    <row r="2589" spans="21:22">
      <c r="U2589" s="70"/>
      <c r="V2589" s="70"/>
    </row>
    <row r="2590" spans="21:22">
      <c r="U2590" s="70"/>
      <c r="V2590" s="70"/>
    </row>
    <row r="2591" spans="21:22">
      <c r="U2591" s="70"/>
      <c r="V2591" s="70"/>
    </row>
    <row r="2592" spans="21:22">
      <c r="U2592" s="70"/>
      <c r="V2592" s="70"/>
    </row>
    <row r="2593" spans="21:22">
      <c r="U2593" s="70"/>
      <c r="V2593" s="70"/>
    </row>
    <row r="2594" spans="21:22">
      <c r="U2594" s="70"/>
      <c r="V2594" s="70"/>
    </row>
    <row r="2595" spans="21:22">
      <c r="U2595" s="70"/>
      <c r="V2595" s="70"/>
    </row>
    <row r="2596" spans="21:22">
      <c r="U2596" s="70"/>
      <c r="V2596" s="70"/>
    </row>
    <row r="2597" spans="21:22">
      <c r="U2597" s="70"/>
      <c r="V2597" s="70"/>
    </row>
    <row r="2598" spans="21:22">
      <c r="U2598" s="70"/>
      <c r="V2598" s="70"/>
    </row>
    <row r="2599" spans="21:22">
      <c r="U2599" s="70"/>
      <c r="V2599" s="70"/>
    </row>
    <row r="2600" spans="21:22">
      <c r="U2600" s="70"/>
      <c r="V2600" s="70"/>
    </row>
    <row r="2601" spans="21:22">
      <c r="U2601" s="70"/>
      <c r="V2601" s="70"/>
    </row>
    <row r="2602" spans="21:22">
      <c r="U2602" s="70"/>
      <c r="V2602" s="70"/>
    </row>
    <row r="2603" spans="21:22">
      <c r="U2603" s="70"/>
      <c r="V2603" s="70"/>
    </row>
    <row r="2604" spans="21:22">
      <c r="U2604" s="70"/>
      <c r="V2604" s="70"/>
    </row>
    <row r="2605" spans="21:22">
      <c r="U2605" s="70"/>
      <c r="V2605" s="70"/>
    </row>
    <row r="2606" spans="21:22">
      <c r="U2606" s="70"/>
      <c r="V2606" s="70"/>
    </row>
    <row r="2607" spans="21:22">
      <c r="U2607" s="70"/>
      <c r="V2607" s="70"/>
    </row>
    <row r="2608" spans="21:22">
      <c r="U2608" s="70"/>
      <c r="V2608" s="70"/>
    </row>
    <row r="2609" spans="21:22">
      <c r="U2609" s="70"/>
      <c r="V2609" s="70"/>
    </row>
    <row r="2610" spans="21:22">
      <c r="U2610" s="70"/>
      <c r="V2610" s="70"/>
    </row>
    <row r="2611" spans="21:22">
      <c r="U2611" s="70"/>
      <c r="V2611" s="70"/>
    </row>
    <row r="2612" spans="21:22">
      <c r="U2612" s="70"/>
      <c r="V2612" s="70"/>
    </row>
    <row r="2613" spans="21:22">
      <c r="U2613" s="70"/>
      <c r="V2613" s="70"/>
    </row>
    <row r="2614" spans="21:22">
      <c r="U2614" s="70"/>
      <c r="V2614" s="70"/>
    </row>
    <row r="2615" spans="21:22">
      <c r="U2615" s="70"/>
      <c r="V2615" s="70"/>
    </row>
    <row r="2616" spans="21:22">
      <c r="U2616" s="70"/>
      <c r="V2616" s="70"/>
    </row>
    <row r="2617" spans="21:22">
      <c r="U2617" s="70"/>
      <c r="V2617" s="70"/>
    </row>
    <row r="2618" spans="21:22">
      <c r="U2618" s="70"/>
      <c r="V2618" s="70"/>
    </row>
    <row r="2619" spans="21:22">
      <c r="U2619" s="70"/>
      <c r="V2619" s="70"/>
    </row>
    <row r="2620" spans="21:22">
      <c r="U2620" s="70"/>
      <c r="V2620" s="70"/>
    </row>
    <row r="2621" spans="21:22">
      <c r="U2621" s="70"/>
      <c r="V2621" s="70"/>
    </row>
    <row r="2622" spans="21:22">
      <c r="U2622" s="70"/>
      <c r="V2622" s="70"/>
    </row>
    <row r="2623" spans="21:22">
      <c r="U2623" s="70"/>
      <c r="V2623" s="70"/>
    </row>
    <row r="2624" spans="21:22">
      <c r="U2624" s="70"/>
      <c r="V2624" s="70"/>
    </row>
    <row r="2625" spans="21:22">
      <c r="U2625" s="70"/>
      <c r="V2625" s="70"/>
    </row>
    <row r="2626" spans="21:22">
      <c r="U2626" s="70"/>
      <c r="V2626" s="70"/>
    </row>
    <row r="2627" spans="21:22">
      <c r="U2627" s="70"/>
      <c r="V2627" s="70"/>
    </row>
    <row r="2628" spans="21:22">
      <c r="U2628" s="70"/>
      <c r="V2628" s="70"/>
    </row>
    <row r="2629" spans="21:22">
      <c r="U2629" s="70"/>
      <c r="V2629" s="70"/>
    </row>
    <row r="2630" spans="21:22">
      <c r="U2630" s="70"/>
      <c r="V2630" s="70"/>
    </row>
    <row r="2631" spans="21:22">
      <c r="U2631" s="70"/>
      <c r="V2631" s="70"/>
    </row>
    <row r="2632" spans="21:22">
      <c r="U2632" s="70"/>
      <c r="V2632" s="70"/>
    </row>
    <row r="2633" spans="21:22">
      <c r="U2633" s="70"/>
      <c r="V2633" s="70"/>
    </row>
    <row r="2634" spans="21:22">
      <c r="U2634" s="70"/>
      <c r="V2634" s="70"/>
    </row>
    <row r="2635" spans="21:22">
      <c r="U2635" s="70"/>
      <c r="V2635" s="70"/>
    </row>
    <row r="2636" spans="21:22">
      <c r="U2636" s="70"/>
      <c r="V2636" s="70"/>
    </row>
    <row r="2637" spans="21:22">
      <c r="U2637" s="70"/>
      <c r="V2637" s="70"/>
    </row>
    <row r="2638" spans="21:22">
      <c r="U2638" s="70"/>
      <c r="V2638" s="70"/>
    </row>
    <row r="2639" spans="21:22">
      <c r="U2639" s="70"/>
      <c r="V2639" s="70"/>
    </row>
    <row r="2640" spans="21:22">
      <c r="U2640" s="70"/>
      <c r="V2640" s="70"/>
    </row>
    <row r="2641" spans="21:22">
      <c r="U2641" s="70"/>
      <c r="V2641" s="70"/>
    </row>
    <row r="2642" spans="21:22">
      <c r="U2642" s="70"/>
      <c r="V2642" s="70"/>
    </row>
    <row r="2643" spans="21:22">
      <c r="U2643" s="70"/>
      <c r="V2643" s="70"/>
    </row>
    <row r="2644" spans="21:22">
      <c r="U2644" s="70"/>
      <c r="V2644" s="70"/>
    </row>
    <row r="2645" spans="21:22">
      <c r="U2645" s="70"/>
      <c r="V2645" s="70"/>
    </row>
    <row r="2646" spans="21:22">
      <c r="U2646" s="70"/>
      <c r="V2646" s="70"/>
    </row>
    <row r="2647" spans="21:22">
      <c r="U2647" s="70"/>
      <c r="V2647" s="70"/>
    </row>
    <row r="2648" spans="21:22">
      <c r="U2648" s="70"/>
      <c r="V2648" s="70"/>
    </row>
    <row r="2649" spans="21:22">
      <c r="U2649" s="70"/>
      <c r="V2649" s="70"/>
    </row>
    <row r="2650" spans="21:22">
      <c r="U2650" s="70"/>
      <c r="V2650" s="70"/>
    </row>
    <row r="2651" spans="21:22">
      <c r="U2651" s="70"/>
      <c r="V2651" s="70"/>
    </row>
    <row r="2652" spans="21:22">
      <c r="U2652" s="70"/>
      <c r="V2652" s="70"/>
    </row>
    <row r="2653" spans="21:22">
      <c r="U2653" s="70"/>
      <c r="V2653" s="70"/>
    </row>
    <row r="2654" spans="21:22">
      <c r="U2654" s="70"/>
      <c r="V2654" s="70"/>
    </row>
    <row r="2655" spans="21:22">
      <c r="U2655" s="70"/>
      <c r="V2655" s="70"/>
    </row>
    <row r="2656" spans="21:22">
      <c r="U2656" s="70"/>
      <c r="V2656" s="70"/>
    </row>
    <row r="2657" spans="21:22">
      <c r="U2657" s="70"/>
      <c r="V2657" s="70"/>
    </row>
    <row r="2658" spans="21:22">
      <c r="U2658" s="70"/>
      <c r="V2658" s="70"/>
    </row>
    <row r="2659" spans="21:22">
      <c r="U2659" s="70"/>
      <c r="V2659" s="70"/>
    </row>
    <row r="2660" spans="21:22">
      <c r="U2660" s="70"/>
      <c r="V2660" s="70"/>
    </row>
    <row r="2661" spans="21:22">
      <c r="U2661" s="70"/>
      <c r="V2661" s="70"/>
    </row>
    <row r="2662" spans="21:22">
      <c r="U2662" s="70"/>
      <c r="V2662" s="70"/>
    </row>
    <row r="2663" spans="21:22">
      <c r="U2663" s="70"/>
      <c r="V2663" s="70"/>
    </row>
    <row r="2664" spans="21:22">
      <c r="U2664" s="70"/>
      <c r="V2664" s="70"/>
    </row>
    <row r="2665" spans="21:22">
      <c r="U2665" s="70"/>
      <c r="V2665" s="70"/>
    </row>
    <row r="2666" spans="21:22">
      <c r="U2666" s="70"/>
      <c r="V2666" s="70"/>
    </row>
    <row r="2667" spans="21:22">
      <c r="U2667" s="70"/>
      <c r="V2667" s="70"/>
    </row>
    <row r="2668" spans="21:22">
      <c r="U2668" s="70"/>
      <c r="V2668" s="70"/>
    </row>
    <row r="2669" spans="21:22">
      <c r="U2669" s="70"/>
      <c r="V2669" s="70"/>
    </row>
    <row r="2670" spans="21:22">
      <c r="U2670" s="70"/>
      <c r="V2670" s="70"/>
    </row>
    <row r="2671" spans="21:22">
      <c r="U2671" s="70"/>
      <c r="V2671" s="70"/>
    </row>
    <row r="2672" spans="21:22">
      <c r="U2672" s="70"/>
      <c r="V2672" s="70"/>
    </row>
    <row r="2673" spans="21:22">
      <c r="U2673" s="70"/>
      <c r="V2673" s="70"/>
    </row>
    <row r="2674" spans="21:22">
      <c r="U2674" s="70"/>
      <c r="V2674" s="70"/>
    </row>
    <row r="2675" spans="21:22">
      <c r="U2675" s="70"/>
      <c r="V2675" s="70"/>
    </row>
    <row r="2676" spans="21:22">
      <c r="U2676" s="70"/>
      <c r="V2676" s="70"/>
    </row>
    <row r="2677" spans="21:22">
      <c r="U2677" s="70"/>
      <c r="V2677" s="70"/>
    </row>
    <row r="2678" spans="21:22">
      <c r="U2678" s="70"/>
      <c r="V2678" s="70"/>
    </row>
    <row r="2679" spans="21:22">
      <c r="U2679" s="70"/>
      <c r="V2679" s="70"/>
    </row>
    <row r="2680" spans="21:22">
      <c r="U2680" s="70"/>
      <c r="V2680" s="70"/>
    </row>
    <row r="2681" spans="21:22">
      <c r="U2681" s="70"/>
      <c r="V2681" s="70"/>
    </row>
    <row r="2682" spans="21:22">
      <c r="U2682" s="70"/>
      <c r="V2682" s="70"/>
    </row>
    <row r="2683" spans="21:22">
      <c r="U2683" s="70"/>
      <c r="V2683" s="70"/>
    </row>
    <row r="2684" spans="21:22">
      <c r="U2684" s="70"/>
      <c r="V2684" s="70"/>
    </row>
    <row r="2685" spans="21:22">
      <c r="U2685" s="70"/>
      <c r="V2685" s="70"/>
    </row>
    <row r="2686" spans="21:22">
      <c r="U2686" s="70"/>
      <c r="V2686" s="70"/>
    </row>
    <row r="2687" spans="21:22">
      <c r="U2687" s="70"/>
      <c r="V2687" s="70"/>
    </row>
    <row r="2688" spans="21:22">
      <c r="U2688" s="70"/>
      <c r="V2688" s="70"/>
    </row>
    <row r="2689" spans="21:22">
      <c r="U2689" s="70"/>
      <c r="V2689" s="70"/>
    </row>
    <row r="2690" spans="21:22">
      <c r="U2690" s="70"/>
      <c r="V2690" s="70"/>
    </row>
    <row r="2691" spans="21:22">
      <c r="U2691" s="70"/>
      <c r="V2691" s="70"/>
    </row>
    <row r="2692" spans="21:22">
      <c r="U2692" s="70"/>
      <c r="V2692" s="70"/>
    </row>
    <row r="2693" spans="21:22">
      <c r="U2693" s="70"/>
      <c r="V2693" s="70"/>
    </row>
    <row r="2694" spans="21:22">
      <c r="U2694" s="70"/>
      <c r="V2694" s="70"/>
    </row>
    <row r="2695" spans="21:22">
      <c r="U2695" s="70"/>
      <c r="V2695" s="70"/>
    </row>
    <row r="2696" spans="21:22">
      <c r="U2696" s="70"/>
      <c r="V2696" s="70"/>
    </row>
    <row r="2697" spans="21:22">
      <c r="U2697" s="70"/>
      <c r="V2697" s="70"/>
    </row>
    <row r="2698" spans="21:22">
      <c r="U2698" s="70"/>
      <c r="V2698" s="70"/>
    </row>
    <row r="2699" spans="21:22">
      <c r="U2699" s="70"/>
      <c r="V2699" s="70"/>
    </row>
    <row r="2700" spans="21:22">
      <c r="U2700" s="70"/>
      <c r="V2700" s="70"/>
    </row>
    <row r="2701" spans="21:22">
      <c r="U2701" s="70"/>
      <c r="V2701" s="70"/>
    </row>
    <row r="2702" spans="21:22">
      <c r="U2702" s="70"/>
      <c r="V2702" s="70"/>
    </row>
    <row r="2703" spans="21:22">
      <c r="U2703" s="70"/>
      <c r="V2703" s="70"/>
    </row>
    <row r="2704" spans="21:22">
      <c r="U2704" s="70"/>
      <c r="V2704" s="70"/>
    </row>
    <row r="2705" spans="21:22">
      <c r="U2705" s="70"/>
      <c r="V2705" s="70"/>
    </row>
    <row r="2706" spans="21:22">
      <c r="U2706" s="70"/>
      <c r="V2706" s="70"/>
    </row>
    <row r="2707" spans="21:22">
      <c r="U2707" s="70"/>
      <c r="V2707" s="70"/>
    </row>
    <row r="2708" spans="21:22">
      <c r="U2708" s="70"/>
      <c r="V2708" s="70"/>
    </row>
    <row r="2709" spans="21:22">
      <c r="U2709" s="70"/>
      <c r="V2709" s="70"/>
    </row>
    <row r="2710" spans="21:22">
      <c r="U2710" s="70"/>
      <c r="V2710" s="70"/>
    </row>
    <row r="2711" spans="21:22">
      <c r="U2711" s="70"/>
      <c r="V2711" s="70"/>
    </row>
    <row r="2712" spans="21:22">
      <c r="U2712" s="70"/>
      <c r="V2712" s="70"/>
    </row>
    <row r="2713" spans="21:22">
      <c r="U2713" s="70"/>
      <c r="V2713" s="70"/>
    </row>
    <row r="2714" spans="21:22">
      <c r="U2714" s="70"/>
      <c r="V2714" s="70"/>
    </row>
    <row r="2715" spans="21:22">
      <c r="U2715" s="70"/>
      <c r="V2715" s="70"/>
    </row>
    <row r="2716" spans="21:22">
      <c r="U2716" s="70"/>
      <c r="V2716" s="70"/>
    </row>
    <row r="2717" spans="21:22">
      <c r="U2717" s="70"/>
      <c r="V2717" s="70"/>
    </row>
    <row r="2718" spans="21:22">
      <c r="U2718" s="70"/>
      <c r="V2718" s="70"/>
    </row>
    <row r="2719" spans="21:22">
      <c r="U2719" s="70"/>
      <c r="V2719" s="70"/>
    </row>
    <row r="2720" spans="21:22">
      <c r="U2720" s="70"/>
      <c r="V2720" s="70"/>
    </row>
    <row r="2721" spans="21:22">
      <c r="U2721" s="70"/>
      <c r="V2721" s="70"/>
    </row>
    <row r="2722" spans="21:22">
      <c r="U2722" s="70"/>
      <c r="V2722" s="70"/>
    </row>
    <row r="2723" spans="21:22">
      <c r="U2723" s="70"/>
      <c r="V2723" s="70"/>
    </row>
    <row r="2724" spans="21:22">
      <c r="U2724" s="70"/>
      <c r="V2724" s="70"/>
    </row>
    <row r="2725" spans="21:22">
      <c r="U2725" s="70"/>
      <c r="V2725" s="70"/>
    </row>
    <row r="2726" spans="21:22">
      <c r="U2726" s="70"/>
      <c r="V2726" s="70"/>
    </row>
    <row r="2727" spans="21:22">
      <c r="U2727" s="70"/>
      <c r="V2727" s="70"/>
    </row>
    <row r="2728" spans="21:22">
      <c r="U2728" s="70"/>
      <c r="V2728" s="70"/>
    </row>
    <row r="2729" spans="21:22">
      <c r="U2729" s="70"/>
      <c r="V2729" s="70"/>
    </row>
    <row r="2730" spans="21:22">
      <c r="U2730" s="70"/>
      <c r="V2730" s="70"/>
    </row>
    <row r="2731" spans="21:22">
      <c r="U2731" s="70"/>
      <c r="V2731" s="70"/>
    </row>
    <row r="2732" spans="21:22">
      <c r="U2732" s="70"/>
      <c r="V2732" s="70"/>
    </row>
    <row r="2733" spans="21:22">
      <c r="U2733" s="70"/>
      <c r="V2733" s="70"/>
    </row>
    <row r="2734" spans="21:22">
      <c r="U2734" s="70"/>
      <c r="V2734" s="70"/>
    </row>
    <row r="2735" spans="21:22">
      <c r="U2735" s="70"/>
      <c r="V2735" s="70"/>
    </row>
    <row r="2736" spans="21:22">
      <c r="U2736" s="70"/>
      <c r="V2736" s="70"/>
    </row>
    <row r="2737" spans="21:22">
      <c r="U2737" s="70"/>
      <c r="V2737" s="70"/>
    </row>
    <row r="2738" spans="21:22">
      <c r="U2738" s="70"/>
      <c r="V2738" s="70"/>
    </row>
    <row r="2739" spans="21:22">
      <c r="U2739" s="70"/>
      <c r="V2739" s="70"/>
    </row>
    <row r="2740" spans="21:22">
      <c r="U2740" s="70"/>
      <c r="V2740" s="70"/>
    </row>
    <row r="2741" spans="21:22">
      <c r="U2741" s="70"/>
      <c r="V2741" s="70"/>
    </row>
    <row r="2742" spans="21:22">
      <c r="U2742" s="70"/>
      <c r="V2742" s="70"/>
    </row>
    <row r="2743" spans="21:22">
      <c r="U2743" s="70"/>
      <c r="V2743" s="70"/>
    </row>
    <row r="2744" spans="21:22">
      <c r="U2744" s="70"/>
      <c r="V2744" s="70"/>
    </row>
    <row r="2745" spans="21:22">
      <c r="U2745" s="70"/>
      <c r="V2745" s="70"/>
    </row>
    <row r="2746" spans="21:22">
      <c r="U2746" s="70"/>
      <c r="V2746" s="70"/>
    </row>
    <row r="2747" spans="21:22">
      <c r="U2747" s="70"/>
      <c r="V2747" s="70"/>
    </row>
    <row r="2748" spans="21:22">
      <c r="U2748" s="70"/>
      <c r="V2748" s="70"/>
    </row>
    <row r="2749" spans="21:22">
      <c r="U2749" s="70"/>
      <c r="V2749" s="70"/>
    </row>
    <row r="2750" spans="21:22">
      <c r="U2750" s="70"/>
      <c r="V2750" s="70"/>
    </row>
    <row r="2751" spans="21:22">
      <c r="U2751" s="70"/>
      <c r="V2751" s="70"/>
    </row>
    <row r="2752" spans="21:22">
      <c r="U2752" s="70"/>
      <c r="V2752" s="70"/>
    </row>
    <row r="2753" spans="21:22">
      <c r="U2753" s="70"/>
      <c r="V2753" s="70"/>
    </row>
    <row r="2754" spans="21:22">
      <c r="U2754" s="70"/>
      <c r="V2754" s="70"/>
    </row>
    <row r="2755" spans="21:22">
      <c r="U2755" s="70"/>
      <c r="V2755" s="70"/>
    </row>
    <row r="2756" spans="21:22">
      <c r="U2756" s="70"/>
      <c r="V2756" s="70"/>
    </row>
    <row r="2757" spans="21:22">
      <c r="U2757" s="70"/>
      <c r="V2757" s="70"/>
    </row>
    <row r="2758" spans="21:22">
      <c r="U2758" s="70"/>
      <c r="V2758" s="70"/>
    </row>
    <row r="2759" spans="21:22">
      <c r="U2759" s="70"/>
      <c r="V2759" s="70"/>
    </row>
    <row r="2760" spans="21:22">
      <c r="U2760" s="70"/>
      <c r="V2760" s="70"/>
    </row>
    <row r="2761" spans="21:22">
      <c r="U2761" s="70"/>
      <c r="V2761" s="70"/>
    </row>
    <row r="2762" spans="21:22">
      <c r="U2762" s="70"/>
      <c r="V2762" s="70"/>
    </row>
    <row r="2763" spans="21:22">
      <c r="U2763" s="70"/>
      <c r="V2763" s="70"/>
    </row>
    <row r="2764" spans="21:22">
      <c r="U2764" s="70"/>
      <c r="V2764" s="70"/>
    </row>
    <row r="2765" spans="21:22">
      <c r="U2765" s="70"/>
      <c r="V2765" s="70"/>
    </row>
    <row r="2766" spans="21:22">
      <c r="U2766" s="70"/>
      <c r="V2766" s="70"/>
    </row>
    <row r="2767" spans="21:22">
      <c r="U2767" s="70"/>
      <c r="V2767" s="70"/>
    </row>
    <row r="2768" spans="21:22">
      <c r="U2768" s="70"/>
      <c r="V2768" s="70"/>
    </row>
    <row r="2769" spans="21:22">
      <c r="U2769" s="70"/>
      <c r="V2769" s="70"/>
    </row>
    <row r="2770" spans="21:22">
      <c r="U2770" s="70"/>
      <c r="V2770" s="70"/>
    </row>
    <row r="2771" spans="21:22">
      <c r="U2771" s="70"/>
      <c r="V2771" s="70"/>
    </row>
    <row r="2772" spans="21:22">
      <c r="U2772" s="70"/>
      <c r="V2772" s="70"/>
    </row>
    <row r="2773" spans="21:22">
      <c r="U2773" s="70"/>
      <c r="V2773" s="70"/>
    </row>
    <row r="2774" spans="21:22">
      <c r="U2774" s="70"/>
      <c r="V2774" s="70"/>
    </row>
    <row r="2775" spans="21:22">
      <c r="U2775" s="70"/>
      <c r="V2775" s="70"/>
    </row>
    <row r="2776" spans="21:22">
      <c r="U2776" s="70"/>
      <c r="V2776" s="70"/>
    </row>
    <row r="2777" spans="21:22">
      <c r="U2777" s="70"/>
      <c r="V2777" s="70"/>
    </row>
    <row r="2778" spans="21:22">
      <c r="U2778" s="70"/>
      <c r="V2778" s="70"/>
    </row>
    <row r="2779" spans="21:22">
      <c r="U2779" s="70"/>
      <c r="V2779" s="70"/>
    </row>
    <row r="2780" spans="21:22">
      <c r="U2780" s="70"/>
      <c r="V2780" s="70"/>
    </row>
    <row r="2781" spans="21:22">
      <c r="U2781" s="70"/>
      <c r="V2781" s="70"/>
    </row>
    <row r="2782" spans="21:22">
      <c r="U2782" s="70"/>
      <c r="V2782" s="70"/>
    </row>
    <row r="2783" spans="21:22">
      <c r="U2783" s="70"/>
      <c r="V2783" s="70"/>
    </row>
    <row r="2784" spans="21:22">
      <c r="U2784" s="70"/>
      <c r="V2784" s="70"/>
    </row>
    <row r="2785" spans="21:22">
      <c r="U2785" s="70"/>
      <c r="V2785" s="70"/>
    </row>
    <row r="2786" spans="21:22">
      <c r="U2786" s="70"/>
      <c r="V2786" s="70"/>
    </row>
    <row r="2787" spans="21:22">
      <c r="U2787" s="70"/>
      <c r="V2787" s="70"/>
    </row>
    <row r="2788" spans="21:22">
      <c r="U2788" s="70"/>
      <c r="V2788" s="70"/>
    </row>
    <row r="2789" spans="21:22">
      <c r="U2789" s="70"/>
      <c r="V2789" s="70"/>
    </row>
    <row r="2790" spans="21:22">
      <c r="U2790" s="70"/>
      <c r="V2790" s="70"/>
    </row>
    <row r="2791" spans="21:22">
      <c r="U2791" s="70"/>
      <c r="V2791" s="70"/>
    </row>
    <row r="2792" spans="21:22">
      <c r="U2792" s="70"/>
      <c r="V2792" s="70"/>
    </row>
    <row r="2793" spans="21:22">
      <c r="U2793" s="70"/>
      <c r="V2793" s="70"/>
    </row>
    <row r="2794" spans="21:22">
      <c r="U2794" s="70"/>
      <c r="V2794" s="70"/>
    </row>
    <row r="2795" spans="21:22">
      <c r="U2795" s="70"/>
      <c r="V2795" s="70"/>
    </row>
    <row r="2796" spans="21:22">
      <c r="U2796" s="70"/>
      <c r="V2796" s="70"/>
    </row>
    <row r="2797" spans="21:22">
      <c r="U2797" s="70"/>
      <c r="V2797" s="70"/>
    </row>
    <row r="2798" spans="21:22">
      <c r="U2798" s="70"/>
      <c r="V2798" s="70"/>
    </row>
    <row r="2799" spans="21:22">
      <c r="U2799" s="70"/>
      <c r="V2799" s="70"/>
    </row>
    <row r="2800" spans="21:22">
      <c r="U2800" s="70"/>
      <c r="V2800" s="70"/>
    </row>
    <row r="2801" spans="21:22">
      <c r="U2801" s="70"/>
      <c r="V2801" s="70"/>
    </row>
    <row r="2802" spans="21:22">
      <c r="U2802" s="70"/>
      <c r="V2802" s="70"/>
    </row>
    <row r="2803" spans="21:22">
      <c r="U2803" s="70"/>
      <c r="V2803" s="70"/>
    </row>
    <row r="2804" spans="21:22">
      <c r="U2804" s="70"/>
      <c r="V2804" s="70"/>
    </row>
    <row r="2805" spans="21:22">
      <c r="U2805" s="70"/>
      <c r="V2805" s="70"/>
    </row>
    <row r="2806" spans="21:22">
      <c r="U2806" s="70"/>
      <c r="V2806" s="70"/>
    </row>
    <row r="2807" spans="21:22">
      <c r="U2807" s="70"/>
      <c r="V2807" s="70"/>
    </row>
    <row r="2808" spans="21:22">
      <c r="U2808" s="70"/>
      <c r="V2808" s="70"/>
    </row>
    <row r="2809" spans="21:22">
      <c r="U2809" s="70"/>
      <c r="V2809" s="70"/>
    </row>
    <row r="2810" spans="21:22">
      <c r="U2810" s="70"/>
      <c r="V2810" s="70"/>
    </row>
    <row r="2811" spans="21:22">
      <c r="U2811" s="70"/>
      <c r="V2811" s="70"/>
    </row>
    <row r="2812" spans="21:22">
      <c r="U2812" s="70"/>
      <c r="V2812" s="70"/>
    </row>
    <row r="2813" spans="21:22">
      <c r="U2813" s="70"/>
      <c r="V2813" s="70"/>
    </row>
    <row r="2814" spans="21:22">
      <c r="U2814" s="70"/>
      <c r="V2814" s="70"/>
    </row>
    <row r="2815" spans="21:22">
      <c r="U2815" s="70"/>
      <c r="V2815" s="70"/>
    </row>
    <row r="2816" spans="21:22">
      <c r="U2816" s="70"/>
      <c r="V2816" s="70"/>
    </row>
    <row r="2817" spans="21:22">
      <c r="U2817" s="70"/>
      <c r="V2817" s="70"/>
    </row>
    <row r="2818" spans="21:22">
      <c r="U2818" s="70"/>
      <c r="V2818" s="70"/>
    </row>
    <row r="2819" spans="21:22">
      <c r="U2819" s="70"/>
      <c r="V2819" s="70"/>
    </row>
    <row r="2820" spans="21:22">
      <c r="U2820" s="70"/>
      <c r="V2820" s="70"/>
    </row>
    <row r="2821" spans="21:22">
      <c r="U2821" s="70"/>
      <c r="V2821" s="70"/>
    </row>
    <row r="2822" spans="21:22">
      <c r="U2822" s="70"/>
      <c r="V2822" s="70"/>
    </row>
    <row r="2823" spans="21:22">
      <c r="U2823" s="70"/>
      <c r="V2823" s="70"/>
    </row>
    <row r="2824" spans="21:22">
      <c r="U2824" s="70"/>
      <c r="V2824" s="70"/>
    </row>
    <row r="2825" spans="21:22">
      <c r="U2825" s="70"/>
      <c r="V2825" s="70"/>
    </row>
    <row r="2826" spans="21:22">
      <c r="U2826" s="70"/>
      <c r="V2826" s="70"/>
    </row>
    <row r="2827" spans="21:22">
      <c r="U2827" s="70"/>
      <c r="V2827" s="70"/>
    </row>
    <row r="2828" spans="21:22">
      <c r="U2828" s="70"/>
      <c r="V2828" s="70"/>
    </row>
    <row r="2829" spans="21:22">
      <c r="U2829" s="70"/>
      <c r="V2829" s="70"/>
    </row>
    <row r="2830" spans="21:22">
      <c r="U2830" s="70"/>
      <c r="V2830" s="70"/>
    </row>
    <row r="2831" spans="21:22">
      <c r="U2831" s="70"/>
      <c r="V2831" s="70"/>
    </row>
    <row r="2832" spans="21:22">
      <c r="U2832" s="70"/>
      <c r="V2832" s="70"/>
    </row>
    <row r="2833" spans="21:22">
      <c r="U2833" s="70"/>
      <c r="V2833" s="70"/>
    </row>
    <row r="2834" spans="21:22">
      <c r="U2834" s="70"/>
      <c r="V2834" s="70"/>
    </row>
    <row r="2835" spans="21:22">
      <c r="U2835" s="70"/>
      <c r="V2835" s="70"/>
    </row>
    <row r="2836" spans="21:22">
      <c r="U2836" s="70"/>
      <c r="V2836" s="70"/>
    </row>
    <row r="2837" spans="21:22">
      <c r="U2837" s="70"/>
      <c r="V2837" s="70"/>
    </row>
    <row r="2838" spans="21:22">
      <c r="U2838" s="70"/>
      <c r="V2838" s="70"/>
    </row>
    <row r="2839" spans="21:22">
      <c r="U2839" s="70"/>
      <c r="V2839" s="70"/>
    </row>
    <row r="2840" spans="21:22">
      <c r="U2840" s="70"/>
      <c r="V2840" s="70"/>
    </row>
    <row r="2841" spans="21:22">
      <c r="U2841" s="70"/>
      <c r="V2841" s="70"/>
    </row>
    <row r="2842" spans="21:22">
      <c r="U2842" s="70"/>
      <c r="V2842" s="70"/>
    </row>
    <row r="2843" spans="21:22">
      <c r="U2843" s="70"/>
      <c r="V2843" s="70"/>
    </row>
    <row r="2844" spans="21:22">
      <c r="U2844" s="70"/>
      <c r="V2844" s="70"/>
    </row>
    <row r="2845" spans="21:22">
      <c r="U2845" s="70"/>
      <c r="V2845" s="70"/>
    </row>
    <row r="2846" spans="21:22">
      <c r="U2846" s="70"/>
      <c r="V2846" s="70"/>
    </row>
    <row r="2847" spans="21:22">
      <c r="U2847" s="70"/>
      <c r="V2847" s="70"/>
    </row>
    <row r="2848" spans="21:22">
      <c r="U2848" s="70"/>
      <c r="V2848" s="70"/>
    </row>
    <row r="2849" spans="21:22">
      <c r="U2849" s="70"/>
      <c r="V2849" s="70"/>
    </row>
    <row r="2850" spans="21:22">
      <c r="U2850" s="70"/>
      <c r="V2850" s="70"/>
    </row>
    <row r="2851" spans="21:22">
      <c r="U2851" s="70"/>
      <c r="V2851" s="70"/>
    </row>
    <row r="2852" spans="21:22">
      <c r="U2852" s="70"/>
      <c r="V2852" s="70"/>
    </row>
    <row r="2853" spans="21:22">
      <c r="U2853" s="70"/>
      <c r="V2853" s="70"/>
    </row>
    <row r="2854" spans="21:22">
      <c r="U2854" s="70"/>
      <c r="V2854" s="70"/>
    </row>
    <row r="2855" spans="21:22">
      <c r="U2855" s="70"/>
      <c r="V2855" s="70"/>
    </row>
    <row r="2856" spans="21:22">
      <c r="U2856" s="70"/>
      <c r="V2856" s="70"/>
    </row>
    <row r="2857" spans="21:22">
      <c r="U2857" s="70"/>
      <c r="V2857" s="70"/>
    </row>
    <row r="2858" spans="21:22">
      <c r="U2858" s="70"/>
      <c r="V2858" s="70"/>
    </row>
    <row r="2859" spans="21:22">
      <c r="U2859" s="70"/>
      <c r="V2859" s="70"/>
    </row>
    <row r="2860" spans="21:22">
      <c r="U2860" s="70"/>
      <c r="V2860" s="70"/>
    </row>
    <row r="2861" spans="21:22">
      <c r="U2861" s="70"/>
      <c r="V2861" s="70"/>
    </row>
    <row r="2862" spans="21:22">
      <c r="U2862" s="70"/>
      <c r="V2862" s="70"/>
    </row>
    <row r="2863" spans="21:22">
      <c r="U2863" s="70"/>
      <c r="V2863" s="70"/>
    </row>
    <row r="2864" spans="21:22">
      <c r="U2864" s="70"/>
      <c r="V2864" s="70"/>
    </row>
    <row r="2865" spans="21:22">
      <c r="U2865" s="70"/>
      <c r="V2865" s="70"/>
    </row>
    <row r="2866" spans="21:22">
      <c r="U2866" s="70"/>
      <c r="V2866" s="70"/>
    </row>
    <row r="2867" spans="21:22">
      <c r="U2867" s="70"/>
      <c r="V2867" s="70"/>
    </row>
    <row r="2868" spans="21:22">
      <c r="U2868" s="70"/>
      <c r="V2868" s="70"/>
    </row>
    <row r="2869" spans="21:22">
      <c r="U2869" s="70"/>
      <c r="V2869" s="70"/>
    </row>
    <row r="2870" spans="21:22">
      <c r="U2870" s="70"/>
      <c r="V2870" s="70"/>
    </row>
    <row r="2871" spans="21:22">
      <c r="U2871" s="70"/>
      <c r="V2871" s="70"/>
    </row>
    <row r="2872" spans="21:22">
      <c r="U2872" s="70"/>
      <c r="V2872" s="70"/>
    </row>
    <row r="2873" spans="21:22">
      <c r="U2873" s="70"/>
      <c r="V2873" s="70"/>
    </row>
    <row r="2874" spans="21:22">
      <c r="U2874" s="70"/>
      <c r="V2874" s="70"/>
    </row>
    <row r="2875" spans="21:22">
      <c r="U2875" s="70"/>
      <c r="V2875" s="70"/>
    </row>
    <row r="2876" spans="21:22">
      <c r="U2876" s="70"/>
      <c r="V2876" s="70"/>
    </row>
    <row r="2877" spans="21:22">
      <c r="U2877" s="70"/>
      <c r="V2877" s="70"/>
    </row>
    <row r="2878" spans="21:22">
      <c r="U2878" s="70"/>
      <c r="V2878" s="70"/>
    </row>
    <row r="2879" spans="21:22">
      <c r="U2879" s="70"/>
      <c r="V2879" s="70"/>
    </row>
    <row r="2880" spans="21:22">
      <c r="U2880" s="70"/>
      <c r="V2880" s="70"/>
    </row>
    <row r="2881" spans="21:22">
      <c r="U2881" s="70"/>
      <c r="V2881" s="70"/>
    </row>
    <row r="2882" spans="21:22">
      <c r="U2882" s="70"/>
      <c r="V2882" s="70"/>
    </row>
    <row r="2883" spans="21:22">
      <c r="U2883" s="70"/>
      <c r="V2883" s="70"/>
    </row>
    <row r="2884" spans="21:22">
      <c r="U2884" s="70"/>
      <c r="V2884" s="70"/>
    </row>
    <row r="2885" spans="21:22">
      <c r="U2885" s="70"/>
      <c r="V2885" s="70"/>
    </row>
    <row r="2886" spans="21:22">
      <c r="U2886" s="70"/>
      <c r="V2886" s="70"/>
    </row>
    <row r="2887" spans="21:22">
      <c r="U2887" s="70"/>
      <c r="V2887" s="70"/>
    </row>
    <row r="2888" spans="21:22">
      <c r="U2888" s="70"/>
      <c r="V2888" s="70"/>
    </row>
    <row r="2889" spans="21:22">
      <c r="U2889" s="70"/>
      <c r="V2889" s="70"/>
    </row>
    <row r="2890" spans="21:22">
      <c r="U2890" s="70"/>
      <c r="V2890" s="70"/>
    </row>
    <row r="2891" spans="21:22">
      <c r="U2891" s="70"/>
      <c r="V2891" s="70"/>
    </row>
    <row r="2892" spans="21:22">
      <c r="U2892" s="70"/>
      <c r="V2892" s="70"/>
    </row>
    <row r="2893" spans="21:22">
      <c r="U2893" s="70"/>
      <c r="V2893" s="70"/>
    </row>
    <row r="2894" spans="21:22">
      <c r="U2894" s="70"/>
      <c r="V2894" s="70"/>
    </row>
    <row r="2895" spans="21:22">
      <c r="U2895" s="70"/>
      <c r="V2895" s="70"/>
    </row>
    <row r="2896" spans="21:22">
      <c r="U2896" s="70"/>
      <c r="V2896" s="70"/>
    </row>
    <row r="2897" spans="21:22">
      <c r="U2897" s="70"/>
      <c r="V2897" s="70"/>
    </row>
    <row r="2898" spans="21:22">
      <c r="U2898" s="70"/>
      <c r="V2898" s="70"/>
    </row>
    <row r="2899" spans="21:22">
      <c r="U2899" s="70"/>
      <c r="V2899" s="70"/>
    </row>
    <row r="2900" spans="21:22">
      <c r="U2900" s="70"/>
      <c r="V2900" s="70"/>
    </row>
    <row r="2901" spans="21:22">
      <c r="U2901" s="70"/>
      <c r="V2901" s="70"/>
    </row>
    <row r="2902" spans="21:22">
      <c r="U2902" s="70"/>
      <c r="V2902" s="70"/>
    </row>
    <row r="2903" spans="21:22">
      <c r="U2903" s="70"/>
      <c r="V2903" s="70"/>
    </row>
    <row r="2904" spans="21:22">
      <c r="U2904" s="70"/>
      <c r="V2904" s="70"/>
    </row>
    <row r="2905" spans="21:22">
      <c r="U2905" s="70"/>
      <c r="V2905" s="70"/>
    </row>
    <row r="2906" spans="21:22">
      <c r="U2906" s="70"/>
      <c r="V2906" s="70"/>
    </row>
    <row r="2907" spans="21:22">
      <c r="U2907" s="70"/>
      <c r="V2907" s="70"/>
    </row>
    <row r="2908" spans="21:22">
      <c r="U2908" s="70"/>
      <c r="V2908" s="70"/>
    </row>
    <row r="2909" spans="21:22">
      <c r="U2909" s="70"/>
      <c r="V2909" s="70"/>
    </row>
    <row r="2910" spans="21:22">
      <c r="U2910" s="70"/>
      <c r="V2910" s="70"/>
    </row>
    <row r="2911" spans="21:22">
      <c r="U2911" s="70"/>
      <c r="V2911" s="70"/>
    </row>
    <row r="2912" spans="21:22">
      <c r="U2912" s="70"/>
      <c r="V2912" s="70"/>
    </row>
    <row r="2913" spans="21:22">
      <c r="U2913" s="70"/>
      <c r="V2913" s="70"/>
    </row>
    <row r="2914" spans="21:22">
      <c r="U2914" s="70"/>
      <c r="V2914" s="70"/>
    </row>
    <row r="2915" spans="21:22">
      <c r="U2915" s="70"/>
      <c r="V2915" s="70"/>
    </row>
    <row r="2916" spans="21:22">
      <c r="U2916" s="70"/>
      <c r="V2916" s="70"/>
    </row>
    <row r="2917" spans="21:22">
      <c r="U2917" s="70"/>
      <c r="V2917" s="70"/>
    </row>
    <row r="2918" spans="21:22">
      <c r="U2918" s="70"/>
      <c r="V2918" s="70"/>
    </row>
    <row r="2919" spans="21:22">
      <c r="U2919" s="70"/>
      <c r="V2919" s="70"/>
    </row>
    <row r="2920" spans="21:22">
      <c r="U2920" s="70"/>
      <c r="V2920" s="70"/>
    </row>
    <row r="2921" spans="21:22">
      <c r="U2921" s="70"/>
      <c r="V2921" s="70"/>
    </row>
    <row r="2922" spans="21:22">
      <c r="U2922" s="70"/>
      <c r="V2922" s="70"/>
    </row>
    <row r="2923" spans="21:22">
      <c r="U2923" s="70"/>
      <c r="V2923" s="70"/>
    </row>
    <row r="2924" spans="21:22">
      <c r="U2924" s="70"/>
      <c r="V2924" s="70"/>
    </row>
    <row r="2925" spans="21:22">
      <c r="U2925" s="70"/>
      <c r="V2925" s="70"/>
    </row>
    <row r="2926" spans="21:22">
      <c r="U2926" s="70"/>
      <c r="V2926" s="70"/>
    </row>
    <row r="2927" spans="21:22">
      <c r="U2927" s="70"/>
      <c r="V2927" s="70"/>
    </row>
    <row r="2928" spans="21:22">
      <c r="U2928" s="70"/>
      <c r="V2928" s="70"/>
    </row>
    <row r="2929" spans="21:22">
      <c r="U2929" s="70"/>
      <c r="V2929" s="70"/>
    </row>
    <row r="2930" spans="21:22">
      <c r="U2930" s="70"/>
      <c r="V2930" s="70"/>
    </row>
    <row r="2931" spans="21:22">
      <c r="U2931" s="70"/>
      <c r="V2931" s="70"/>
    </row>
    <row r="2932" spans="21:22">
      <c r="U2932" s="70"/>
      <c r="V2932" s="70"/>
    </row>
    <row r="2933" spans="21:22">
      <c r="U2933" s="70"/>
      <c r="V2933" s="70"/>
    </row>
    <row r="2934" spans="21:22">
      <c r="U2934" s="70"/>
      <c r="V2934" s="70"/>
    </row>
    <row r="2935" spans="21:22">
      <c r="U2935" s="70"/>
      <c r="V2935" s="70"/>
    </row>
    <row r="2936" spans="21:22">
      <c r="U2936" s="70"/>
      <c r="V2936" s="70"/>
    </row>
    <row r="2937" spans="21:22">
      <c r="U2937" s="70"/>
      <c r="V2937" s="70"/>
    </row>
    <row r="2938" spans="21:22">
      <c r="U2938" s="70"/>
      <c r="V2938" s="70"/>
    </row>
    <row r="2939" spans="21:22">
      <c r="U2939" s="70"/>
      <c r="V2939" s="70"/>
    </row>
    <row r="2940" spans="21:22">
      <c r="U2940" s="70"/>
      <c r="V2940" s="70"/>
    </row>
    <row r="2941" spans="21:22">
      <c r="U2941" s="70"/>
      <c r="V2941" s="70"/>
    </row>
    <row r="2942" spans="21:22">
      <c r="U2942" s="70"/>
      <c r="V2942" s="70"/>
    </row>
    <row r="2943" spans="21:22">
      <c r="U2943" s="70"/>
      <c r="V2943" s="70"/>
    </row>
    <row r="2944" spans="21:22">
      <c r="U2944" s="70"/>
      <c r="V2944" s="70"/>
    </row>
    <row r="2945" spans="21:22">
      <c r="U2945" s="70"/>
      <c r="V2945" s="70"/>
    </row>
    <row r="2946" spans="21:22">
      <c r="U2946" s="70"/>
      <c r="V2946" s="70"/>
    </row>
    <row r="2947" spans="21:22">
      <c r="U2947" s="70"/>
      <c r="V2947" s="70"/>
    </row>
    <row r="2948" spans="21:22">
      <c r="U2948" s="70"/>
      <c r="V2948" s="70"/>
    </row>
    <row r="2949" spans="21:22">
      <c r="U2949" s="70"/>
      <c r="V2949" s="70"/>
    </row>
    <row r="2950" spans="21:22">
      <c r="U2950" s="70"/>
      <c r="V2950" s="70"/>
    </row>
    <row r="2951" spans="21:22">
      <c r="U2951" s="70"/>
      <c r="V2951" s="70"/>
    </row>
    <row r="2952" spans="21:22">
      <c r="U2952" s="70"/>
      <c r="V2952" s="70"/>
    </row>
    <row r="2953" spans="21:22">
      <c r="U2953" s="70"/>
      <c r="V2953" s="70"/>
    </row>
    <row r="2954" spans="21:22">
      <c r="U2954" s="70"/>
      <c r="V2954" s="70"/>
    </row>
    <row r="2955" spans="21:22">
      <c r="U2955" s="70"/>
      <c r="V2955" s="70"/>
    </row>
    <row r="2956" spans="21:22">
      <c r="U2956" s="70"/>
      <c r="V2956" s="70"/>
    </row>
    <row r="2957" spans="21:22">
      <c r="U2957" s="70"/>
      <c r="V2957" s="70"/>
    </row>
    <row r="2958" spans="21:22">
      <c r="U2958" s="70"/>
      <c r="V2958" s="70"/>
    </row>
    <row r="2959" spans="21:22">
      <c r="U2959" s="70"/>
      <c r="V2959" s="70"/>
    </row>
    <row r="2960" spans="21:22">
      <c r="U2960" s="70"/>
      <c r="V2960" s="70"/>
    </row>
    <row r="2961" spans="21:22">
      <c r="U2961" s="70"/>
      <c r="V2961" s="70"/>
    </row>
    <row r="2962" spans="21:22">
      <c r="U2962" s="70"/>
      <c r="V2962" s="70"/>
    </row>
    <row r="2963" spans="21:22">
      <c r="U2963" s="70"/>
      <c r="V2963" s="70"/>
    </row>
    <row r="2964" spans="21:22">
      <c r="U2964" s="70"/>
      <c r="V2964" s="70"/>
    </row>
    <row r="2965" spans="21:22">
      <c r="U2965" s="70"/>
      <c r="V2965" s="70"/>
    </row>
    <row r="2966" spans="21:22">
      <c r="U2966" s="70"/>
      <c r="V2966" s="70"/>
    </row>
    <row r="2967" spans="21:22">
      <c r="U2967" s="70"/>
      <c r="V2967" s="70"/>
    </row>
    <row r="2968" spans="21:22">
      <c r="U2968" s="70"/>
      <c r="V2968" s="70"/>
    </row>
    <row r="2969" spans="21:22">
      <c r="U2969" s="70"/>
      <c r="V2969" s="70"/>
    </row>
    <row r="2970" spans="21:22">
      <c r="U2970" s="70"/>
      <c r="V2970" s="70"/>
    </row>
    <row r="2971" spans="21:22">
      <c r="U2971" s="70"/>
      <c r="V2971" s="70"/>
    </row>
    <row r="2972" spans="21:22">
      <c r="U2972" s="70"/>
      <c r="V2972" s="70"/>
    </row>
    <row r="2973" spans="21:22">
      <c r="U2973" s="70"/>
      <c r="V2973" s="70"/>
    </row>
    <row r="2974" spans="21:22">
      <c r="U2974" s="70"/>
      <c r="V2974" s="70"/>
    </row>
    <row r="2975" spans="21:22">
      <c r="U2975" s="70"/>
      <c r="V2975" s="70"/>
    </row>
    <row r="2976" spans="21:22">
      <c r="U2976" s="70"/>
      <c r="V2976" s="70"/>
    </row>
    <row r="2977" spans="21:22">
      <c r="U2977" s="70"/>
      <c r="V2977" s="70"/>
    </row>
    <row r="2978" spans="21:22">
      <c r="U2978" s="70"/>
      <c r="V2978" s="70"/>
    </row>
    <row r="2979" spans="21:22">
      <c r="U2979" s="70"/>
      <c r="V2979" s="70"/>
    </row>
    <row r="2980" spans="21:22">
      <c r="U2980" s="70"/>
      <c r="V2980" s="70"/>
    </row>
    <row r="2981" spans="21:22">
      <c r="U2981" s="70"/>
      <c r="V2981" s="70"/>
    </row>
    <row r="2982" spans="21:22">
      <c r="U2982" s="70"/>
      <c r="V2982" s="70"/>
    </row>
    <row r="2983" spans="21:22">
      <c r="U2983" s="70"/>
      <c r="V2983" s="70"/>
    </row>
    <row r="2984" spans="21:22">
      <c r="U2984" s="70"/>
      <c r="V2984" s="70"/>
    </row>
    <row r="2985" spans="21:22">
      <c r="U2985" s="70"/>
      <c r="V2985" s="70"/>
    </row>
    <row r="2986" spans="21:22">
      <c r="U2986" s="70"/>
      <c r="V2986" s="70"/>
    </row>
    <row r="2987" spans="21:22">
      <c r="U2987" s="70"/>
      <c r="V2987" s="70"/>
    </row>
    <row r="2988" spans="21:22">
      <c r="U2988" s="70"/>
      <c r="V2988" s="70"/>
    </row>
    <row r="2989" spans="21:22">
      <c r="U2989" s="70"/>
      <c r="V2989" s="70"/>
    </row>
    <row r="2990" spans="21:22">
      <c r="U2990" s="70"/>
      <c r="V2990" s="70"/>
    </row>
    <row r="2991" spans="21:22">
      <c r="U2991" s="70"/>
      <c r="V2991" s="70"/>
    </row>
    <row r="2992" spans="21:22">
      <c r="U2992" s="70"/>
      <c r="V2992" s="70"/>
    </row>
    <row r="2993" spans="21:22">
      <c r="U2993" s="70"/>
      <c r="V2993" s="70"/>
    </row>
    <row r="2994" spans="21:22">
      <c r="U2994" s="70"/>
      <c r="V2994" s="70"/>
    </row>
    <row r="2995" spans="21:22">
      <c r="U2995" s="70"/>
      <c r="V2995" s="70"/>
    </row>
    <row r="2996" spans="21:22">
      <c r="U2996" s="70"/>
      <c r="V2996" s="70"/>
    </row>
    <row r="2997" spans="21:22">
      <c r="U2997" s="70"/>
      <c r="V2997" s="70"/>
    </row>
    <row r="2998" spans="21:22">
      <c r="U2998" s="70"/>
      <c r="V2998" s="70"/>
    </row>
    <row r="2999" spans="21:22">
      <c r="U2999" s="70"/>
      <c r="V2999" s="70"/>
    </row>
    <row r="3000" spans="21:22">
      <c r="U3000" s="70"/>
      <c r="V3000" s="70"/>
    </row>
    <row r="3001" spans="21:22">
      <c r="U3001" s="70"/>
      <c r="V3001" s="70"/>
    </row>
    <row r="3002" spans="21:22">
      <c r="U3002" s="70"/>
      <c r="V3002" s="70"/>
    </row>
    <row r="3003" spans="21:22">
      <c r="U3003" s="70"/>
      <c r="V3003" s="70"/>
    </row>
    <row r="3004" spans="21:22">
      <c r="U3004" s="70"/>
      <c r="V3004" s="70"/>
    </row>
    <row r="3005" spans="21:22">
      <c r="U3005" s="70"/>
      <c r="V3005" s="70"/>
    </row>
    <row r="3006" spans="21:22">
      <c r="U3006" s="70"/>
      <c r="V3006" s="70"/>
    </row>
    <row r="3007" spans="21:22">
      <c r="U3007" s="70"/>
      <c r="V3007" s="70"/>
    </row>
    <row r="3008" spans="21:22">
      <c r="U3008" s="70"/>
      <c r="V3008" s="70"/>
    </row>
    <row r="3009" spans="21:22">
      <c r="U3009" s="70"/>
      <c r="V3009" s="70"/>
    </row>
    <row r="3010" spans="21:22">
      <c r="U3010" s="70"/>
      <c r="V3010" s="70"/>
    </row>
    <row r="3011" spans="21:22">
      <c r="U3011" s="70"/>
      <c r="V3011" s="70"/>
    </row>
    <row r="3012" spans="21:22">
      <c r="U3012" s="70"/>
      <c r="V3012" s="70"/>
    </row>
    <row r="3013" spans="21:22">
      <c r="U3013" s="70"/>
      <c r="V3013" s="70"/>
    </row>
    <row r="3014" spans="21:22">
      <c r="U3014" s="70"/>
      <c r="V3014" s="70"/>
    </row>
    <row r="3015" spans="21:22">
      <c r="U3015" s="70"/>
      <c r="V3015" s="70"/>
    </row>
    <row r="3016" spans="21:22">
      <c r="U3016" s="70"/>
      <c r="V3016" s="70"/>
    </row>
    <row r="3017" spans="21:22">
      <c r="U3017" s="70"/>
      <c r="V3017" s="70"/>
    </row>
    <row r="3018" spans="21:22">
      <c r="U3018" s="70"/>
      <c r="V3018" s="70"/>
    </row>
    <row r="3019" spans="21:22">
      <c r="U3019" s="70"/>
      <c r="V3019" s="70"/>
    </row>
    <row r="3020" spans="21:22">
      <c r="U3020" s="70"/>
      <c r="V3020" s="70"/>
    </row>
    <row r="3021" spans="21:22">
      <c r="U3021" s="70"/>
      <c r="V3021" s="70"/>
    </row>
    <row r="3022" spans="21:22">
      <c r="U3022" s="70"/>
      <c r="V3022" s="70"/>
    </row>
    <row r="3023" spans="21:22">
      <c r="U3023" s="70"/>
      <c r="V3023" s="70"/>
    </row>
    <row r="3024" spans="21:22">
      <c r="U3024" s="70"/>
      <c r="V3024" s="70"/>
    </row>
    <row r="3025" spans="21:22">
      <c r="U3025" s="70"/>
      <c r="V3025" s="70"/>
    </row>
    <row r="3026" spans="21:22">
      <c r="U3026" s="70"/>
      <c r="V3026" s="70"/>
    </row>
    <row r="3027" spans="21:22">
      <c r="U3027" s="70"/>
      <c r="V3027" s="70"/>
    </row>
    <row r="3028" spans="21:22">
      <c r="U3028" s="70"/>
      <c r="V3028" s="70"/>
    </row>
    <row r="3029" spans="21:22">
      <c r="U3029" s="70"/>
      <c r="V3029" s="70"/>
    </row>
    <row r="3030" spans="21:22">
      <c r="U3030" s="70"/>
      <c r="V3030" s="70"/>
    </row>
    <row r="3031" spans="21:22">
      <c r="U3031" s="70"/>
      <c r="V3031" s="70"/>
    </row>
    <row r="3032" spans="21:22">
      <c r="U3032" s="70"/>
      <c r="V3032" s="70"/>
    </row>
    <row r="3033" spans="21:22">
      <c r="U3033" s="70"/>
      <c r="V3033" s="70"/>
    </row>
    <row r="3034" spans="21:22">
      <c r="U3034" s="70"/>
      <c r="V3034" s="70"/>
    </row>
    <row r="3035" spans="21:22">
      <c r="U3035" s="70"/>
      <c r="V3035" s="70"/>
    </row>
    <row r="3036" spans="21:22">
      <c r="U3036" s="70"/>
      <c r="V3036" s="70"/>
    </row>
    <row r="3037" spans="21:22">
      <c r="U3037" s="70"/>
      <c r="V3037" s="70"/>
    </row>
    <row r="3038" spans="21:22">
      <c r="U3038" s="70"/>
      <c r="V3038" s="70"/>
    </row>
    <row r="3039" spans="21:22">
      <c r="U3039" s="70"/>
      <c r="V3039" s="70"/>
    </row>
    <row r="3040" spans="21:22">
      <c r="U3040" s="70"/>
      <c r="V3040" s="70"/>
    </row>
    <row r="3041" spans="21:22">
      <c r="U3041" s="70"/>
      <c r="V3041" s="70"/>
    </row>
    <row r="3042" spans="21:22">
      <c r="U3042" s="70"/>
      <c r="V3042" s="70"/>
    </row>
    <row r="3043" spans="21:22">
      <c r="U3043" s="70"/>
      <c r="V3043" s="70"/>
    </row>
    <row r="3044" spans="21:22">
      <c r="U3044" s="70"/>
      <c r="V3044" s="70"/>
    </row>
    <row r="3045" spans="21:22">
      <c r="U3045" s="70"/>
      <c r="V3045" s="70"/>
    </row>
    <row r="3046" spans="21:22">
      <c r="U3046" s="70"/>
      <c r="V3046" s="70"/>
    </row>
    <row r="3047" spans="21:22">
      <c r="U3047" s="70"/>
      <c r="V3047" s="70"/>
    </row>
    <row r="3048" spans="21:22">
      <c r="U3048" s="70"/>
      <c r="V3048" s="70"/>
    </row>
    <row r="3049" spans="21:22">
      <c r="U3049" s="70"/>
      <c r="V3049" s="70"/>
    </row>
    <row r="3050" spans="21:22">
      <c r="U3050" s="70"/>
      <c r="V3050" s="70"/>
    </row>
    <row r="3051" spans="21:22">
      <c r="U3051" s="70"/>
      <c r="V3051" s="70"/>
    </row>
    <row r="3052" spans="21:22">
      <c r="U3052" s="70"/>
      <c r="V3052" s="70"/>
    </row>
    <row r="3053" spans="21:22">
      <c r="U3053" s="70"/>
      <c r="V3053" s="70"/>
    </row>
    <row r="3054" spans="21:22">
      <c r="U3054" s="70"/>
      <c r="V3054" s="70"/>
    </row>
    <row r="3055" spans="21:22">
      <c r="U3055" s="70"/>
      <c r="V3055" s="70"/>
    </row>
    <row r="3056" spans="21:22">
      <c r="U3056" s="70"/>
      <c r="V3056" s="70"/>
    </row>
    <row r="3057" spans="21:22">
      <c r="U3057" s="70"/>
      <c r="V3057" s="70"/>
    </row>
    <row r="3058" spans="21:22">
      <c r="U3058" s="70"/>
      <c r="V3058" s="70"/>
    </row>
    <row r="3059" spans="21:22">
      <c r="U3059" s="70"/>
      <c r="V3059" s="70"/>
    </row>
    <row r="3060" spans="21:22">
      <c r="U3060" s="70"/>
      <c r="V3060" s="70"/>
    </row>
    <row r="3061" spans="21:22">
      <c r="U3061" s="70"/>
      <c r="V3061" s="70"/>
    </row>
    <row r="3062" spans="21:22">
      <c r="U3062" s="70"/>
      <c r="V3062" s="70"/>
    </row>
    <row r="3063" spans="21:22">
      <c r="U3063" s="70"/>
      <c r="V3063" s="70"/>
    </row>
    <row r="3064" spans="21:22">
      <c r="U3064" s="70"/>
      <c r="V3064" s="70"/>
    </row>
    <row r="3065" spans="21:22">
      <c r="U3065" s="70"/>
      <c r="V3065" s="70"/>
    </row>
    <row r="3066" spans="21:22">
      <c r="U3066" s="70"/>
      <c r="V3066" s="70"/>
    </row>
    <row r="3067" spans="21:22">
      <c r="U3067" s="70"/>
      <c r="V3067" s="70"/>
    </row>
    <row r="3068" spans="21:22">
      <c r="U3068" s="70"/>
      <c r="V3068" s="70"/>
    </row>
    <row r="3069" spans="21:22">
      <c r="U3069" s="70"/>
      <c r="V3069" s="70"/>
    </row>
    <row r="3070" spans="21:22">
      <c r="U3070" s="70"/>
      <c r="V3070" s="70"/>
    </row>
    <row r="3071" spans="21:22">
      <c r="U3071" s="70"/>
      <c r="V3071" s="70"/>
    </row>
    <row r="3072" spans="21:22">
      <c r="U3072" s="70"/>
      <c r="V3072" s="70"/>
    </row>
    <row r="3073" spans="21:22">
      <c r="U3073" s="70"/>
      <c r="V3073" s="70"/>
    </row>
    <row r="3074" spans="21:22">
      <c r="U3074" s="70"/>
      <c r="V3074" s="70"/>
    </row>
    <row r="3075" spans="21:22">
      <c r="U3075" s="70"/>
      <c r="V3075" s="70"/>
    </row>
    <row r="3076" spans="21:22">
      <c r="U3076" s="70"/>
      <c r="V3076" s="70"/>
    </row>
    <row r="3077" spans="21:22">
      <c r="U3077" s="70"/>
      <c r="V3077" s="70"/>
    </row>
    <row r="3078" spans="21:22">
      <c r="U3078" s="70"/>
      <c r="V3078" s="70"/>
    </row>
    <row r="3079" spans="21:22">
      <c r="U3079" s="70"/>
      <c r="V3079" s="70"/>
    </row>
    <row r="3080" spans="21:22">
      <c r="U3080" s="70"/>
      <c r="V3080" s="70"/>
    </row>
    <row r="3081" spans="21:22">
      <c r="U3081" s="70"/>
      <c r="V3081" s="70"/>
    </row>
    <row r="3082" spans="21:22">
      <c r="U3082" s="70"/>
      <c r="V3082" s="70"/>
    </row>
    <row r="3083" spans="21:22">
      <c r="U3083" s="70"/>
      <c r="V3083" s="70"/>
    </row>
    <row r="3084" spans="21:22">
      <c r="U3084" s="70"/>
      <c r="V3084" s="70"/>
    </row>
    <row r="3085" spans="21:22">
      <c r="U3085" s="70"/>
      <c r="V3085" s="70"/>
    </row>
    <row r="3086" spans="21:22">
      <c r="U3086" s="70"/>
      <c r="V3086" s="70"/>
    </row>
    <row r="3087" spans="21:22">
      <c r="U3087" s="70"/>
      <c r="V3087" s="70"/>
    </row>
    <row r="3088" spans="21:22">
      <c r="U3088" s="70"/>
      <c r="V3088" s="70"/>
    </row>
    <row r="3089" spans="21:22">
      <c r="U3089" s="70"/>
      <c r="V3089" s="70"/>
    </row>
    <row r="3090" spans="21:22">
      <c r="U3090" s="70"/>
      <c r="V3090" s="70"/>
    </row>
    <row r="3091" spans="21:22">
      <c r="U3091" s="70"/>
      <c r="V3091" s="70"/>
    </row>
    <row r="3092" spans="21:22">
      <c r="U3092" s="70"/>
      <c r="V3092" s="70"/>
    </row>
    <row r="3093" spans="21:22">
      <c r="U3093" s="70"/>
      <c r="V3093" s="70"/>
    </row>
    <row r="3094" spans="21:22">
      <c r="U3094" s="70"/>
      <c r="V3094" s="70"/>
    </row>
    <row r="3095" spans="21:22">
      <c r="U3095" s="70"/>
      <c r="V3095" s="70"/>
    </row>
    <row r="3096" spans="21:22">
      <c r="U3096" s="70"/>
      <c r="V3096" s="70"/>
    </row>
    <row r="3097" spans="21:22">
      <c r="U3097" s="70"/>
      <c r="V3097" s="70"/>
    </row>
    <row r="3098" spans="21:22">
      <c r="U3098" s="70"/>
      <c r="V3098" s="70"/>
    </row>
    <row r="3099" spans="21:22">
      <c r="U3099" s="70"/>
      <c r="V3099" s="70"/>
    </row>
    <row r="3100" spans="21:22">
      <c r="U3100" s="70"/>
      <c r="V3100" s="70"/>
    </row>
    <row r="3101" spans="21:22">
      <c r="U3101" s="70"/>
      <c r="V3101" s="70"/>
    </row>
    <row r="3102" spans="21:22">
      <c r="U3102" s="70"/>
      <c r="V3102" s="70"/>
    </row>
    <row r="3103" spans="21:22">
      <c r="U3103" s="70"/>
      <c r="V3103" s="70"/>
    </row>
    <row r="3104" spans="21:22">
      <c r="U3104" s="70"/>
      <c r="V3104" s="70"/>
    </row>
    <row r="3105" spans="21:22">
      <c r="U3105" s="70"/>
      <c r="V3105" s="70"/>
    </row>
    <row r="3106" spans="21:22">
      <c r="U3106" s="70"/>
      <c r="V3106" s="70"/>
    </row>
    <row r="3107" spans="21:22">
      <c r="U3107" s="70"/>
      <c r="V3107" s="70"/>
    </row>
    <row r="3108" spans="21:22">
      <c r="U3108" s="70"/>
      <c r="V3108" s="70"/>
    </row>
    <row r="3109" spans="21:22">
      <c r="U3109" s="70"/>
      <c r="V3109" s="70"/>
    </row>
    <row r="3110" spans="21:22">
      <c r="U3110" s="70"/>
      <c r="V3110" s="70"/>
    </row>
    <row r="3111" spans="21:22">
      <c r="U3111" s="70"/>
      <c r="V3111" s="70"/>
    </row>
    <row r="3112" spans="21:22">
      <c r="U3112" s="70"/>
      <c r="V3112" s="70"/>
    </row>
    <row r="3113" spans="21:22">
      <c r="U3113" s="70"/>
      <c r="V3113" s="70"/>
    </row>
    <row r="3114" spans="21:22">
      <c r="U3114" s="70"/>
      <c r="V3114" s="70"/>
    </row>
    <row r="3115" spans="21:22">
      <c r="U3115" s="70"/>
      <c r="V3115" s="70"/>
    </row>
    <row r="3116" spans="21:22">
      <c r="U3116" s="70"/>
      <c r="V3116" s="70"/>
    </row>
    <row r="3117" spans="21:22">
      <c r="U3117" s="70"/>
      <c r="V3117" s="70"/>
    </row>
    <row r="3118" spans="21:22">
      <c r="U3118" s="70"/>
      <c r="V3118" s="70"/>
    </row>
    <row r="3119" spans="21:22">
      <c r="U3119" s="70"/>
      <c r="V3119" s="70"/>
    </row>
    <row r="3120" spans="21:22">
      <c r="U3120" s="70"/>
      <c r="V3120" s="70"/>
    </row>
    <row r="3121" spans="21:22">
      <c r="U3121" s="70"/>
      <c r="V3121" s="70"/>
    </row>
    <row r="3122" spans="21:22">
      <c r="U3122" s="70"/>
      <c r="V3122" s="70"/>
    </row>
    <row r="3123" spans="21:22">
      <c r="U3123" s="70"/>
      <c r="V3123" s="70"/>
    </row>
    <row r="3124" spans="21:22">
      <c r="U3124" s="70"/>
      <c r="V3124" s="70"/>
    </row>
    <row r="3125" spans="21:22">
      <c r="U3125" s="70"/>
      <c r="V3125" s="70"/>
    </row>
    <row r="3126" spans="21:22">
      <c r="U3126" s="70"/>
      <c r="V3126" s="70"/>
    </row>
    <row r="3127" spans="21:22">
      <c r="U3127" s="70"/>
      <c r="V3127" s="70"/>
    </row>
    <row r="3128" spans="21:22">
      <c r="U3128" s="70"/>
      <c r="V3128" s="70"/>
    </row>
    <row r="3129" spans="21:22">
      <c r="U3129" s="70"/>
      <c r="V3129" s="70"/>
    </row>
    <row r="3130" spans="21:22">
      <c r="U3130" s="70"/>
      <c r="V3130" s="70"/>
    </row>
    <row r="3131" spans="21:22">
      <c r="U3131" s="70"/>
      <c r="V3131" s="70"/>
    </row>
    <row r="3132" spans="21:22">
      <c r="U3132" s="70"/>
      <c r="V3132" s="70"/>
    </row>
    <row r="3133" spans="21:22">
      <c r="U3133" s="70"/>
      <c r="V3133" s="70"/>
    </row>
    <row r="3134" spans="21:22">
      <c r="U3134" s="70"/>
      <c r="V3134" s="70"/>
    </row>
    <row r="3135" spans="21:22">
      <c r="U3135" s="70"/>
      <c r="V3135" s="70"/>
    </row>
    <row r="3136" spans="21:22">
      <c r="U3136" s="70"/>
      <c r="V3136" s="70"/>
    </row>
    <row r="3137" spans="21:22">
      <c r="U3137" s="70"/>
      <c r="V3137" s="70"/>
    </row>
    <row r="3138" spans="21:22">
      <c r="U3138" s="70"/>
      <c r="V3138" s="70"/>
    </row>
    <row r="3139" spans="21:22">
      <c r="U3139" s="70"/>
      <c r="V3139" s="70"/>
    </row>
    <row r="3140" spans="21:22">
      <c r="U3140" s="70"/>
      <c r="V3140" s="70"/>
    </row>
    <row r="3141" spans="21:22">
      <c r="U3141" s="70"/>
      <c r="V3141" s="70"/>
    </row>
    <row r="3142" spans="21:22">
      <c r="U3142" s="70"/>
      <c r="V3142" s="70"/>
    </row>
    <row r="3143" spans="21:22">
      <c r="U3143" s="70"/>
      <c r="V3143" s="70"/>
    </row>
    <row r="3144" spans="21:22">
      <c r="U3144" s="70"/>
      <c r="V3144" s="70"/>
    </row>
    <row r="3145" spans="21:22">
      <c r="U3145" s="70"/>
      <c r="V3145" s="70"/>
    </row>
    <row r="3146" spans="21:22">
      <c r="U3146" s="70"/>
      <c r="V3146" s="70"/>
    </row>
    <row r="3147" spans="21:22">
      <c r="U3147" s="70"/>
      <c r="V3147" s="70"/>
    </row>
    <row r="3148" spans="21:22">
      <c r="U3148" s="70"/>
      <c r="V3148" s="70"/>
    </row>
    <row r="3149" spans="21:22">
      <c r="U3149" s="70"/>
      <c r="V3149" s="70"/>
    </row>
    <row r="3150" spans="21:22">
      <c r="U3150" s="70"/>
      <c r="V3150" s="70"/>
    </row>
    <row r="3151" spans="21:22">
      <c r="U3151" s="70"/>
      <c r="V3151" s="70"/>
    </row>
    <row r="3152" spans="21:22">
      <c r="U3152" s="70"/>
      <c r="V3152" s="70"/>
    </row>
    <row r="3153" spans="21:22">
      <c r="U3153" s="70"/>
      <c r="V3153" s="70"/>
    </row>
    <row r="3154" spans="21:22">
      <c r="U3154" s="70"/>
      <c r="V3154" s="70"/>
    </row>
    <row r="3155" spans="21:22">
      <c r="U3155" s="70"/>
      <c r="V3155" s="70"/>
    </row>
    <row r="3156" spans="21:22">
      <c r="U3156" s="70"/>
      <c r="V3156" s="70"/>
    </row>
    <row r="3157" spans="21:22">
      <c r="U3157" s="70"/>
      <c r="V3157" s="70"/>
    </row>
    <row r="3158" spans="21:22">
      <c r="U3158" s="70"/>
      <c r="V3158" s="70"/>
    </row>
    <row r="3159" spans="21:22">
      <c r="U3159" s="70"/>
      <c r="V3159" s="70"/>
    </row>
    <row r="3160" spans="21:22">
      <c r="U3160" s="70"/>
      <c r="V3160" s="70"/>
    </row>
    <row r="3161" spans="21:22">
      <c r="U3161" s="70"/>
      <c r="V3161" s="70"/>
    </row>
    <row r="3162" spans="21:22">
      <c r="U3162" s="70"/>
      <c r="V3162" s="70"/>
    </row>
    <row r="3163" spans="21:22">
      <c r="U3163" s="70"/>
      <c r="V3163" s="70"/>
    </row>
    <row r="3164" spans="21:22">
      <c r="U3164" s="70"/>
      <c r="V3164" s="70"/>
    </row>
    <row r="3165" spans="21:22">
      <c r="U3165" s="70"/>
      <c r="V3165" s="70"/>
    </row>
    <row r="3166" spans="21:22">
      <c r="U3166" s="70"/>
      <c r="V3166" s="70"/>
    </row>
    <row r="3167" spans="21:22">
      <c r="U3167" s="70"/>
      <c r="V3167" s="70"/>
    </row>
    <row r="3168" spans="21:22">
      <c r="U3168" s="70"/>
      <c r="V3168" s="70"/>
    </row>
    <row r="3169" spans="21:22">
      <c r="U3169" s="70"/>
      <c r="V3169" s="70"/>
    </row>
    <row r="3170" spans="21:22">
      <c r="U3170" s="70"/>
      <c r="V3170" s="70"/>
    </row>
    <row r="3171" spans="21:22">
      <c r="U3171" s="70"/>
      <c r="V3171" s="70"/>
    </row>
    <row r="3172" spans="21:22">
      <c r="U3172" s="70"/>
      <c r="V3172" s="70"/>
    </row>
    <row r="3173" spans="21:22">
      <c r="U3173" s="70"/>
      <c r="V3173" s="70"/>
    </row>
    <row r="3174" spans="21:22">
      <c r="U3174" s="70"/>
      <c r="V3174" s="70"/>
    </row>
    <row r="3175" spans="21:22">
      <c r="U3175" s="70"/>
      <c r="V3175" s="70"/>
    </row>
    <row r="3176" spans="21:22">
      <c r="U3176" s="70"/>
      <c r="V3176" s="70"/>
    </row>
    <row r="3177" spans="21:22">
      <c r="U3177" s="70"/>
      <c r="V3177" s="70"/>
    </row>
    <row r="3178" spans="21:22">
      <c r="U3178" s="70"/>
      <c r="V3178" s="70"/>
    </row>
    <row r="3179" spans="21:22">
      <c r="U3179" s="70"/>
      <c r="V3179" s="70"/>
    </row>
    <row r="3180" spans="21:22">
      <c r="U3180" s="70"/>
      <c r="V3180" s="70"/>
    </row>
    <row r="3181" spans="21:22">
      <c r="U3181" s="70"/>
      <c r="V3181" s="70"/>
    </row>
    <row r="3182" spans="21:22">
      <c r="U3182" s="70"/>
      <c r="V3182" s="70"/>
    </row>
    <row r="3183" spans="21:22">
      <c r="U3183" s="70"/>
      <c r="V3183" s="70"/>
    </row>
    <row r="3184" spans="21:22">
      <c r="U3184" s="70"/>
      <c r="V3184" s="70"/>
    </row>
    <row r="3185" spans="21:22">
      <c r="U3185" s="70"/>
      <c r="V3185" s="70"/>
    </row>
    <row r="3186" spans="21:22">
      <c r="U3186" s="70"/>
      <c r="V3186" s="70"/>
    </row>
    <row r="3187" spans="21:22">
      <c r="U3187" s="70"/>
      <c r="V3187" s="70"/>
    </row>
    <row r="3188" spans="21:22">
      <c r="U3188" s="70"/>
      <c r="V3188" s="70"/>
    </row>
    <row r="3189" spans="21:22">
      <c r="U3189" s="70"/>
      <c r="V3189" s="70"/>
    </row>
    <row r="3190" spans="21:22">
      <c r="U3190" s="70"/>
      <c r="V3190" s="70"/>
    </row>
    <row r="3191" spans="21:22">
      <c r="U3191" s="70"/>
      <c r="V3191" s="70"/>
    </row>
    <row r="3192" spans="21:22">
      <c r="U3192" s="70"/>
      <c r="V3192" s="70"/>
    </row>
    <row r="3193" spans="21:22">
      <c r="U3193" s="70"/>
      <c r="V3193" s="70"/>
    </row>
    <row r="3194" spans="21:22">
      <c r="U3194" s="70"/>
      <c r="V3194" s="70"/>
    </row>
    <row r="3195" spans="21:22">
      <c r="U3195" s="70"/>
      <c r="V3195" s="70"/>
    </row>
    <row r="3196" spans="21:22">
      <c r="U3196" s="70"/>
      <c r="V3196" s="70"/>
    </row>
    <row r="3197" spans="21:22">
      <c r="U3197" s="70"/>
      <c r="V3197" s="70"/>
    </row>
    <row r="3198" spans="21:22">
      <c r="U3198" s="70"/>
      <c r="V3198" s="70"/>
    </row>
    <row r="3199" spans="21:22">
      <c r="U3199" s="70"/>
      <c r="V3199" s="70"/>
    </row>
    <row r="3200" spans="21:22">
      <c r="U3200" s="70"/>
      <c r="V3200" s="70"/>
    </row>
    <row r="3201" spans="21:22">
      <c r="U3201" s="70"/>
      <c r="V3201" s="70"/>
    </row>
    <row r="3202" spans="21:22">
      <c r="U3202" s="70"/>
      <c r="V3202" s="70"/>
    </row>
    <row r="3203" spans="21:22">
      <c r="U3203" s="70"/>
      <c r="V3203" s="70"/>
    </row>
    <row r="3204" spans="21:22">
      <c r="U3204" s="70"/>
      <c r="V3204" s="70"/>
    </row>
    <row r="3205" spans="21:22">
      <c r="U3205" s="70"/>
      <c r="V3205" s="70"/>
    </row>
    <row r="3206" spans="21:22">
      <c r="U3206" s="70"/>
      <c r="V3206" s="70"/>
    </row>
    <row r="3207" spans="21:22">
      <c r="U3207" s="70"/>
      <c r="V3207" s="70"/>
    </row>
    <row r="3208" spans="21:22">
      <c r="U3208" s="70"/>
      <c r="V3208" s="70"/>
    </row>
    <row r="3209" spans="21:22">
      <c r="U3209" s="70"/>
      <c r="V3209" s="70"/>
    </row>
    <row r="3210" spans="21:22">
      <c r="U3210" s="70"/>
      <c r="V3210" s="70"/>
    </row>
    <row r="3211" spans="21:22">
      <c r="U3211" s="70"/>
      <c r="V3211" s="70"/>
    </row>
    <row r="3212" spans="21:22">
      <c r="U3212" s="70"/>
      <c r="V3212" s="70"/>
    </row>
    <row r="3213" spans="21:22">
      <c r="U3213" s="70"/>
      <c r="V3213" s="70"/>
    </row>
    <row r="3214" spans="21:22">
      <c r="U3214" s="70"/>
      <c r="V3214" s="70"/>
    </row>
    <row r="3215" spans="21:22">
      <c r="U3215" s="70"/>
      <c r="V3215" s="70"/>
    </row>
    <row r="3216" spans="21:22">
      <c r="U3216" s="70"/>
      <c r="V3216" s="70"/>
    </row>
    <row r="3217" spans="21:22">
      <c r="U3217" s="70"/>
      <c r="V3217" s="70"/>
    </row>
    <row r="3218" spans="21:22">
      <c r="U3218" s="70"/>
      <c r="V3218" s="70"/>
    </row>
    <row r="3219" spans="21:22">
      <c r="U3219" s="70"/>
      <c r="V3219" s="70"/>
    </row>
    <row r="3220" spans="21:22">
      <c r="U3220" s="70"/>
      <c r="V3220" s="70"/>
    </row>
    <row r="3221" spans="21:22">
      <c r="U3221" s="70"/>
      <c r="V3221" s="70"/>
    </row>
    <row r="3222" spans="21:22">
      <c r="U3222" s="70"/>
      <c r="V3222" s="70"/>
    </row>
    <row r="3223" spans="21:22">
      <c r="U3223" s="70"/>
      <c r="V3223" s="70"/>
    </row>
    <row r="3224" spans="21:22">
      <c r="U3224" s="70"/>
      <c r="V3224" s="70"/>
    </row>
    <row r="3225" spans="21:22">
      <c r="U3225" s="70"/>
      <c r="V3225" s="70"/>
    </row>
    <row r="3226" spans="21:22">
      <c r="U3226" s="70"/>
      <c r="V3226" s="70"/>
    </row>
    <row r="3227" spans="21:22">
      <c r="U3227" s="70"/>
      <c r="V3227" s="70"/>
    </row>
    <row r="3228" spans="21:22">
      <c r="U3228" s="70"/>
      <c r="V3228" s="70"/>
    </row>
    <row r="3229" spans="21:22">
      <c r="U3229" s="70"/>
      <c r="V3229" s="70"/>
    </row>
    <row r="3230" spans="21:22">
      <c r="U3230" s="70"/>
      <c r="V3230" s="70"/>
    </row>
    <row r="3231" spans="21:22">
      <c r="U3231" s="70"/>
      <c r="V3231" s="70"/>
    </row>
    <row r="3232" spans="21:22">
      <c r="U3232" s="70"/>
      <c r="V3232" s="70"/>
    </row>
    <row r="3233" spans="21:22">
      <c r="U3233" s="70"/>
      <c r="V3233" s="70"/>
    </row>
    <row r="3234" spans="21:22">
      <c r="U3234" s="70"/>
      <c r="V3234" s="70"/>
    </row>
    <row r="3235" spans="21:22">
      <c r="U3235" s="70"/>
      <c r="V3235" s="70"/>
    </row>
    <row r="3236" spans="21:22">
      <c r="U3236" s="70"/>
      <c r="V3236" s="70"/>
    </row>
    <row r="3237" spans="21:22">
      <c r="U3237" s="70"/>
      <c r="V3237" s="70"/>
    </row>
    <row r="3238" spans="21:22">
      <c r="U3238" s="70"/>
      <c r="V3238" s="70"/>
    </row>
    <row r="3239" spans="21:22">
      <c r="U3239" s="70"/>
      <c r="V3239" s="70"/>
    </row>
    <row r="3240" spans="21:22">
      <c r="U3240" s="70"/>
      <c r="V3240" s="70"/>
    </row>
    <row r="3241" spans="21:22">
      <c r="U3241" s="70"/>
      <c r="V3241" s="70"/>
    </row>
    <row r="3242" spans="21:22">
      <c r="U3242" s="70"/>
      <c r="V3242" s="70"/>
    </row>
    <row r="3243" spans="21:22">
      <c r="U3243" s="70"/>
      <c r="V3243" s="70"/>
    </row>
    <row r="3244" spans="21:22">
      <c r="U3244" s="70"/>
      <c r="V3244" s="70"/>
    </row>
    <row r="3245" spans="21:22">
      <c r="U3245" s="70"/>
      <c r="V3245" s="70"/>
    </row>
    <row r="3246" spans="21:22">
      <c r="U3246" s="70"/>
      <c r="V3246" s="70"/>
    </row>
    <row r="3247" spans="21:22">
      <c r="U3247" s="70"/>
      <c r="V3247" s="70"/>
    </row>
    <row r="3248" spans="21:22">
      <c r="U3248" s="70"/>
      <c r="V3248" s="70"/>
    </row>
    <row r="3249" spans="21:22">
      <c r="U3249" s="70"/>
      <c r="V3249" s="70"/>
    </row>
    <row r="3250" spans="21:22">
      <c r="U3250" s="70"/>
      <c r="V3250" s="70"/>
    </row>
    <row r="3251" spans="21:22">
      <c r="U3251" s="70"/>
      <c r="V3251" s="70"/>
    </row>
    <row r="3252" spans="21:22">
      <c r="U3252" s="70"/>
      <c r="V3252" s="70"/>
    </row>
    <row r="3253" spans="21:22">
      <c r="U3253" s="70"/>
      <c r="V3253" s="70"/>
    </row>
    <row r="3254" spans="21:22">
      <c r="U3254" s="70"/>
      <c r="V3254" s="70"/>
    </row>
    <row r="3255" spans="21:22">
      <c r="U3255" s="70"/>
      <c r="V3255" s="70"/>
    </row>
    <row r="3256" spans="21:22">
      <c r="U3256" s="70"/>
      <c r="V3256" s="70"/>
    </row>
    <row r="3257" spans="21:22">
      <c r="U3257" s="70"/>
      <c r="V3257" s="70"/>
    </row>
    <row r="3258" spans="21:22">
      <c r="U3258" s="70"/>
      <c r="V3258" s="70"/>
    </row>
    <row r="3259" spans="21:22">
      <c r="U3259" s="70"/>
      <c r="V3259" s="70"/>
    </row>
    <row r="3260" spans="21:22">
      <c r="U3260" s="70"/>
      <c r="V3260" s="70"/>
    </row>
    <row r="3261" spans="21:22">
      <c r="U3261" s="70"/>
      <c r="V3261" s="70"/>
    </row>
    <row r="3262" spans="21:22">
      <c r="U3262" s="70"/>
      <c r="V3262" s="70"/>
    </row>
    <row r="3263" spans="21:22">
      <c r="U3263" s="70"/>
      <c r="V3263" s="70"/>
    </row>
    <row r="3264" spans="21:22">
      <c r="U3264" s="70"/>
      <c r="V3264" s="70"/>
    </row>
    <row r="3265" spans="21:22">
      <c r="U3265" s="70"/>
      <c r="V3265" s="70"/>
    </row>
    <row r="3266" spans="21:22">
      <c r="U3266" s="70"/>
      <c r="V3266" s="70"/>
    </row>
    <row r="3267" spans="21:22">
      <c r="U3267" s="70"/>
      <c r="V3267" s="70"/>
    </row>
    <row r="3268" spans="21:22">
      <c r="U3268" s="70"/>
      <c r="V3268" s="70"/>
    </row>
    <row r="3269" spans="21:22">
      <c r="U3269" s="70"/>
      <c r="V3269" s="70"/>
    </row>
    <row r="3270" spans="21:22">
      <c r="U3270" s="70"/>
      <c r="V3270" s="70"/>
    </row>
    <row r="3271" spans="21:22">
      <c r="U3271" s="70"/>
      <c r="V3271" s="70"/>
    </row>
    <row r="3272" spans="21:22">
      <c r="U3272" s="70"/>
      <c r="V3272" s="70"/>
    </row>
    <row r="3273" spans="21:22">
      <c r="U3273" s="70"/>
      <c r="V3273" s="70"/>
    </row>
    <row r="3274" spans="21:22">
      <c r="U3274" s="70"/>
      <c r="V3274" s="70"/>
    </row>
    <row r="3275" spans="21:22">
      <c r="U3275" s="70"/>
      <c r="V3275" s="70"/>
    </row>
    <row r="3276" spans="21:22">
      <c r="U3276" s="70"/>
      <c r="V3276" s="70"/>
    </row>
    <row r="3277" spans="21:22">
      <c r="U3277" s="70"/>
      <c r="V3277" s="70"/>
    </row>
    <row r="3278" spans="21:22">
      <c r="U3278" s="70"/>
      <c r="V3278" s="70"/>
    </row>
    <row r="3279" spans="21:22">
      <c r="U3279" s="70"/>
      <c r="V3279" s="70"/>
    </row>
    <row r="3280" spans="21:22">
      <c r="U3280" s="70"/>
      <c r="V3280" s="70"/>
    </row>
    <row r="3281" spans="21:22">
      <c r="U3281" s="70"/>
      <c r="V3281" s="70"/>
    </row>
    <row r="3282" spans="21:22">
      <c r="U3282" s="70"/>
      <c r="V3282" s="70"/>
    </row>
    <row r="3283" spans="21:22">
      <c r="U3283" s="70"/>
      <c r="V3283" s="70"/>
    </row>
    <row r="3284" spans="21:22">
      <c r="U3284" s="70"/>
      <c r="V3284" s="70"/>
    </row>
    <row r="3285" spans="21:22">
      <c r="U3285" s="70"/>
      <c r="V3285" s="70"/>
    </row>
    <row r="3286" spans="21:22">
      <c r="U3286" s="70"/>
      <c r="V3286" s="70"/>
    </row>
    <row r="3287" spans="21:22">
      <c r="U3287" s="70"/>
      <c r="V3287" s="70"/>
    </row>
    <row r="3288" spans="21:22">
      <c r="U3288" s="70"/>
      <c r="V3288" s="70"/>
    </row>
    <row r="3289" spans="21:22">
      <c r="U3289" s="70"/>
      <c r="V3289" s="70"/>
    </row>
    <row r="3290" spans="21:22">
      <c r="U3290" s="70"/>
      <c r="V3290" s="70"/>
    </row>
    <row r="3291" spans="21:22">
      <c r="U3291" s="70"/>
      <c r="V3291" s="70"/>
    </row>
    <row r="3292" spans="21:22">
      <c r="U3292" s="70"/>
      <c r="V3292" s="70"/>
    </row>
    <row r="3293" spans="21:22">
      <c r="U3293" s="70"/>
      <c r="V3293" s="70"/>
    </row>
    <row r="3294" spans="21:22">
      <c r="U3294" s="70"/>
      <c r="V3294" s="70"/>
    </row>
    <row r="3295" spans="21:22">
      <c r="U3295" s="70"/>
      <c r="V3295" s="70"/>
    </row>
    <row r="3296" spans="21:22">
      <c r="U3296" s="70"/>
      <c r="V3296" s="70"/>
    </row>
    <row r="3297" spans="21:22">
      <c r="U3297" s="70"/>
      <c r="V3297" s="70"/>
    </row>
    <row r="3298" spans="21:22">
      <c r="U3298" s="70"/>
      <c r="V3298" s="70"/>
    </row>
    <row r="3299" spans="21:22">
      <c r="U3299" s="70"/>
      <c r="V3299" s="70"/>
    </row>
    <row r="3300" spans="21:22">
      <c r="U3300" s="70"/>
      <c r="V3300" s="70"/>
    </row>
    <row r="3301" spans="21:22">
      <c r="U3301" s="70"/>
      <c r="V3301" s="70"/>
    </row>
    <row r="3302" spans="21:22">
      <c r="U3302" s="70"/>
      <c r="V3302" s="70"/>
    </row>
    <row r="3303" spans="21:22">
      <c r="U3303" s="70"/>
      <c r="V3303" s="70"/>
    </row>
    <row r="3304" spans="21:22">
      <c r="U3304" s="70"/>
      <c r="V3304" s="70"/>
    </row>
    <row r="3305" spans="21:22">
      <c r="U3305" s="70"/>
      <c r="V3305" s="70"/>
    </row>
    <row r="3306" spans="21:22">
      <c r="U3306" s="70"/>
      <c r="V3306" s="70"/>
    </row>
    <row r="3307" spans="21:22">
      <c r="U3307" s="70"/>
      <c r="V3307" s="70"/>
    </row>
    <row r="3308" spans="21:22">
      <c r="U3308" s="70"/>
      <c r="V3308" s="70"/>
    </row>
    <row r="3309" spans="21:22">
      <c r="U3309" s="70"/>
      <c r="V3309" s="70"/>
    </row>
    <row r="3310" spans="21:22">
      <c r="U3310" s="70"/>
      <c r="V3310" s="70"/>
    </row>
    <row r="3311" spans="21:22">
      <c r="U3311" s="70"/>
      <c r="V3311" s="70"/>
    </row>
    <row r="3312" spans="21:22">
      <c r="U3312" s="70"/>
      <c r="V3312" s="70"/>
    </row>
    <row r="3313" spans="21:22">
      <c r="U3313" s="70"/>
      <c r="V3313" s="70"/>
    </row>
    <row r="3314" spans="21:22">
      <c r="U3314" s="70"/>
      <c r="V3314" s="70"/>
    </row>
    <row r="3315" spans="21:22">
      <c r="U3315" s="70"/>
      <c r="V3315" s="70"/>
    </row>
    <row r="3316" spans="21:22">
      <c r="U3316" s="70"/>
      <c r="V3316" s="70"/>
    </row>
    <row r="3317" spans="21:22">
      <c r="U3317" s="70"/>
      <c r="V3317" s="70"/>
    </row>
    <row r="3318" spans="21:22">
      <c r="U3318" s="70"/>
      <c r="V3318" s="70"/>
    </row>
    <row r="3319" spans="21:22">
      <c r="U3319" s="70"/>
      <c r="V3319" s="70"/>
    </row>
    <row r="3320" spans="21:22">
      <c r="U3320" s="70"/>
      <c r="V3320" s="70"/>
    </row>
    <row r="3321" spans="21:22">
      <c r="U3321" s="70"/>
      <c r="V3321" s="70"/>
    </row>
    <row r="3322" spans="21:22">
      <c r="U3322" s="70"/>
      <c r="V3322" s="70"/>
    </row>
    <row r="3323" spans="21:22">
      <c r="U3323" s="70"/>
      <c r="V3323" s="70"/>
    </row>
    <row r="3324" spans="21:22">
      <c r="U3324" s="70"/>
      <c r="V3324" s="70"/>
    </row>
    <row r="3325" spans="21:22">
      <c r="U3325" s="70"/>
      <c r="V3325" s="70"/>
    </row>
    <row r="3326" spans="21:22">
      <c r="U3326" s="70"/>
      <c r="V3326" s="70"/>
    </row>
    <row r="3327" spans="21:22">
      <c r="U3327" s="70"/>
      <c r="V3327" s="70"/>
    </row>
    <row r="3328" spans="21:22">
      <c r="U3328" s="70"/>
      <c r="V3328" s="70"/>
    </row>
    <row r="3329" spans="21:22">
      <c r="U3329" s="70"/>
      <c r="V3329" s="70"/>
    </row>
    <row r="3330" spans="21:22">
      <c r="U3330" s="70"/>
      <c r="V3330" s="70"/>
    </row>
    <row r="3331" spans="21:22">
      <c r="U3331" s="70"/>
      <c r="V3331" s="70"/>
    </row>
    <row r="3332" spans="21:22">
      <c r="U3332" s="70"/>
      <c r="V3332" s="70"/>
    </row>
    <row r="3333" spans="21:22">
      <c r="U3333" s="70"/>
      <c r="V3333" s="70"/>
    </row>
    <row r="3334" spans="21:22">
      <c r="U3334" s="70"/>
      <c r="V3334" s="70"/>
    </row>
    <row r="3335" spans="21:22">
      <c r="U3335" s="70"/>
      <c r="V3335" s="70"/>
    </row>
    <row r="3336" spans="21:22">
      <c r="U3336" s="70"/>
      <c r="V3336" s="70"/>
    </row>
    <row r="3337" spans="21:22">
      <c r="U3337" s="70"/>
      <c r="V3337" s="70"/>
    </row>
    <row r="3338" spans="21:22">
      <c r="U3338" s="70"/>
      <c r="V3338" s="70"/>
    </row>
    <row r="3339" spans="21:22">
      <c r="U3339" s="70"/>
      <c r="V3339" s="70"/>
    </row>
    <row r="3340" spans="21:22">
      <c r="U3340" s="70"/>
      <c r="V3340" s="70"/>
    </row>
    <row r="3341" spans="21:22">
      <c r="U3341" s="70"/>
      <c r="V3341" s="70"/>
    </row>
    <row r="3342" spans="21:22">
      <c r="U3342" s="70"/>
      <c r="V3342" s="70"/>
    </row>
    <row r="3343" spans="21:22">
      <c r="U3343" s="70"/>
      <c r="V3343" s="70"/>
    </row>
    <row r="3344" spans="21:22">
      <c r="U3344" s="70"/>
      <c r="V3344" s="70"/>
    </row>
    <row r="3345" spans="21:22">
      <c r="U3345" s="70"/>
      <c r="V3345" s="70"/>
    </row>
    <row r="3346" spans="21:22">
      <c r="U3346" s="70"/>
      <c r="V3346" s="70"/>
    </row>
    <row r="3347" spans="21:22">
      <c r="U3347" s="70"/>
      <c r="V3347" s="70"/>
    </row>
    <row r="3348" spans="21:22">
      <c r="U3348" s="70"/>
      <c r="V3348" s="70"/>
    </row>
    <row r="3349" spans="21:22">
      <c r="U3349" s="70"/>
      <c r="V3349" s="70"/>
    </row>
    <row r="3350" spans="21:22">
      <c r="U3350" s="70"/>
      <c r="V3350" s="70"/>
    </row>
    <row r="3351" spans="21:22">
      <c r="U3351" s="70"/>
      <c r="V3351" s="70"/>
    </row>
    <row r="3352" spans="21:22">
      <c r="U3352" s="70"/>
      <c r="V3352" s="70"/>
    </row>
    <row r="3353" spans="21:22">
      <c r="U3353" s="70"/>
      <c r="V3353" s="70"/>
    </row>
    <row r="3354" spans="21:22">
      <c r="U3354" s="70"/>
      <c r="V3354" s="70"/>
    </row>
    <row r="3355" spans="21:22">
      <c r="U3355" s="70"/>
      <c r="V3355" s="70"/>
    </row>
    <row r="3356" spans="21:22">
      <c r="U3356" s="70"/>
      <c r="V3356" s="70"/>
    </row>
    <row r="3357" spans="21:22">
      <c r="U3357" s="70"/>
      <c r="V3357" s="70"/>
    </row>
    <row r="3358" spans="21:22">
      <c r="U3358" s="70"/>
      <c r="V3358" s="70"/>
    </row>
    <row r="3359" spans="21:22">
      <c r="U3359" s="70"/>
      <c r="V3359" s="70"/>
    </row>
    <row r="3360" spans="21:22">
      <c r="U3360" s="70"/>
      <c r="V3360" s="70"/>
    </row>
    <row r="3361" spans="21:22">
      <c r="U3361" s="70"/>
      <c r="V3361" s="70"/>
    </row>
    <row r="3362" spans="21:22">
      <c r="U3362" s="70"/>
      <c r="V3362" s="70"/>
    </row>
    <row r="3363" spans="21:22">
      <c r="U3363" s="70"/>
      <c r="V3363" s="70"/>
    </row>
    <row r="3364" spans="21:22">
      <c r="U3364" s="70"/>
      <c r="V3364" s="70"/>
    </row>
    <row r="3365" spans="21:22">
      <c r="U3365" s="70"/>
      <c r="V3365" s="70"/>
    </row>
    <row r="3366" spans="21:22">
      <c r="U3366" s="70"/>
      <c r="V3366" s="70"/>
    </row>
    <row r="3367" spans="21:22">
      <c r="U3367" s="70"/>
      <c r="V3367" s="70"/>
    </row>
    <row r="3368" spans="21:22">
      <c r="U3368" s="70"/>
      <c r="V3368" s="70"/>
    </row>
    <row r="3369" spans="21:22">
      <c r="U3369" s="70"/>
      <c r="V3369" s="70"/>
    </row>
    <row r="3370" spans="21:22">
      <c r="U3370" s="70"/>
      <c r="V3370" s="70"/>
    </row>
    <row r="3371" spans="21:22">
      <c r="U3371" s="70"/>
      <c r="V3371" s="70"/>
    </row>
    <row r="3372" spans="21:22">
      <c r="U3372" s="70"/>
      <c r="V3372" s="70"/>
    </row>
    <row r="3373" spans="21:22">
      <c r="U3373" s="70"/>
      <c r="V3373" s="70"/>
    </row>
    <row r="3374" spans="21:22">
      <c r="U3374" s="70"/>
      <c r="V3374" s="70"/>
    </row>
    <row r="3375" spans="21:22">
      <c r="U3375" s="70"/>
      <c r="V3375" s="70"/>
    </row>
    <row r="3376" spans="21:22">
      <c r="U3376" s="70"/>
      <c r="V3376" s="70"/>
    </row>
    <row r="3377" spans="21:22">
      <c r="U3377" s="70"/>
      <c r="V3377" s="70"/>
    </row>
    <row r="3378" spans="21:22">
      <c r="U3378" s="70"/>
      <c r="V3378" s="70"/>
    </row>
    <row r="3379" spans="21:22">
      <c r="U3379" s="70"/>
      <c r="V3379" s="70"/>
    </row>
    <row r="3380" spans="21:22">
      <c r="U3380" s="70"/>
      <c r="V3380" s="70"/>
    </row>
    <row r="3381" spans="21:22">
      <c r="U3381" s="70"/>
      <c r="V3381" s="70"/>
    </row>
    <row r="3382" spans="21:22">
      <c r="U3382" s="70"/>
      <c r="V3382" s="70"/>
    </row>
    <row r="3383" spans="21:22">
      <c r="U3383" s="70"/>
      <c r="V3383" s="70"/>
    </row>
    <row r="3384" spans="21:22">
      <c r="U3384" s="70"/>
      <c r="V3384" s="70"/>
    </row>
    <row r="3385" spans="21:22">
      <c r="U3385" s="70"/>
      <c r="V3385" s="70"/>
    </row>
    <row r="3386" spans="21:22">
      <c r="U3386" s="70"/>
      <c r="V3386" s="70"/>
    </row>
    <row r="3387" spans="21:22">
      <c r="U3387" s="70"/>
      <c r="V3387" s="70"/>
    </row>
    <row r="3388" spans="21:22">
      <c r="U3388" s="70"/>
      <c r="V3388" s="70"/>
    </row>
    <row r="3389" spans="21:22">
      <c r="U3389" s="70"/>
      <c r="V3389" s="70"/>
    </row>
    <row r="3390" spans="21:22">
      <c r="U3390" s="70"/>
      <c r="V3390" s="70"/>
    </row>
    <row r="3391" spans="21:22">
      <c r="U3391" s="70"/>
      <c r="V3391" s="70"/>
    </row>
    <row r="3392" spans="21:22">
      <c r="U3392" s="70"/>
      <c r="V3392" s="70"/>
    </row>
    <row r="3393" spans="21:22">
      <c r="U3393" s="70"/>
      <c r="V3393" s="70"/>
    </row>
    <row r="3394" spans="21:22">
      <c r="U3394" s="70"/>
      <c r="V3394" s="70"/>
    </row>
    <row r="3395" spans="21:22">
      <c r="U3395" s="70"/>
      <c r="V3395" s="70"/>
    </row>
    <row r="3396" spans="21:22">
      <c r="U3396" s="70"/>
      <c r="V3396" s="70"/>
    </row>
    <row r="3397" spans="21:22">
      <c r="U3397" s="70"/>
      <c r="V3397" s="70"/>
    </row>
    <row r="3398" spans="21:22">
      <c r="U3398" s="70"/>
      <c r="V3398" s="70"/>
    </row>
    <row r="3399" spans="21:22">
      <c r="U3399" s="70"/>
      <c r="V3399" s="70"/>
    </row>
    <row r="3400" spans="21:22">
      <c r="U3400" s="70"/>
      <c r="V3400" s="70"/>
    </row>
    <row r="3401" spans="21:22">
      <c r="U3401" s="70"/>
      <c r="V3401" s="70"/>
    </row>
    <row r="3402" spans="21:22">
      <c r="U3402" s="70"/>
      <c r="V3402" s="70"/>
    </row>
    <row r="3403" spans="21:22">
      <c r="U3403" s="70"/>
      <c r="V3403" s="70"/>
    </row>
    <row r="3404" spans="21:22">
      <c r="U3404" s="70"/>
      <c r="V3404" s="70"/>
    </row>
    <row r="3405" spans="21:22">
      <c r="U3405" s="70"/>
      <c r="V3405" s="70"/>
    </row>
    <row r="3406" spans="21:22">
      <c r="U3406" s="70"/>
      <c r="V3406" s="70"/>
    </row>
    <row r="3407" spans="21:22">
      <c r="U3407" s="70"/>
      <c r="V3407" s="70"/>
    </row>
    <row r="3408" spans="21:22">
      <c r="U3408" s="70"/>
      <c r="V3408" s="70"/>
    </row>
    <row r="3409" spans="21:22">
      <c r="U3409" s="70"/>
      <c r="V3409" s="70"/>
    </row>
    <row r="3410" spans="21:22">
      <c r="U3410" s="70"/>
      <c r="V3410" s="70"/>
    </row>
    <row r="3411" spans="21:22">
      <c r="U3411" s="70"/>
      <c r="V3411" s="70"/>
    </row>
    <row r="3412" spans="21:22">
      <c r="U3412" s="70"/>
      <c r="V3412" s="70"/>
    </row>
    <row r="3413" spans="21:22">
      <c r="U3413" s="70"/>
      <c r="V3413" s="70"/>
    </row>
    <row r="3414" spans="21:22">
      <c r="U3414" s="70"/>
      <c r="V3414" s="70"/>
    </row>
    <row r="3415" spans="21:22">
      <c r="U3415" s="70"/>
      <c r="V3415" s="70"/>
    </row>
    <row r="3416" spans="21:22">
      <c r="U3416" s="70"/>
      <c r="V3416" s="70"/>
    </row>
    <row r="3417" spans="21:22">
      <c r="U3417" s="70"/>
      <c r="V3417" s="70"/>
    </row>
    <row r="3418" spans="21:22">
      <c r="U3418" s="70"/>
      <c r="V3418" s="70"/>
    </row>
    <row r="3419" spans="21:22">
      <c r="U3419" s="70"/>
      <c r="V3419" s="70"/>
    </row>
    <row r="3420" spans="21:22">
      <c r="U3420" s="70"/>
      <c r="V3420" s="70"/>
    </row>
    <row r="3421" spans="21:22">
      <c r="U3421" s="70"/>
      <c r="V3421" s="70"/>
    </row>
    <row r="3422" spans="21:22">
      <c r="U3422" s="70"/>
      <c r="V3422" s="70"/>
    </row>
    <row r="3423" spans="21:22">
      <c r="U3423" s="70"/>
      <c r="V3423" s="70"/>
    </row>
    <row r="3424" spans="21:22">
      <c r="U3424" s="70"/>
      <c r="V3424" s="70"/>
    </row>
    <row r="3425" spans="21:22">
      <c r="U3425" s="70"/>
      <c r="V3425" s="70"/>
    </row>
    <row r="3426" spans="21:22">
      <c r="U3426" s="70"/>
      <c r="V3426" s="70"/>
    </row>
    <row r="3427" spans="21:22">
      <c r="U3427" s="70"/>
      <c r="V3427" s="70"/>
    </row>
    <row r="3428" spans="21:22">
      <c r="U3428" s="70"/>
      <c r="V3428" s="70"/>
    </row>
    <row r="3429" spans="21:22">
      <c r="U3429" s="70"/>
      <c r="V3429" s="70"/>
    </row>
    <row r="3430" spans="21:22">
      <c r="U3430" s="70"/>
      <c r="V3430" s="70"/>
    </row>
    <row r="3431" spans="21:22">
      <c r="U3431" s="70"/>
      <c r="V3431" s="70"/>
    </row>
    <row r="3432" spans="21:22">
      <c r="U3432" s="70"/>
      <c r="V3432" s="70"/>
    </row>
    <row r="3433" spans="21:22">
      <c r="U3433" s="70"/>
      <c r="V3433" s="70"/>
    </row>
    <row r="3434" spans="21:22">
      <c r="U3434" s="70"/>
      <c r="V3434" s="70"/>
    </row>
    <row r="3435" spans="21:22">
      <c r="U3435" s="70"/>
      <c r="V3435" s="70"/>
    </row>
    <row r="3436" spans="21:22">
      <c r="U3436" s="70"/>
      <c r="V3436" s="70"/>
    </row>
    <row r="3437" spans="21:22">
      <c r="U3437" s="70"/>
      <c r="V3437" s="70"/>
    </row>
    <row r="3438" spans="21:22">
      <c r="U3438" s="70"/>
      <c r="V3438" s="70"/>
    </row>
    <row r="3439" spans="21:22">
      <c r="U3439" s="70"/>
      <c r="V3439" s="70"/>
    </row>
    <row r="3440" spans="21:22">
      <c r="U3440" s="70"/>
      <c r="V3440" s="70"/>
    </row>
    <row r="3441" spans="21:22">
      <c r="U3441" s="70"/>
      <c r="V3441" s="70"/>
    </row>
    <row r="3442" spans="21:22">
      <c r="U3442" s="70"/>
      <c r="V3442" s="70"/>
    </row>
    <row r="3443" spans="21:22">
      <c r="U3443" s="70"/>
      <c r="V3443" s="70"/>
    </row>
    <row r="3444" spans="21:22">
      <c r="U3444" s="70"/>
      <c r="V3444" s="70"/>
    </row>
    <row r="3445" spans="21:22">
      <c r="U3445" s="70"/>
      <c r="V3445" s="70"/>
    </row>
    <row r="3446" spans="21:22">
      <c r="U3446" s="70"/>
      <c r="V3446" s="70"/>
    </row>
    <row r="3447" spans="21:22">
      <c r="U3447" s="70"/>
      <c r="V3447" s="70"/>
    </row>
    <row r="3448" spans="21:22">
      <c r="U3448" s="70"/>
      <c r="V3448" s="70"/>
    </row>
    <row r="3449" spans="21:22">
      <c r="U3449" s="70"/>
      <c r="V3449" s="70"/>
    </row>
    <row r="3450" spans="21:22">
      <c r="U3450" s="70"/>
      <c r="V3450" s="70"/>
    </row>
    <row r="3451" spans="21:22">
      <c r="U3451" s="70"/>
      <c r="V3451" s="70"/>
    </row>
    <row r="3452" spans="21:22">
      <c r="U3452" s="70"/>
      <c r="V3452" s="70"/>
    </row>
    <row r="3453" spans="21:22">
      <c r="U3453" s="70"/>
      <c r="V3453" s="70"/>
    </row>
    <row r="3454" spans="21:22">
      <c r="U3454" s="70"/>
      <c r="V3454" s="70"/>
    </row>
    <row r="3455" spans="21:22">
      <c r="U3455" s="70"/>
      <c r="V3455" s="70"/>
    </row>
    <row r="3456" spans="21:22">
      <c r="U3456" s="70"/>
      <c r="V3456" s="70"/>
    </row>
    <row r="3457" spans="21:22">
      <c r="U3457" s="70"/>
      <c r="V3457" s="70"/>
    </row>
    <row r="3458" spans="21:22">
      <c r="U3458" s="70"/>
      <c r="V3458" s="70"/>
    </row>
    <row r="3459" spans="21:22">
      <c r="U3459" s="70"/>
      <c r="V3459" s="70"/>
    </row>
    <row r="3460" spans="21:22">
      <c r="U3460" s="70"/>
      <c r="V3460" s="70"/>
    </row>
    <row r="3461" spans="21:22">
      <c r="U3461" s="70"/>
      <c r="V3461" s="70"/>
    </row>
    <row r="3462" spans="21:22">
      <c r="U3462" s="70"/>
      <c r="V3462" s="70"/>
    </row>
    <row r="3463" spans="21:22">
      <c r="U3463" s="70"/>
      <c r="V3463" s="70"/>
    </row>
    <row r="3464" spans="21:22">
      <c r="U3464" s="70"/>
      <c r="V3464" s="70"/>
    </row>
    <row r="3465" spans="21:22">
      <c r="U3465" s="70"/>
      <c r="V3465" s="70"/>
    </row>
    <row r="3466" spans="21:22">
      <c r="U3466" s="70"/>
      <c r="V3466" s="70"/>
    </row>
    <row r="3467" spans="21:22">
      <c r="U3467" s="70"/>
      <c r="V3467" s="70"/>
    </row>
    <row r="3468" spans="21:22">
      <c r="U3468" s="70"/>
      <c r="V3468" s="70"/>
    </row>
    <row r="3469" spans="21:22">
      <c r="U3469" s="70"/>
      <c r="V3469" s="70"/>
    </row>
    <row r="3470" spans="21:22">
      <c r="U3470" s="70"/>
      <c r="V3470" s="70"/>
    </row>
    <row r="3471" spans="21:22">
      <c r="U3471" s="70"/>
      <c r="V3471" s="70"/>
    </row>
    <row r="3472" spans="21:22">
      <c r="U3472" s="70"/>
      <c r="V3472" s="70"/>
    </row>
    <row r="3473" spans="21:22">
      <c r="U3473" s="70"/>
      <c r="V3473" s="70"/>
    </row>
    <row r="3474" spans="21:22">
      <c r="U3474" s="70"/>
      <c r="V3474" s="70"/>
    </row>
    <row r="3475" spans="21:22">
      <c r="U3475" s="70"/>
      <c r="V3475" s="70"/>
    </row>
    <row r="3476" spans="21:22">
      <c r="U3476" s="70"/>
      <c r="V3476" s="70"/>
    </row>
    <row r="3477" spans="21:22">
      <c r="U3477" s="70"/>
      <c r="V3477" s="70"/>
    </row>
    <row r="3478" spans="21:22">
      <c r="U3478" s="70"/>
      <c r="V3478" s="70"/>
    </row>
    <row r="3479" spans="21:22">
      <c r="U3479" s="70"/>
      <c r="V3479" s="70"/>
    </row>
    <row r="3480" spans="21:22">
      <c r="U3480" s="70"/>
      <c r="V3480" s="70"/>
    </row>
    <row r="3481" spans="21:22">
      <c r="U3481" s="70"/>
      <c r="V3481" s="70"/>
    </row>
    <row r="3482" spans="21:22">
      <c r="U3482" s="70"/>
      <c r="V3482" s="70"/>
    </row>
    <row r="3483" spans="21:22">
      <c r="U3483" s="70"/>
      <c r="V3483" s="70"/>
    </row>
    <row r="3484" spans="21:22">
      <c r="U3484" s="70"/>
      <c r="V3484" s="70"/>
    </row>
    <row r="3485" spans="21:22">
      <c r="U3485" s="70"/>
      <c r="V3485" s="70"/>
    </row>
    <row r="3486" spans="21:22">
      <c r="U3486" s="70"/>
      <c r="V3486" s="70"/>
    </row>
    <row r="3487" spans="21:22">
      <c r="U3487" s="70"/>
      <c r="V3487" s="70"/>
    </row>
    <row r="3488" spans="21:22">
      <c r="U3488" s="70"/>
      <c r="V3488" s="70"/>
    </row>
    <row r="3489" spans="21:22">
      <c r="U3489" s="70"/>
      <c r="V3489" s="70"/>
    </row>
    <row r="3490" spans="21:22">
      <c r="U3490" s="70"/>
      <c r="V3490" s="70"/>
    </row>
    <row r="3491" spans="21:22">
      <c r="U3491" s="70"/>
      <c r="V3491" s="70"/>
    </row>
    <row r="3492" spans="21:22">
      <c r="U3492" s="70"/>
      <c r="V3492" s="70"/>
    </row>
    <row r="3493" spans="21:22">
      <c r="U3493" s="70"/>
      <c r="V3493" s="70"/>
    </row>
    <row r="3494" spans="21:22">
      <c r="U3494" s="70"/>
      <c r="V3494" s="70"/>
    </row>
    <row r="3495" spans="21:22">
      <c r="U3495" s="70"/>
      <c r="V3495" s="70"/>
    </row>
    <row r="3496" spans="21:22">
      <c r="U3496" s="70"/>
      <c r="V3496" s="70"/>
    </row>
    <row r="3497" spans="21:22">
      <c r="U3497" s="70"/>
      <c r="V3497" s="70"/>
    </row>
    <row r="3498" spans="21:22">
      <c r="U3498" s="70"/>
      <c r="V3498" s="70"/>
    </row>
    <row r="3499" spans="21:22">
      <c r="U3499" s="70"/>
      <c r="V3499" s="70"/>
    </row>
    <row r="3500" spans="21:22">
      <c r="U3500" s="70"/>
      <c r="V3500" s="70"/>
    </row>
    <row r="3501" spans="21:22">
      <c r="U3501" s="70"/>
      <c r="V3501" s="70"/>
    </row>
    <row r="3502" spans="21:22">
      <c r="U3502" s="70"/>
      <c r="V3502" s="70"/>
    </row>
    <row r="3503" spans="21:22">
      <c r="U3503" s="70"/>
      <c r="V3503" s="70"/>
    </row>
    <row r="3504" spans="21:22">
      <c r="U3504" s="70"/>
      <c r="V3504" s="70"/>
    </row>
    <row r="3505" spans="21:22">
      <c r="U3505" s="70"/>
      <c r="V3505" s="70"/>
    </row>
    <row r="3506" spans="21:22">
      <c r="U3506" s="70"/>
      <c r="V3506" s="70"/>
    </row>
    <row r="3507" spans="21:22">
      <c r="U3507" s="70"/>
      <c r="V3507" s="70"/>
    </row>
    <row r="3508" spans="21:22">
      <c r="U3508" s="70"/>
      <c r="V3508" s="70"/>
    </row>
    <row r="3509" spans="21:22">
      <c r="U3509" s="70"/>
      <c r="V3509" s="70"/>
    </row>
    <row r="3510" spans="21:22">
      <c r="U3510" s="70"/>
      <c r="V3510" s="70"/>
    </row>
    <row r="3511" spans="21:22">
      <c r="U3511" s="70"/>
      <c r="V3511" s="70"/>
    </row>
    <row r="3512" spans="21:22">
      <c r="U3512" s="70"/>
      <c r="V3512" s="70"/>
    </row>
    <row r="3513" spans="21:22">
      <c r="U3513" s="70"/>
      <c r="V3513" s="70"/>
    </row>
    <row r="3514" spans="21:22">
      <c r="U3514" s="70"/>
      <c r="V3514" s="70"/>
    </row>
    <row r="3515" spans="21:22">
      <c r="U3515" s="70"/>
      <c r="V3515" s="70"/>
    </row>
    <row r="3516" spans="21:22">
      <c r="U3516" s="70"/>
      <c r="V3516" s="70"/>
    </row>
    <row r="3517" spans="21:22">
      <c r="U3517" s="70"/>
      <c r="V3517" s="70"/>
    </row>
    <row r="3518" spans="21:22">
      <c r="U3518" s="70"/>
      <c r="V3518" s="70"/>
    </row>
    <row r="3519" spans="21:22">
      <c r="U3519" s="70"/>
      <c r="V3519" s="70"/>
    </row>
    <row r="3520" spans="21:22">
      <c r="U3520" s="70"/>
      <c r="V3520" s="70"/>
    </row>
    <row r="3521" spans="21:22">
      <c r="U3521" s="70"/>
      <c r="V3521" s="70"/>
    </row>
    <row r="3522" spans="21:22">
      <c r="U3522" s="70"/>
      <c r="V3522" s="70"/>
    </row>
    <row r="3523" spans="21:22">
      <c r="U3523" s="70"/>
      <c r="V3523" s="70"/>
    </row>
    <row r="3524" spans="21:22">
      <c r="U3524" s="70"/>
      <c r="V3524" s="70"/>
    </row>
    <row r="3525" spans="21:22">
      <c r="U3525" s="70"/>
      <c r="V3525" s="70"/>
    </row>
    <row r="3526" spans="21:22">
      <c r="U3526" s="70"/>
      <c r="V3526" s="70"/>
    </row>
    <row r="3527" spans="21:22">
      <c r="U3527" s="70"/>
      <c r="V3527" s="70"/>
    </row>
    <row r="3528" spans="21:22">
      <c r="U3528" s="70"/>
      <c r="V3528" s="70"/>
    </row>
    <row r="3529" spans="21:22">
      <c r="U3529" s="70"/>
      <c r="V3529" s="70"/>
    </row>
    <row r="3530" spans="21:22">
      <c r="U3530" s="70"/>
      <c r="V3530" s="70"/>
    </row>
    <row r="3531" spans="21:22">
      <c r="U3531" s="70"/>
      <c r="V3531" s="70"/>
    </row>
    <row r="3532" spans="21:22">
      <c r="U3532" s="70"/>
      <c r="V3532" s="70"/>
    </row>
    <row r="3533" spans="21:22">
      <c r="U3533" s="70"/>
      <c r="V3533" s="70"/>
    </row>
    <row r="3534" spans="21:22">
      <c r="U3534" s="70"/>
      <c r="V3534" s="70"/>
    </row>
    <row r="3535" spans="21:22">
      <c r="U3535" s="70"/>
      <c r="V3535" s="70"/>
    </row>
    <row r="3536" spans="21:22">
      <c r="U3536" s="70"/>
      <c r="V3536" s="70"/>
    </row>
    <row r="3537" spans="21:22">
      <c r="U3537" s="70"/>
      <c r="V3537" s="70"/>
    </row>
    <row r="3538" spans="21:22">
      <c r="U3538" s="70"/>
      <c r="V3538" s="70"/>
    </row>
    <row r="3539" spans="21:22">
      <c r="U3539" s="70"/>
      <c r="V3539" s="70"/>
    </row>
    <row r="3540" spans="21:22">
      <c r="U3540" s="70"/>
      <c r="V3540" s="70"/>
    </row>
    <row r="3541" spans="21:22">
      <c r="U3541" s="70"/>
      <c r="V3541" s="70"/>
    </row>
    <row r="3542" spans="21:22">
      <c r="U3542" s="70"/>
      <c r="V3542" s="70"/>
    </row>
    <row r="3543" spans="21:22">
      <c r="U3543" s="70"/>
      <c r="V3543" s="70"/>
    </row>
    <row r="3544" spans="21:22">
      <c r="U3544" s="70"/>
      <c r="V3544" s="70"/>
    </row>
    <row r="3545" spans="21:22">
      <c r="U3545" s="70"/>
      <c r="V3545" s="70"/>
    </row>
    <row r="3546" spans="21:22">
      <c r="U3546" s="70"/>
      <c r="V3546" s="70"/>
    </row>
    <row r="3547" spans="21:22">
      <c r="U3547" s="70"/>
      <c r="V3547" s="70"/>
    </row>
    <row r="3548" spans="21:22">
      <c r="U3548" s="70"/>
      <c r="V3548" s="70"/>
    </row>
    <row r="3549" spans="21:22">
      <c r="U3549" s="70"/>
      <c r="V3549" s="70"/>
    </row>
    <row r="3550" spans="21:22">
      <c r="U3550" s="70"/>
      <c r="V3550" s="70"/>
    </row>
    <row r="3551" spans="21:22">
      <c r="U3551" s="70"/>
      <c r="V3551" s="70"/>
    </row>
    <row r="3552" spans="21:22">
      <c r="U3552" s="70"/>
      <c r="V3552" s="70"/>
    </row>
    <row r="3553" spans="21:22">
      <c r="U3553" s="70"/>
      <c r="V3553" s="70"/>
    </row>
    <row r="3554" spans="21:22">
      <c r="U3554" s="70"/>
      <c r="V3554" s="70"/>
    </row>
    <row r="3555" spans="21:22">
      <c r="U3555" s="70"/>
      <c r="V3555" s="70"/>
    </row>
    <row r="3556" spans="21:22">
      <c r="U3556" s="70"/>
      <c r="V3556" s="70"/>
    </row>
    <row r="3557" spans="21:22">
      <c r="U3557" s="70"/>
      <c r="V3557" s="70"/>
    </row>
    <row r="3558" spans="21:22">
      <c r="U3558" s="70"/>
      <c r="V3558" s="70"/>
    </row>
    <row r="3559" spans="21:22">
      <c r="U3559" s="70"/>
      <c r="V3559" s="70"/>
    </row>
    <row r="3560" spans="21:22">
      <c r="U3560" s="70"/>
      <c r="V3560" s="70"/>
    </row>
    <row r="3561" spans="21:22">
      <c r="U3561" s="70"/>
      <c r="V3561" s="70"/>
    </row>
    <row r="3562" spans="21:22">
      <c r="U3562" s="70"/>
      <c r="V3562" s="70"/>
    </row>
    <row r="3563" spans="21:22">
      <c r="U3563" s="70"/>
      <c r="V3563" s="70"/>
    </row>
    <row r="3564" spans="21:22">
      <c r="U3564" s="70"/>
      <c r="V3564" s="70"/>
    </row>
    <row r="3565" spans="21:22">
      <c r="U3565" s="70"/>
      <c r="V3565" s="70"/>
    </row>
    <row r="3566" spans="21:22">
      <c r="U3566" s="70"/>
      <c r="V3566" s="70"/>
    </row>
    <row r="3567" spans="21:22">
      <c r="U3567" s="70"/>
      <c r="V3567" s="70"/>
    </row>
    <row r="3568" spans="21:22">
      <c r="U3568" s="70"/>
      <c r="V3568" s="70"/>
    </row>
    <row r="3569" spans="21:22">
      <c r="U3569" s="70"/>
      <c r="V3569" s="70"/>
    </row>
    <row r="3570" spans="21:22">
      <c r="U3570" s="70"/>
      <c r="V3570" s="70"/>
    </row>
    <row r="3571" spans="21:22">
      <c r="U3571" s="70"/>
      <c r="V3571" s="70"/>
    </row>
    <row r="3572" spans="21:22">
      <c r="U3572" s="70"/>
      <c r="V3572" s="70"/>
    </row>
    <row r="3573" spans="21:22">
      <c r="U3573" s="70"/>
      <c r="V3573" s="70"/>
    </row>
    <row r="3574" spans="21:22">
      <c r="U3574" s="70"/>
      <c r="V3574" s="70"/>
    </row>
    <row r="3575" spans="21:22">
      <c r="U3575" s="70"/>
      <c r="V3575" s="70"/>
    </row>
    <row r="3576" spans="21:22">
      <c r="U3576" s="70"/>
      <c r="V3576" s="70"/>
    </row>
    <row r="3577" spans="21:22">
      <c r="U3577" s="70"/>
      <c r="V3577" s="70"/>
    </row>
    <row r="3578" spans="21:22">
      <c r="U3578" s="70"/>
      <c r="V3578" s="70"/>
    </row>
    <row r="3579" spans="21:22">
      <c r="U3579" s="70"/>
      <c r="V3579" s="70"/>
    </row>
    <row r="3580" spans="21:22">
      <c r="U3580" s="70"/>
      <c r="V3580" s="70"/>
    </row>
    <row r="3581" spans="21:22">
      <c r="U3581" s="70"/>
      <c r="V3581" s="70"/>
    </row>
    <row r="3582" spans="21:22">
      <c r="U3582" s="70"/>
      <c r="V3582" s="70"/>
    </row>
    <row r="3583" spans="21:22">
      <c r="U3583" s="70"/>
      <c r="V3583" s="70"/>
    </row>
    <row r="3584" spans="21:22">
      <c r="U3584" s="70"/>
      <c r="V3584" s="70"/>
    </row>
    <row r="3585" spans="21:22">
      <c r="U3585" s="70"/>
      <c r="V3585" s="70"/>
    </row>
    <row r="3586" spans="21:22">
      <c r="U3586" s="70"/>
      <c r="V3586" s="70"/>
    </row>
    <row r="3587" spans="21:22">
      <c r="U3587" s="70"/>
      <c r="V3587" s="70"/>
    </row>
    <row r="3588" spans="21:22">
      <c r="U3588" s="70"/>
      <c r="V3588" s="70"/>
    </row>
    <row r="3589" spans="21:22">
      <c r="U3589" s="70"/>
      <c r="V3589" s="70"/>
    </row>
    <row r="3590" spans="21:22">
      <c r="U3590" s="70"/>
      <c r="V3590" s="70"/>
    </row>
    <row r="3591" spans="21:22">
      <c r="U3591" s="70"/>
      <c r="V3591" s="70"/>
    </row>
    <row r="3592" spans="21:22">
      <c r="U3592" s="70"/>
      <c r="V3592" s="70"/>
    </row>
    <row r="3593" spans="21:22">
      <c r="U3593" s="70"/>
      <c r="V3593" s="70"/>
    </row>
    <row r="3594" spans="21:22">
      <c r="U3594" s="70"/>
      <c r="V3594" s="70"/>
    </row>
    <row r="3595" spans="21:22">
      <c r="U3595" s="70"/>
      <c r="V3595" s="70"/>
    </row>
    <row r="3596" spans="21:22">
      <c r="U3596" s="70"/>
      <c r="V3596" s="70"/>
    </row>
    <row r="3597" spans="21:22">
      <c r="U3597" s="70"/>
      <c r="V3597" s="70"/>
    </row>
    <row r="3598" spans="21:22">
      <c r="U3598" s="70"/>
      <c r="V3598" s="70"/>
    </row>
    <row r="3599" spans="21:22">
      <c r="U3599" s="70"/>
      <c r="V3599" s="70"/>
    </row>
    <row r="3600" spans="21:22">
      <c r="U3600" s="70"/>
      <c r="V3600" s="70"/>
    </row>
    <row r="3601" spans="21:22">
      <c r="U3601" s="70"/>
      <c r="V3601" s="70"/>
    </row>
    <row r="3602" spans="21:22">
      <c r="U3602" s="70"/>
      <c r="V3602" s="70"/>
    </row>
    <row r="3603" spans="21:22">
      <c r="U3603" s="70"/>
      <c r="V3603" s="70"/>
    </row>
    <row r="3604" spans="21:22">
      <c r="U3604" s="70"/>
      <c r="V3604" s="70"/>
    </row>
    <row r="3605" spans="21:22">
      <c r="U3605" s="70"/>
      <c r="V3605" s="70"/>
    </row>
    <row r="3606" spans="21:22">
      <c r="U3606" s="70"/>
      <c r="V3606" s="70"/>
    </row>
    <row r="3607" spans="21:22">
      <c r="U3607" s="70"/>
      <c r="V3607" s="70"/>
    </row>
    <row r="3608" spans="21:22">
      <c r="U3608" s="70"/>
      <c r="V3608" s="70"/>
    </row>
    <row r="3609" spans="21:22">
      <c r="U3609" s="70"/>
      <c r="V3609" s="70"/>
    </row>
    <row r="3610" spans="21:22">
      <c r="U3610" s="70"/>
      <c r="V3610" s="70"/>
    </row>
    <row r="3611" spans="21:22">
      <c r="U3611" s="70"/>
      <c r="V3611" s="70"/>
    </row>
    <row r="3612" spans="21:22">
      <c r="U3612" s="70"/>
      <c r="V3612" s="70"/>
    </row>
    <row r="3613" spans="21:22">
      <c r="U3613" s="70"/>
      <c r="V3613" s="70"/>
    </row>
    <row r="3614" spans="21:22">
      <c r="U3614" s="70"/>
      <c r="V3614" s="70"/>
    </row>
    <row r="3615" spans="21:22">
      <c r="U3615" s="70"/>
      <c r="V3615" s="70"/>
    </row>
    <row r="3616" spans="21:22">
      <c r="U3616" s="70"/>
      <c r="V3616" s="70"/>
    </row>
    <row r="3617" spans="21:22">
      <c r="U3617" s="70"/>
      <c r="V3617" s="70"/>
    </row>
    <row r="3618" spans="21:22">
      <c r="U3618" s="70"/>
      <c r="V3618" s="70"/>
    </row>
    <row r="3619" spans="21:22">
      <c r="U3619" s="70"/>
      <c r="V3619" s="70"/>
    </row>
    <row r="3620" spans="21:22">
      <c r="U3620" s="70"/>
      <c r="V3620" s="70"/>
    </row>
    <row r="3621" spans="21:22">
      <c r="U3621" s="70"/>
      <c r="V3621" s="70"/>
    </row>
    <row r="3622" spans="21:22">
      <c r="U3622" s="70"/>
      <c r="V3622" s="70"/>
    </row>
    <row r="3623" spans="21:22">
      <c r="U3623" s="70"/>
      <c r="V3623" s="70"/>
    </row>
    <row r="3624" spans="21:22">
      <c r="U3624" s="70"/>
      <c r="V3624" s="70"/>
    </row>
    <row r="3625" spans="21:22">
      <c r="U3625" s="70"/>
      <c r="V3625" s="70"/>
    </row>
    <row r="3626" spans="21:22">
      <c r="U3626" s="70"/>
      <c r="V3626" s="70"/>
    </row>
    <row r="3627" spans="21:22">
      <c r="U3627" s="70"/>
      <c r="V3627" s="70"/>
    </row>
    <row r="3628" spans="21:22">
      <c r="U3628" s="70"/>
      <c r="V3628" s="70"/>
    </row>
    <row r="3629" spans="21:22">
      <c r="U3629" s="70"/>
      <c r="V3629" s="70"/>
    </row>
    <row r="3630" spans="21:22">
      <c r="U3630" s="70"/>
      <c r="V3630" s="70"/>
    </row>
    <row r="3631" spans="21:22">
      <c r="U3631" s="70"/>
      <c r="V3631" s="70"/>
    </row>
    <row r="3632" spans="21:22">
      <c r="U3632" s="70"/>
      <c r="V3632" s="70"/>
    </row>
    <row r="3633" spans="21:22">
      <c r="U3633" s="70"/>
      <c r="V3633" s="70"/>
    </row>
    <row r="3634" spans="21:22">
      <c r="U3634" s="70"/>
      <c r="V3634" s="70"/>
    </row>
    <row r="3635" spans="21:22">
      <c r="U3635" s="70"/>
      <c r="V3635" s="70"/>
    </row>
    <row r="3636" spans="21:22">
      <c r="U3636" s="70"/>
      <c r="V3636" s="70"/>
    </row>
    <row r="3637" spans="21:22">
      <c r="U3637" s="70"/>
      <c r="V3637" s="70"/>
    </row>
    <row r="3638" spans="21:22">
      <c r="U3638" s="70"/>
      <c r="V3638" s="70"/>
    </row>
    <row r="3639" spans="21:22">
      <c r="U3639" s="70"/>
      <c r="V3639" s="70"/>
    </row>
    <row r="3640" spans="21:22">
      <c r="U3640" s="70"/>
      <c r="V3640" s="70"/>
    </row>
    <row r="3641" spans="21:22">
      <c r="U3641" s="70"/>
      <c r="V3641" s="70"/>
    </row>
    <row r="3642" spans="21:22">
      <c r="U3642" s="70"/>
      <c r="V3642" s="70"/>
    </row>
    <row r="3643" spans="21:22">
      <c r="U3643" s="70"/>
      <c r="V3643" s="70"/>
    </row>
    <row r="3644" spans="21:22">
      <c r="U3644" s="70"/>
      <c r="V3644" s="70"/>
    </row>
    <row r="3645" spans="21:22">
      <c r="U3645" s="70"/>
      <c r="V3645" s="70"/>
    </row>
    <row r="3646" spans="21:22">
      <c r="U3646" s="70"/>
      <c r="V3646" s="70"/>
    </row>
    <row r="3647" spans="21:22">
      <c r="U3647" s="70"/>
      <c r="V3647" s="70"/>
    </row>
    <row r="3648" spans="21:22">
      <c r="U3648" s="70"/>
      <c r="V3648" s="70"/>
    </row>
    <row r="3649" spans="21:22">
      <c r="U3649" s="70"/>
      <c r="V3649" s="70"/>
    </row>
    <row r="3650" spans="21:22">
      <c r="U3650" s="70"/>
      <c r="V3650" s="70"/>
    </row>
    <row r="3651" spans="21:22">
      <c r="U3651" s="70"/>
      <c r="V3651" s="70"/>
    </row>
    <row r="3652" spans="21:22">
      <c r="U3652" s="70"/>
      <c r="V3652" s="70"/>
    </row>
    <row r="3653" spans="21:22">
      <c r="U3653" s="70"/>
      <c r="V3653" s="70"/>
    </row>
    <row r="3654" spans="21:22">
      <c r="U3654" s="70"/>
      <c r="V3654" s="70"/>
    </row>
    <row r="3655" spans="21:22">
      <c r="U3655" s="70"/>
      <c r="V3655" s="70"/>
    </row>
    <row r="3656" spans="21:22">
      <c r="U3656" s="70"/>
      <c r="V3656" s="70"/>
    </row>
    <row r="3657" spans="21:22">
      <c r="U3657" s="70"/>
      <c r="V3657" s="70"/>
    </row>
    <row r="3658" spans="21:22">
      <c r="U3658" s="70"/>
      <c r="V3658" s="70"/>
    </row>
    <row r="3659" spans="21:22">
      <c r="U3659" s="70"/>
      <c r="V3659" s="70"/>
    </row>
    <row r="3660" spans="21:22">
      <c r="U3660" s="70"/>
      <c r="V3660" s="70"/>
    </row>
    <row r="3661" spans="21:22">
      <c r="U3661" s="70"/>
      <c r="V3661" s="70"/>
    </row>
    <row r="3662" spans="21:22">
      <c r="U3662" s="70"/>
      <c r="V3662" s="70"/>
    </row>
    <row r="3663" spans="21:22">
      <c r="U3663" s="70"/>
      <c r="V3663" s="70"/>
    </row>
    <row r="3664" spans="21:22">
      <c r="U3664" s="70"/>
      <c r="V3664" s="70"/>
    </row>
    <row r="3665" spans="21:22">
      <c r="U3665" s="70"/>
      <c r="V3665" s="70"/>
    </row>
    <row r="3666" spans="21:22">
      <c r="U3666" s="70"/>
      <c r="V3666" s="70"/>
    </row>
    <row r="3667" spans="21:22">
      <c r="U3667" s="70"/>
      <c r="V3667" s="70"/>
    </row>
    <row r="3668" spans="21:22">
      <c r="U3668" s="70"/>
      <c r="V3668" s="70"/>
    </row>
    <row r="3669" spans="21:22">
      <c r="U3669" s="70"/>
      <c r="V3669" s="70"/>
    </row>
    <row r="3670" spans="21:22">
      <c r="U3670" s="70"/>
      <c r="V3670" s="70"/>
    </row>
    <row r="3671" spans="21:22">
      <c r="U3671" s="70"/>
      <c r="V3671" s="70"/>
    </row>
    <row r="3672" spans="21:22">
      <c r="U3672" s="70"/>
      <c r="V3672" s="70"/>
    </row>
    <row r="3673" spans="21:22">
      <c r="U3673" s="70"/>
      <c r="V3673" s="70"/>
    </row>
    <row r="3674" spans="21:22">
      <c r="U3674" s="70"/>
      <c r="V3674" s="70"/>
    </row>
    <row r="3675" spans="21:22">
      <c r="U3675" s="70"/>
      <c r="V3675" s="70"/>
    </row>
    <row r="3676" spans="21:22">
      <c r="U3676" s="70"/>
      <c r="V3676" s="70"/>
    </row>
    <row r="3677" spans="21:22">
      <c r="U3677" s="70"/>
      <c r="V3677" s="70"/>
    </row>
    <row r="3678" spans="21:22">
      <c r="U3678" s="70"/>
      <c r="V3678" s="70"/>
    </row>
    <row r="3679" spans="21:22">
      <c r="U3679" s="70"/>
      <c r="V3679" s="70"/>
    </row>
    <row r="3680" spans="21:22">
      <c r="U3680" s="70"/>
      <c r="V3680" s="70"/>
    </row>
    <row r="3681" spans="21:22">
      <c r="U3681" s="70"/>
      <c r="V3681" s="70"/>
    </row>
    <row r="3682" spans="21:22">
      <c r="U3682" s="70"/>
      <c r="V3682" s="70"/>
    </row>
    <row r="3683" spans="21:22">
      <c r="U3683" s="70"/>
      <c r="V3683" s="70"/>
    </row>
    <row r="3684" spans="21:22">
      <c r="U3684" s="70"/>
      <c r="V3684" s="70"/>
    </row>
    <row r="3685" spans="21:22">
      <c r="U3685" s="70"/>
      <c r="V3685" s="70"/>
    </row>
    <row r="3686" spans="21:22">
      <c r="U3686" s="70"/>
      <c r="V3686" s="70"/>
    </row>
    <row r="3687" spans="21:22">
      <c r="U3687" s="70"/>
      <c r="V3687" s="70"/>
    </row>
    <row r="3688" spans="21:22">
      <c r="U3688" s="70"/>
      <c r="V3688" s="70"/>
    </row>
    <row r="3689" spans="21:22">
      <c r="U3689" s="70"/>
      <c r="V3689" s="70"/>
    </row>
    <row r="3690" spans="21:22">
      <c r="U3690" s="70"/>
      <c r="V3690" s="70"/>
    </row>
    <row r="3691" spans="21:22">
      <c r="U3691" s="70"/>
      <c r="V3691" s="70"/>
    </row>
    <row r="3692" spans="21:22">
      <c r="U3692" s="70"/>
      <c r="V3692" s="70"/>
    </row>
    <row r="3693" spans="21:22">
      <c r="U3693" s="70"/>
      <c r="V3693" s="70"/>
    </row>
    <row r="3694" spans="21:22">
      <c r="U3694" s="70"/>
      <c r="V3694" s="70"/>
    </row>
    <row r="3695" spans="21:22">
      <c r="U3695" s="70"/>
      <c r="V3695" s="70"/>
    </row>
    <row r="3696" spans="21:22">
      <c r="U3696" s="70"/>
      <c r="V3696" s="70"/>
    </row>
    <row r="3697" spans="21:22">
      <c r="U3697" s="70"/>
      <c r="V3697" s="70"/>
    </row>
    <row r="3698" spans="21:22">
      <c r="U3698" s="70"/>
      <c r="V3698" s="70"/>
    </row>
    <row r="3699" spans="21:22">
      <c r="U3699" s="70"/>
      <c r="V3699" s="70"/>
    </row>
    <row r="3700" spans="21:22">
      <c r="U3700" s="70"/>
      <c r="V3700" s="70"/>
    </row>
    <row r="3701" spans="21:22">
      <c r="U3701" s="70"/>
      <c r="V3701" s="70"/>
    </row>
    <row r="3702" spans="21:22">
      <c r="U3702" s="70"/>
      <c r="V3702" s="70"/>
    </row>
    <row r="3703" spans="21:22">
      <c r="U3703" s="70"/>
      <c r="V3703" s="70"/>
    </row>
    <row r="3704" spans="21:22">
      <c r="U3704" s="70"/>
      <c r="V3704" s="70"/>
    </row>
    <row r="3705" spans="21:22">
      <c r="U3705" s="70"/>
      <c r="V3705" s="70"/>
    </row>
    <row r="3706" spans="21:22">
      <c r="U3706" s="70"/>
      <c r="V3706" s="70"/>
    </row>
    <row r="3707" spans="21:22">
      <c r="U3707" s="70"/>
      <c r="V3707" s="70"/>
    </row>
    <row r="3708" spans="21:22">
      <c r="U3708" s="70"/>
      <c r="V3708" s="70"/>
    </row>
    <row r="3709" spans="21:22">
      <c r="U3709" s="70"/>
      <c r="V3709" s="70"/>
    </row>
    <row r="3710" spans="21:22">
      <c r="U3710" s="70"/>
      <c r="V3710" s="70"/>
    </row>
    <row r="3711" spans="21:22">
      <c r="U3711" s="70"/>
      <c r="V3711" s="70"/>
    </row>
    <row r="3712" spans="21:22">
      <c r="U3712" s="70"/>
      <c r="V3712" s="70"/>
    </row>
    <row r="3713" spans="21:22">
      <c r="U3713" s="70"/>
      <c r="V3713" s="70"/>
    </row>
    <row r="3714" spans="21:22">
      <c r="U3714" s="70"/>
      <c r="V3714" s="70"/>
    </row>
    <row r="3715" spans="21:22">
      <c r="U3715" s="70"/>
      <c r="V3715" s="70"/>
    </row>
    <row r="3716" spans="21:22">
      <c r="U3716" s="70"/>
      <c r="V3716" s="70"/>
    </row>
    <row r="3717" spans="21:22">
      <c r="U3717" s="70"/>
      <c r="V3717" s="70"/>
    </row>
    <row r="3718" spans="21:22">
      <c r="U3718" s="70"/>
      <c r="V3718" s="70"/>
    </row>
    <row r="3719" spans="21:22">
      <c r="U3719" s="70"/>
      <c r="V3719" s="70"/>
    </row>
    <row r="3720" spans="21:22">
      <c r="U3720" s="70"/>
      <c r="V3720" s="70"/>
    </row>
    <row r="3721" spans="21:22">
      <c r="U3721" s="70"/>
      <c r="V3721" s="70"/>
    </row>
    <row r="3722" spans="21:22">
      <c r="U3722" s="70"/>
      <c r="V3722" s="70"/>
    </row>
    <row r="3723" spans="21:22">
      <c r="U3723" s="70"/>
      <c r="V3723" s="70"/>
    </row>
    <row r="3724" spans="21:22">
      <c r="U3724" s="70"/>
      <c r="V3724" s="70"/>
    </row>
    <row r="3725" spans="21:22">
      <c r="U3725" s="70"/>
      <c r="V3725" s="70"/>
    </row>
    <row r="3726" spans="21:22">
      <c r="U3726" s="70"/>
      <c r="V3726" s="70"/>
    </row>
    <row r="3727" spans="21:22">
      <c r="U3727" s="70"/>
      <c r="V3727" s="70"/>
    </row>
    <row r="3728" spans="21:22">
      <c r="U3728" s="70"/>
      <c r="V3728" s="70"/>
    </row>
    <row r="3729" spans="21:22">
      <c r="U3729" s="70"/>
      <c r="V3729" s="70"/>
    </row>
    <row r="3730" spans="21:22">
      <c r="U3730" s="70"/>
      <c r="V3730" s="70"/>
    </row>
    <row r="3731" spans="21:22">
      <c r="U3731" s="70"/>
      <c r="V3731" s="70"/>
    </row>
    <row r="3732" spans="21:22">
      <c r="U3732" s="70"/>
      <c r="V3732" s="70"/>
    </row>
    <row r="3733" spans="21:22">
      <c r="U3733" s="70"/>
      <c r="V3733" s="70"/>
    </row>
    <row r="3734" spans="21:22">
      <c r="U3734" s="70"/>
      <c r="V3734" s="70"/>
    </row>
    <row r="3735" spans="21:22">
      <c r="U3735" s="70"/>
      <c r="V3735" s="70"/>
    </row>
    <row r="3736" spans="21:22">
      <c r="U3736" s="70"/>
      <c r="V3736" s="70"/>
    </row>
    <row r="3737" spans="21:22">
      <c r="U3737" s="70"/>
      <c r="V3737" s="70"/>
    </row>
    <row r="3738" spans="21:22">
      <c r="U3738" s="70"/>
      <c r="V3738" s="70"/>
    </row>
    <row r="3739" spans="21:22">
      <c r="U3739" s="70"/>
      <c r="V3739" s="70"/>
    </row>
    <row r="3740" spans="21:22">
      <c r="U3740" s="70"/>
      <c r="V3740" s="70"/>
    </row>
    <row r="3741" spans="21:22">
      <c r="U3741" s="70"/>
      <c r="V3741" s="70"/>
    </row>
    <row r="3742" spans="21:22">
      <c r="U3742" s="70"/>
      <c r="V3742" s="70"/>
    </row>
    <row r="3743" spans="21:22">
      <c r="U3743" s="70"/>
      <c r="V3743" s="70"/>
    </row>
    <row r="3744" spans="21:22">
      <c r="U3744" s="70"/>
      <c r="V3744" s="70"/>
    </row>
    <row r="3745" spans="21:22">
      <c r="U3745" s="70"/>
      <c r="V3745" s="70"/>
    </row>
    <row r="3746" spans="21:22">
      <c r="U3746" s="70"/>
      <c r="V3746" s="70"/>
    </row>
    <row r="3747" spans="21:22">
      <c r="U3747" s="70"/>
      <c r="V3747" s="70"/>
    </row>
    <row r="3748" spans="21:22">
      <c r="U3748" s="70"/>
      <c r="V3748" s="70"/>
    </row>
    <row r="3749" spans="21:22">
      <c r="U3749" s="70"/>
      <c r="V3749" s="70"/>
    </row>
    <row r="3750" spans="21:22">
      <c r="U3750" s="70"/>
      <c r="V3750" s="70"/>
    </row>
    <row r="3751" spans="21:22">
      <c r="U3751" s="70"/>
      <c r="V3751" s="70"/>
    </row>
    <row r="3752" spans="21:22">
      <c r="U3752" s="70"/>
      <c r="V3752" s="70"/>
    </row>
    <row r="3753" spans="21:22">
      <c r="U3753" s="70"/>
      <c r="V3753" s="70"/>
    </row>
    <row r="3754" spans="21:22">
      <c r="U3754" s="70"/>
      <c r="V3754" s="70"/>
    </row>
    <row r="3755" spans="21:22">
      <c r="U3755" s="70"/>
      <c r="V3755" s="70"/>
    </row>
    <row r="3756" spans="21:22">
      <c r="U3756" s="70"/>
      <c r="V3756" s="70"/>
    </row>
    <row r="3757" spans="21:22">
      <c r="U3757" s="70"/>
      <c r="V3757" s="70"/>
    </row>
    <row r="3758" spans="21:22">
      <c r="U3758" s="70"/>
      <c r="V3758" s="70"/>
    </row>
    <row r="3759" spans="21:22">
      <c r="U3759" s="70"/>
      <c r="V3759" s="70"/>
    </row>
    <row r="3760" spans="21:22">
      <c r="U3760" s="70"/>
      <c r="V3760" s="70"/>
    </row>
    <row r="3761" spans="21:22">
      <c r="U3761" s="70"/>
      <c r="V3761" s="70"/>
    </row>
    <row r="3762" spans="21:22">
      <c r="U3762" s="70"/>
      <c r="V3762" s="70"/>
    </row>
    <row r="3763" spans="21:22">
      <c r="U3763" s="70"/>
      <c r="V3763" s="70"/>
    </row>
    <row r="3764" spans="21:22">
      <c r="U3764" s="70"/>
      <c r="V3764" s="70"/>
    </row>
    <row r="3765" spans="21:22">
      <c r="U3765" s="70"/>
      <c r="V3765" s="70"/>
    </row>
    <row r="3766" spans="21:22">
      <c r="U3766" s="70"/>
      <c r="V3766" s="70"/>
    </row>
    <row r="3767" spans="21:22">
      <c r="U3767" s="70"/>
      <c r="V3767" s="70"/>
    </row>
    <row r="3768" spans="21:22">
      <c r="U3768" s="70"/>
      <c r="V3768" s="70"/>
    </row>
    <row r="3769" spans="21:22">
      <c r="U3769" s="70"/>
      <c r="V3769" s="70"/>
    </row>
    <row r="3770" spans="21:22">
      <c r="U3770" s="70"/>
      <c r="V3770" s="70"/>
    </row>
    <row r="3771" spans="21:22">
      <c r="U3771" s="70"/>
      <c r="V3771" s="70"/>
    </row>
    <row r="3772" spans="21:22">
      <c r="U3772" s="70"/>
      <c r="V3772" s="70"/>
    </row>
    <row r="3773" spans="21:22">
      <c r="U3773" s="70"/>
      <c r="V3773" s="70"/>
    </row>
    <row r="3774" spans="21:22">
      <c r="U3774" s="70"/>
      <c r="V3774" s="70"/>
    </row>
    <row r="3775" spans="21:22">
      <c r="U3775" s="70"/>
      <c r="V3775" s="70"/>
    </row>
    <row r="3776" spans="21:22">
      <c r="U3776" s="70"/>
      <c r="V3776" s="70"/>
    </row>
    <row r="3777" spans="21:22">
      <c r="U3777" s="70"/>
      <c r="V3777" s="70"/>
    </row>
    <row r="3778" spans="21:22">
      <c r="U3778" s="70"/>
      <c r="V3778" s="70"/>
    </row>
    <row r="3779" spans="21:22">
      <c r="U3779" s="70"/>
      <c r="V3779" s="70"/>
    </row>
    <row r="3780" spans="21:22">
      <c r="U3780" s="70"/>
      <c r="V3780" s="70"/>
    </row>
    <row r="3781" spans="21:22">
      <c r="U3781" s="70"/>
      <c r="V3781" s="70"/>
    </row>
    <row r="3782" spans="21:22">
      <c r="U3782" s="70"/>
      <c r="V3782" s="70"/>
    </row>
    <row r="3783" spans="21:22">
      <c r="U3783" s="70"/>
      <c r="V3783" s="70"/>
    </row>
    <row r="3784" spans="21:22">
      <c r="U3784" s="70"/>
      <c r="V3784" s="70"/>
    </row>
    <row r="3785" spans="21:22">
      <c r="U3785" s="70"/>
      <c r="V3785" s="70"/>
    </row>
    <row r="3786" spans="21:22">
      <c r="U3786" s="70"/>
      <c r="V3786" s="70"/>
    </row>
    <row r="3787" spans="21:22">
      <c r="U3787" s="70"/>
      <c r="V3787" s="70"/>
    </row>
    <row r="3788" spans="21:22">
      <c r="U3788" s="70"/>
      <c r="V3788" s="70"/>
    </row>
    <row r="3789" spans="21:22">
      <c r="U3789" s="70"/>
      <c r="V3789" s="70"/>
    </row>
    <row r="3790" spans="21:22">
      <c r="U3790" s="70"/>
      <c r="V3790" s="70"/>
    </row>
    <row r="3791" spans="21:22">
      <c r="U3791" s="70"/>
      <c r="V3791" s="70"/>
    </row>
    <row r="3792" spans="21:22">
      <c r="U3792" s="70"/>
      <c r="V3792" s="70"/>
    </row>
    <row r="3793" spans="21:22">
      <c r="U3793" s="70"/>
      <c r="V3793" s="70"/>
    </row>
    <row r="3794" spans="21:22">
      <c r="U3794" s="70"/>
      <c r="V3794" s="70"/>
    </row>
    <row r="3795" spans="21:22">
      <c r="U3795" s="70"/>
      <c r="V3795" s="70"/>
    </row>
    <row r="3796" spans="21:22">
      <c r="U3796" s="70"/>
      <c r="V3796" s="70"/>
    </row>
    <row r="3797" spans="21:22">
      <c r="U3797" s="70"/>
      <c r="V3797" s="70"/>
    </row>
    <row r="3798" spans="21:22">
      <c r="U3798" s="70"/>
      <c r="V3798" s="70"/>
    </row>
    <row r="3799" spans="21:22">
      <c r="U3799" s="70"/>
      <c r="V3799" s="70"/>
    </row>
    <row r="3800" spans="21:22">
      <c r="U3800" s="70"/>
      <c r="V3800" s="70"/>
    </row>
    <row r="3801" spans="21:22">
      <c r="U3801" s="70"/>
      <c r="V3801" s="70"/>
    </row>
    <row r="3802" spans="21:22">
      <c r="U3802" s="70"/>
      <c r="V3802" s="70"/>
    </row>
    <row r="3803" spans="21:22">
      <c r="U3803" s="70"/>
      <c r="V3803" s="70"/>
    </row>
    <row r="3804" spans="21:22">
      <c r="U3804" s="70"/>
      <c r="V3804" s="70"/>
    </row>
    <row r="3805" spans="21:22">
      <c r="U3805" s="70"/>
      <c r="V3805" s="70"/>
    </row>
    <row r="3806" spans="21:22">
      <c r="U3806" s="70"/>
      <c r="V3806" s="70"/>
    </row>
    <row r="3807" spans="21:22">
      <c r="U3807" s="70"/>
      <c r="V3807" s="70"/>
    </row>
    <row r="3808" spans="21:22">
      <c r="U3808" s="70"/>
      <c r="V3808" s="70"/>
    </row>
    <row r="3809" spans="21:22">
      <c r="U3809" s="70"/>
      <c r="V3809" s="70"/>
    </row>
    <row r="3810" spans="21:22">
      <c r="U3810" s="70"/>
      <c r="V3810" s="70"/>
    </row>
    <row r="3811" spans="21:22">
      <c r="U3811" s="70"/>
      <c r="V3811" s="70"/>
    </row>
    <row r="3812" spans="21:22">
      <c r="U3812" s="70"/>
      <c r="V3812" s="70"/>
    </row>
    <row r="3813" spans="21:22">
      <c r="U3813" s="70"/>
      <c r="V3813" s="70"/>
    </row>
    <row r="3814" spans="21:22">
      <c r="U3814" s="70"/>
      <c r="V3814" s="70"/>
    </row>
    <row r="3815" spans="21:22">
      <c r="U3815" s="70"/>
      <c r="V3815" s="70"/>
    </row>
    <row r="3816" spans="21:22">
      <c r="U3816" s="70"/>
      <c r="V3816" s="70"/>
    </row>
    <row r="3817" spans="21:22">
      <c r="U3817" s="70"/>
      <c r="V3817" s="70"/>
    </row>
    <row r="3818" spans="21:22">
      <c r="U3818" s="70"/>
      <c r="V3818" s="70"/>
    </row>
    <row r="3819" spans="21:22">
      <c r="U3819" s="70"/>
      <c r="V3819" s="70"/>
    </row>
    <row r="3820" spans="21:22">
      <c r="U3820" s="70"/>
      <c r="V3820" s="70"/>
    </row>
    <row r="3821" spans="21:22">
      <c r="U3821" s="70"/>
      <c r="V3821" s="70"/>
    </row>
    <row r="3822" spans="21:22">
      <c r="U3822" s="70"/>
      <c r="V3822" s="70"/>
    </row>
    <row r="3823" spans="21:22">
      <c r="U3823" s="70"/>
      <c r="V3823" s="70"/>
    </row>
    <row r="3824" spans="21:22">
      <c r="U3824" s="70"/>
      <c r="V3824" s="70"/>
    </row>
    <row r="3825" spans="21:22">
      <c r="U3825" s="70"/>
      <c r="V3825" s="70"/>
    </row>
    <row r="3826" spans="21:22">
      <c r="U3826" s="70"/>
      <c r="V3826" s="70"/>
    </row>
    <row r="3827" spans="21:22">
      <c r="U3827" s="70"/>
      <c r="V3827" s="70"/>
    </row>
    <row r="3828" spans="21:22">
      <c r="U3828" s="70"/>
      <c r="V3828" s="70"/>
    </row>
    <row r="3829" spans="21:22">
      <c r="U3829" s="70"/>
      <c r="V3829" s="70"/>
    </row>
    <row r="3830" spans="21:22">
      <c r="U3830" s="70"/>
      <c r="V3830" s="70"/>
    </row>
    <row r="3831" spans="21:22">
      <c r="U3831" s="70"/>
      <c r="V3831" s="70"/>
    </row>
    <row r="3832" spans="21:22">
      <c r="U3832" s="70"/>
      <c r="V3832" s="70"/>
    </row>
    <row r="3833" spans="21:22">
      <c r="U3833" s="70"/>
      <c r="V3833" s="70"/>
    </row>
    <row r="3834" spans="21:22">
      <c r="U3834" s="70"/>
      <c r="V3834" s="70"/>
    </row>
    <row r="3835" spans="21:22">
      <c r="U3835" s="70"/>
      <c r="V3835" s="70"/>
    </row>
    <row r="3836" spans="21:22">
      <c r="U3836" s="70"/>
      <c r="V3836" s="70"/>
    </row>
    <row r="3837" spans="21:22">
      <c r="U3837" s="70"/>
      <c r="V3837" s="70"/>
    </row>
    <row r="3838" spans="21:22">
      <c r="U3838" s="70"/>
      <c r="V3838" s="70"/>
    </row>
    <row r="3839" spans="21:22">
      <c r="U3839" s="70"/>
      <c r="V3839" s="70"/>
    </row>
    <row r="3840" spans="21:22">
      <c r="U3840" s="70"/>
      <c r="V3840" s="70"/>
    </row>
    <row r="3841" spans="21:22">
      <c r="U3841" s="70"/>
      <c r="V3841" s="70"/>
    </row>
    <row r="3842" spans="21:22">
      <c r="U3842" s="70"/>
      <c r="V3842" s="70"/>
    </row>
    <row r="3843" spans="21:22">
      <c r="U3843" s="70"/>
      <c r="V3843" s="70"/>
    </row>
    <row r="3844" spans="21:22">
      <c r="U3844" s="70"/>
      <c r="V3844" s="70"/>
    </row>
    <row r="3845" spans="21:22">
      <c r="U3845" s="70"/>
      <c r="V3845" s="70"/>
    </row>
    <row r="3846" spans="21:22">
      <c r="U3846" s="70"/>
      <c r="V3846" s="70"/>
    </row>
    <row r="3847" spans="21:22">
      <c r="U3847" s="70"/>
      <c r="V3847" s="70"/>
    </row>
    <row r="3848" spans="21:22">
      <c r="U3848" s="70"/>
      <c r="V3848" s="70"/>
    </row>
    <row r="3849" spans="21:22">
      <c r="U3849" s="70"/>
      <c r="V3849" s="70"/>
    </row>
    <row r="3850" spans="21:22">
      <c r="U3850" s="70"/>
      <c r="V3850" s="70"/>
    </row>
    <row r="3851" spans="21:22">
      <c r="U3851" s="70"/>
      <c r="V3851" s="70"/>
    </row>
    <row r="3852" spans="21:22">
      <c r="U3852" s="70"/>
      <c r="V3852" s="70"/>
    </row>
    <row r="3853" spans="21:22">
      <c r="U3853" s="70"/>
      <c r="V3853" s="70"/>
    </row>
    <row r="3854" spans="21:22">
      <c r="U3854" s="70"/>
      <c r="V3854" s="70"/>
    </row>
    <row r="3855" spans="21:22">
      <c r="U3855" s="70"/>
      <c r="V3855" s="70"/>
    </row>
    <row r="3856" spans="21:22">
      <c r="U3856" s="70"/>
      <c r="V3856" s="70"/>
    </row>
    <row r="3857" spans="21:22">
      <c r="U3857" s="70"/>
      <c r="V3857" s="70"/>
    </row>
    <row r="3858" spans="21:22">
      <c r="U3858" s="70"/>
      <c r="V3858" s="70"/>
    </row>
    <row r="3859" spans="21:22">
      <c r="U3859" s="70"/>
      <c r="V3859" s="70"/>
    </row>
    <row r="3860" spans="21:22">
      <c r="U3860" s="70"/>
      <c r="V3860" s="70"/>
    </row>
    <row r="3861" spans="21:22">
      <c r="U3861" s="70"/>
      <c r="V3861" s="70"/>
    </row>
    <row r="3862" spans="21:22">
      <c r="U3862" s="70"/>
      <c r="V3862" s="70"/>
    </row>
    <row r="3863" spans="21:22">
      <c r="U3863" s="70"/>
      <c r="V3863" s="70"/>
    </row>
    <row r="3864" spans="21:22">
      <c r="U3864" s="70"/>
      <c r="V3864" s="70"/>
    </row>
    <row r="3865" spans="21:22">
      <c r="U3865" s="70"/>
      <c r="V3865" s="70"/>
    </row>
    <row r="3866" spans="21:22">
      <c r="U3866" s="70"/>
      <c r="V3866" s="70"/>
    </row>
    <row r="3867" spans="21:22">
      <c r="U3867" s="70"/>
      <c r="V3867" s="70"/>
    </row>
    <row r="3868" spans="21:22">
      <c r="U3868" s="70"/>
      <c r="V3868" s="70"/>
    </row>
    <row r="3869" spans="21:22">
      <c r="U3869" s="70"/>
      <c r="V3869" s="70"/>
    </row>
    <row r="3870" spans="21:22">
      <c r="U3870" s="70"/>
      <c r="V3870" s="70"/>
    </row>
    <row r="3871" spans="21:22">
      <c r="U3871" s="70"/>
      <c r="V3871" s="70"/>
    </row>
    <row r="3872" spans="21:22">
      <c r="U3872" s="70"/>
      <c r="V3872" s="70"/>
    </row>
    <row r="3873" spans="21:22">
      <c r="U3873" s="70"/>
      <c r="V3873" s="70"/>
    </row>
    <row r="3874" spans="21:22">
      <c r="U3874" s="70"/>
      <c r="V3874" s="70"/>
    </row>
    <row r="3875" spans="21:22">
      <c r="U3875" s="70"/>
      <c r="V3875" s="70"/>
    </row>
    <row r="3876" spans="21:22">
      <c r="U3876" s="70"/>
      <c r="V3876" s="70"/>
    </row>
    <row r="3877" spans="21:22">
      <c r="U3877" s="70"/>
      <c r="V3877" s="70"/>
    </row>
    <row r="3878" spans="21:22">
      <c r="U3878" s="70"/>
      <c r="V3878" s="70"/>
    </row>
    <row r="3879" spans="21:22">
      <c r="U3879" s="70"/>
      <c r="V3879" s="70"/>
    </row>
    <row r="3880" spans="21:22">
      <c r="U3880" s="70"/>
      <c r="V3880" s="70"/>
    </row>
    <row r="3881" spans="21:22">
      <c r="U3881" s="70"/>
      <c r="V3881" s="70"/>
    </row>
    <row r="3882" spans="21:22">
      <c r="U3882" s="70"/>
      <c r="V3882" s="70"/>
    </row>
    <row r="3883" spans="21:22">
      <c r="U3883" s="70"/>
      <c r="V3883" s="70"/>
    </row>
    <row r="3884" spans="21:22">
      <c r="U3884" s="70"/>
      <c r="V3884" s="70"/>
    </row>
    <row r="3885" spans="21:22">
      <c r="U3885" s="70"/>
      <c r="V3885" s="70"/>
    </row>
    <row r="3886" spans="21:22">
      <c r="U3886" s="70"/>
      <c r="V3886" s="70"/>
    </row>
    <row r="3887" spans="21:22">
      <c r="U3887" s="70"/>
      <c r="V3887" s="70"/>
    </row>
    <row r="3888" spans="21:22">
      <c r="U3888" s="70"/>
      <c r="V3888" s="70"/>
    </row>
    <row r="3889" spans="21:22">
      <c r="U3889" s="70"/>
      <c r="V3889" s="70"/>
    </row>
    <row r="3890" spans="21:22">
      <c r="U3890" s="70"/>
      <c r="V3890" s="70"/>
    </row>
    <row r="3891" spans="21:22">
      <c r="U3891" s="70"/>
      <c r="V3891" s="70"/>
    </row>
    <row r="3892" spans="21:22">
      <c r="U3892" s="70"/>
      <c r="V3892" s="70"/>
    </row>
    <row r="3893" spans="21:22">
      <c r="U3893" s="70"/>
      <c r="V3893" s="70"/>
    </row>
    <row r="3894" spans="21:22">
      <c r="U3894" s="70"/>
      <c r="V3894" s="70"/>
    </row>
    <row r="3895" spans="21:22">
      <c r="U3895" s="70"/>
      <c r="V3895" s="70"/>
    </row>
    <row r="3896" spans="21:22">
      <c r="U3896" s="70"/>
      <c r="V3896" s="70"/>
    </row>
    <row r="3897" spans="21:22">
      <c r="U3897" s="70"/>
      <c r="V3897" s="70"/>
    </row>
    <row r="3898" spans="21:22">
      <c r="U3898" s="70"/>
      <c r="V3898" s="70"/>
    </row>
    <row r="3899" spans="21:22">
      <c r="U3899" s="70"/>
      <c r="V3899" s="70"/>
    </row>
    <row r="3900" spans="21:22">
      <c r="U3900" s="70"/>
      <c r="V3900" s="70"/>
    </row>
    <row r="3901" spans="21:22">
      <c r="U3901" s="70"/>
      <c r="V3901" s="70"/>
    </row>
    <row r="3902" spans="21:22">
      <c r="U3902" s="70"/>
      <c r="V3902" s="70"/>
    </row>
    <row r="3903" spans="21:22">
      <c r="U3903" s="70"/>
      <c r="V3903" s="70"/>
    </row>
    <row r="3904" spans="21:22">
      <c r="U3904" s="70"/>
      <c r="V3904" s="70"/>
    </row>
    <row r="3905" spans="21:22">
      <c r="U3905" s="70"/>
      <c r="V3905" s="70"/>
    </row>
    <row r="3906" spans="21:22">
      <c r="U3906" s="70"/>
      <c r="V3906" s="70"/>
    </row>
    <row r="3907" spans="21:22">
      <c r="U3907" s="70"/>
      <c r="V3907" s="70"/>
    </row>
    <row r="3908" spans="21:22">
      <c r="U3908" s="70"/>
      <c r="V3908" s="70"/>
    </row>
    <row r="3909" spans="21:22">
      <c r="U3909" s="70"/>
      <c r="V3909" s="70"/>
    </row>
    <row r="3910" spans="21:22">
      <c r="U3910" s="70"/>
      <c r="V3910" s="70"/>
    </row>
    <row r="3911" spans="21:22">
      <c r="U3911" s="70"/>
      <c r="V3911" s="70"/>
    </row>
    <row r="3912" spans="21:22">
      <c r="U3912" s="70"/>
      <c r="V3912" s="70"/>
    </row>
    <row r="3913" spans="21:22">
      <c r="U3913" s="70"/>
      <c r="V3913" s="70"/>
    </row>
    <row r="3914" spans="21:22">
      <c r="U3914" s="70"/>
      <c r="V3914" s="70"/>
    </row>
    <row r="3915" spans="21:22">
      <c r="U3915" s="70"/>
      <c r="V3915" s="70"/>
    </row>
    <row r="3916" spans="21:22">
      <c r="U3916" s="70"/>
      <c r="V3916" s="70"/>
    </row>
    <row r="3917" spans="21:22">
      <c r="U3917" s="70"/>
      <c r="V3917" s="70"/>
    </row>
    <row r="3918" spans="21:22">
      <c r="U3918" s="70"/>
      <c r="V3918" s="70"/>
    </row>
    <row r="3919" spans="21:22">
      <c r="U3919" s="70"/>
      <c r="V3919" s="70"/>
    </row>
    <row r="3920" spans="21:22">
      <c r="U3920" s="70"/>
      <c r="V3920" s="70"/>
    </row>
    <row r="3921" spans="21:22">
      <c r="U3921" s="70"/>
      <c r="V3921" s="70"/>
    </row>
    <row r="3922" spans="21:22">
      <c r="U3922" s="70"/>
      <c r="V3922" s="70"/>
    </row>
    <row r="3923" spans="21:22">
      <c r="U3923" s="70"/>
      <c r="V3923" s="70"/>
    </row>
    <row r="3924" spans="21:22">
      <c r="U3924" s="70"/>
      <c r="V3924" s="70"/>
    </row>
    <row r="3925" spans="21:22">
      <c r="U3925" s="70"/>
      <c r="V3925" s="70"/>
    </row>
    <row r="3926" spans="21:22">
      <c r="U3926" s="70"/>
      <c r="V3926" s="70"/>
    </row>
    <row r="3927" spans="21:22">
      <c r="U3927" s="70"/>
      <c r="V3927" s="70"/>
    </row>
    <row r="3928" spans="21:22">
      <c r="U3928" s="70"/>
      <c r="V3928" s="70"/>
    </row>
    <row r="3929" spans="21:22">
      <c r="U3929" s="70"/>
      <c r="V3929" s="70"/>
    </row>
    <row r="3930" spans="21:22">
      <c r="U3930" s="70"/>
      <c r="V3930" s="70"/>
    </row>
    <row r="3931" spans="21:22">
      <c r="U3931" s="70"/>
      <c r="V3931" s="70"/>
    </row>
    <row r="3932" spans="21:22">
      <c r="U3932" s="70"/>
      <c r="V3932" s="70"/>
    </row>
    <row r="3933" spans="21:22">
      <c r="U3933" s="70"/>
      <c r="V3933" s="70"/>
    </row>
    <row r="3934" spans="21:22">
      <c r="U3934" s="70"/>
      <c r="V3934" s="70"/>
    </row>
    <row r="3935" spans="21:22">
      <c r="U3935" s="70"/>
      <c r="V3935" s="70"/>
    </row>
    <row r="3936" spans="21:22">
      <c r="U3936" s="70"/>
      <c r="V3936" s="70"/>
    </row>
    <row r="3937" spans="21:22">
      <c r="U3937" s="70"/>
      <c r="V3937" s="70"/>
    </row>
    <row r="3938" spans="21:22">
      <c r="U3938" s="70"/>
      <c r="V3938" s="70"/>
    </row>
    <row r="3939" spans="21:22">
      <c r="U3939" s="70"/>
      <c r="V3939" s="70"/>
    </row>
    <row r="3940" spans="21:22">
      <c r="U3940" s="70"/>
      <c r="V3940" s="70"/>
    </row>
    <row r="3941" spans="21:22">
      <c r="U3941" s="70"/>
      <c r="V3941" s="70"/>
    </row>
    <row r="3942" spans="21:22">
      <c r="U3942" s="70"/>
      <c r="V3942" s="70"/>
    </row>
    <row r="3943" spans="21:22">
      <c r="U3943" s="70"/>
      <c r="V3943" s="70"/>
    </row>
    <row r="3944" spans="21:22">
      <c r="U3944" s="70"/>
      <c r="V3944" s="70"/>
    </row>
    <row r="3945" spans="21:22">
      <c r="U3945" s="70"/>
      <c r="V3945" s="70"/>
    </row>
    <row r="3946" spans="21:22">
      <c r="U3946" s="70"/>
      <c r="V3946" s="70"/>
    </row>
    <row r="3947" spans="21:22">
      <c r="U3947" s="70"/>
      <c r="V3947" s="70"/>
    </row>
    <row r="3948" spans="21:22">
      <c r="U3948" s="70"/>
      <c r="V3948" s="70"/>
    </row>
    <row r="3949" spans="21:22">
      <c r="U3949" s="70"/>
      <c r="V3949" s="70"/>
    </row>
    <row r="3950" spans="21:22">
      <c r="U3950" s="70"/>
      <c r="V3950" s="70"/>
    </row>
    <row r="3951" spans="21:22">
      <c r="U3951" s="70"/>
      <c r="V3951" s="70"/>
    </row>
    <row r="3952" spans="21:22">
      <c r="U3952" s="70"/>
      <c r="V3952" s="70"/>
    </row>
    <row r="3953" spans="21:22">
      <c r="U3953" s="70"/>
      <c r="V3953" s="70"/>
    </row>
    <row r="3954" spans="21:22">
      <c r="U3954" s="70"/>
      <c r="V3954" s="70"/>
    </row>
    <row r="3955" spans="21:22">
      <c r="U3955" s="70"/>
      <c r="V3955" s="70"/>
    </row>
    <row r="3956" spans="21:22">
      <c r="U3956" s="70"/>
      <c r="V3956" s="70"/>
    </row>
    <row r="3957" spans="21:22">
      <c r="U3957" s="70"/>
      <c r="V3957" s="70"/>
    </row>
    <row r="3958" spans="21:22">
      <c r="U3958" s="70"/>
      <c r="V3958" s="70"/>
    </row>
    <row r="3959" spans="21:22">
      <c r="U3959" s="70"/>
      <c r="V3959" s="70"/>
    </row>
    <row r="3960" spans="21:22">
      <c r="U3960" s="70"/>
      <c r="V3960" s="70"/>
    </row>
    <row r="3961" spans="21:22">
      <c r="U3961" s="70"/>
      <c r="V3961" s="70"/>
    </row>
    <row r="3962" spans="21:22">
      <c r="U3962" s="70"/>
      <c r="V3962" s="70"/>
    </row>
    <row r="3963" spans="21:22">
      <c r="U3963" s="70"/>
      <c r="V3963" s="70"/>
    </row>
    <row r="3964" spans="21:22">
      <c r="U3964" s="70"/>
      <c r="V3964" s="70"/>
    </row>
    <row r="3965" spans="21:22">
      <c r="U3965" s="70"/>
      <c r="V3965" s="70"/>
    </row>
    <row r="3966" spans="21:22">
      <c r="U3966" s="70"/>
      <c r="V3966" s="70"/>
    </row>
    <row r="3967" spans="21:22">
      <c r="U3967" s="70"/>
      <c r="V3967" s="70"/>
    </row>
    <row r="3968" spans="21:22">
      <c r="U3968" s="70"/>
      <c r="V3968" s="70"/>
    </row>
    <row r="3969" spans="21:22">
      <c r="U3969" s="70"/>
      <c r="V3969" s="70"/>
    </row>
    <row r="3970" spans="21:22">
      <c r="U3970" s="70"/>
      <c r="V3970" s="70"/>
    </row>
    <row r="3971" spans="21:22">
      <c r="U3971" s="70"/>
      <c r="V3971" s="70"/>
    </row>
    <row r="3972" spans="21:22">
      <c r="U3972" s="70"/>
      <c r="V3972" s="70"/>
    </row>
    <row r="3973" spans="21:22">
      <c r="U3973" s="70"/>
      <c r="V3973" s="70"/>
    </row>
    <row r="3974" spans="21:22">
      <c r="U3974" s="70"/>
      <c r="V3974" s="70"/>
    </row>
    <row r="3975" spans="21:22">
      <c r="U3975" s="70"/>
      <c r="V3975" s="70"/>
    </row>
    <row r="3976" spans="21:22">
      <c r="U3976" s="70"/>
      <c r="V3976" s="70"/>
    </row>
    <row r="3977" spans="21:22">
      <c r="U3977" s="70"/>
      <c r="V3977" s="70"/>
    </row>
    <row r="3978" spans="21:22">
      <c r="U3978" s="70"/>
      <c r="V3978" s="70"/>
    </row>
    <row r="3979" spans="21:22">
      <c r="U3979" s="70"/>
      <c r="V3979" s="70"/>
    </row>
    <row r="3980" spans="21:22">
      <c r="U3980" s="70"/>
      <c r="V3980" s="70"/>
    </row>
    <row r="3981" spans="21:22">
      <c r="U3981" s="70"/>
      <c r="V3981" s="70"/>
    </row>
    <row r="3982" spans="21:22">
      <c r="U3982" s="70"/>
      <c r="V3982" s="70"/>
    </row>
    <row r="3983" spans="21:22">
      <c r="U3983" s="70"/>
      <c r="V3983" s="70"/>
    </row>
    <row r="3984" spans="21:22">
      <c r="U3984" s="70"/>
      <c r="V3984" s="70"/>
    </row>
    <row r="3985" spans="21:22">
      <c r="U3985" s="70"/>
      <c r="V3985" s="70"/>
    </row>
    <row r="3986" spans="21:22">
      <c r="U3986" s="70"/>
      <c r="V3986" s="70"/>
    </row>
    <row r="3987" spans="21:22">
      <c r="U3987" s="70"/>
      <c r="V3987" s="70"/>
    </row>
    <row r="3988" spans="21:22">
      <c r="U3988" s="70"/>
      <c r="V3988" s="70"/>
    </row>
    <row r="3989" spans="21:22">
      <c r="U3989" s="70"/>
      <c r="V3989" s="70"/>
    </row>
    <row r="3990" spans="21:22">
      <c r="U3990" s="70"/>
      <c r="V3990" s="70"/>
    </row>
    <row r="3991" spans="21:22">
      <c r="U3991" s="70"/>
      <c r="V3991" s="70"/>
    </row>
    <row r="3992" spans="21:22">
      <c r="U3992" s="70"/>
      <c r="V3992" s="70"/>
    </row>
    <row r="3993" spans="21:22">
      <c r="U3993" s="70"/>
      <c r="V3993" s="70"/>
    </row>
    <row r="3994" spans="21:22">
      <c r="U3994" s="70"/>
      <c r="V3994" s="70"/>
    </row>
    <row r="3995" spans="21:22">
      <c r="U3995" s="70"/>
      <c r="V3995" s="70"/>
    </row>
    <row r="3996" spans="21:22">
      <c r="U3996" s="70"/>
      <c r="V3996" s="70"/>
    </row>
    <row r="3997" spans="21:22">
      <c r="U3997" s="70"/>
      <c r="V3997" s="70"/>
    </row>
    <row r="3998" spans="21:22">
      <c r="U3998" s="70"/>
      <c r="V3998" s="70"/>
    </row>
    <row r="3999" spans="21:22">
      <c r="U3999" s="70"/>
      <c r="V3999" s="70"/>
    </row>
    <row r="4000" spans="21:22">
      <c r="U4000" s="70"/>
      <c r="V4000" s="70"/>
    </row>
    <row r="4001" spans="21:22">
      <c r="U4001" s="70"/>
      <c r="V4001" s="70"/>
    </row>
    <row r="4002" spans="21:22">
      <c r="U4002" s="70"/>
      <c r="V4002" s="70"/>
    </row>
    <row r="4003" spans="21:22">
      <c r="U4003" s="70"/>
      <c r="V4003" s="70"/>
    </row>
    <row r="4004" spans="21:22">
      <c r="U4004" s="70"/>
      <c r="V4004" s="70"/>
    </row>
    <row r="4005" spans="21:22">
      <c r="U4005" s="70"/>
      <c r="V4005" s="70"/>
    </row>
    <row r="4006" spans="21:22">
      <c r="U4006" s="70"/>
      <c r="V4006" s="70"/>
    </row>
    <row r="4007" spans="21:22">
      <c r="U4007" s="70"/>
      <c r="V4007" s="70"/>
    </row>
    <row r="4008" spans="21:22">
      <c r="U4008" s="70"/>
      <c r="V4008" s="70"/>
    </row>
    <row r="4009" spans="21:22">
      <c r="U4009" s="70"/>
      <c r="V4009" s="70"/>
    </row>
    <row r="4010" spans="21:22">
      <c r="U4010" s="70"/>
      <c r="V4010" s="70"/>
    </row>
    <row r="4011" spans="21:22">
      <c r="U4011" s="70"/>
      <c r="V4011" s="70"/>
    </row>
    <row r="4012" spans="21:22">
      <c r="U4012" s="70"/>
      <c r="V4012" s="70"/>
    </row>
    <row r="4013" spans="21:22">
      <c r="U4013" s="70"/>
      <c r="V4013" s="70"/>
    </row>
    <row r="4014" spans="21:22">
      <c r="U4014" s="70"/>
      <c r="V4014" s="70"/>
    </row>
    <row r="4015" spans="21:22">
      <c r="U4015" s="70"/>
      <c r="V4015" s="70"/>
    </row>
    <row r="4016" spans="21:22">
      <c r="U4016" s="70"/>
      <c r="V4016" s="70"/>
    </row>
    <row r="4017" spans="21:22">
      <c r="U4017" s="70"/>
      <c r="V4017" s="70"/>
    </row>
    <row r="4018" spans="21:22">
      <c r="U4018" s="70"/>
      <c r="V4018" s="70"/>
    </row>
    <row r="4019" spans="21:22">
      <c r="U4019" s="70"/>
      <c r="V4019" s="70"/>
    </row>
    <row r="4020" spans="21:22">
      <c r="U4020" s="70"/>
      <c r="V4020" s="70"/>
    </row>
    <row r="4021" spans="21:22">
      <c r="U4021" s="70"/>
      <c r="V4021" s="70"/>
    </row>
    <row r="4022" spans="21:22">
      <c r="U4022" s="70"/>
      <c r="V4022" s="70"/>
    </row>
    <row r="4023" spans="21:22">
      <c r="U4023" s="70"/>
      <c r="V4023" s="70"/>
    </row>
    <row r="4024" spans="21:22">
      <c r="U4024" s="70"/>
      <c r="V4024" s="70"/>
    </row>
    <row r="4025" spans="21:22">
      <c r="U4025" s="70"/>
      <c r="V4025" s="70"/>
    </row>
    <row r="4026" spans="21:22">
      <c r="U4026" s="70"/>
      <c r="V4026" s="70"/>
    </row>
    <row r="4027" spans="21:22">
      <c r="U4027" s="70"/>
      <c r="V4027" s="70"/>
    </row>
    <row r="4028" spans="21:22">
      <c r="U4028" s="70"/>
      <c r="V4028" s="70"/>
    </row>
    <row r="4029" spans="21:22">
      <c r="U4029" s="70"/>
      <c r="V4029" s="70"/>
    </row>
    <row r="4030" spans="21:22">
      <c r="U4030" s="70"/>
      <c r="V4030" s="70"/>
    </row>
    <row r="4031" spans="21:22">
      <c r="U4031" s="70"/>
      <c r="V4031" s="70"/>
    </row>
    <row r="4032" spans="21:22">
      <c r="U4032" s="70"/>
      <c r="V4032" s="70"/>
    </row>
    <row r="4033" spans="21:22">
      <c r="U4033" s="70"/>
      <c r="V4033" s="70"/>
    </row>
    <row r="4034" spans="21:22">
      <c r="U4034" s="70"/>
      <c r="V4034" s="70"/>
    </row>
    <row r="4035" spans="21:22">
      <c r="U4035" s="70"/>
      <c r="V4035" s="70"/>
    </row>
    <row r="4036" spans="21:22">
      <c r="U4036" s="70"/>
      <c r="V4036" s="70"/>
    </row>
    <row r="4037" spans="21:22">
      <c r="U4037" s="70"/>
      <c r="V4037" s="70"/>
    </row>
    <row r="4038" spans="21:22">
      <c r="U4038" s="70"/>
      <c r="V4038" s="70"/>
    </row>
    <row r="4039" spans="21:22">
      <c r="U4039" s="70"/>
      <c r="V4039" s="70"/>
    </row>
    <row r="4040" spans="21:22">
      <c r="U4040" s="70"/>
      <c r="V4040" s="70"/>
    </row>
    <row r="4041" spans="21:22">
      <c r="U4041" s="70"/>
      <c r="V4041" s="70"/>
    </row>
    <row r="4042" spans="21:22">
      <c r="U4042" s="70"/>
      <c r="V4042" s="70"/>
    </row>
    <row r="4043" spans="21:22">
      <c r="U4043" s="70"/>
      <c r="V4043" s="70"/>
    </row>
    <row r="4044" spans="21:22">
      <c r="U4044" s="70"/>
      <c r="V4044" s="70"/>
    </row>
    <row r="4045" spans="21:22">
      <c r="U4045" s="70"/>
      <c r="V4045" s="70"/>
    </row>
    <row r="4046" spans="21:22">
      <c r="U4046" s="70"/>
      <c r="V4046" s="70"/>
    </row>
    <row r="4047" spans="21:22">
      <c r="U4047" s="70"/>
      <c r="V4047" s="70"/>
    </row>
    <row r="4048" spans="21:22">
      <c r="U4048" s="70"/>
      <c r="V4048" s="70"/>
    </row>
    <row r="4049" spans="21:22">
      <c r="U4049" s="70"/>
      <c r="V4049" s="70"/>
    </row>
    <row r="4050" spans="21:22">
      <c r="U4050" s="70"/>
      <c r="V4050" s="70"/>
    </row>
    <row r="4051" spans="21:22">
      <c r="U4051" s="70"/>
      <c r="V4051" s="70"/>
    </row>
    <row r="4052" spans="21:22">
      <c r="U4052" s="70"/>
      <c r="V4052" s="70"/>
    </row>
    <row r="4053" spans="21:22">
      <c r="U4053" s="70"/>
      <c r="V4053" s="70"/>
    </row>
    <row r="4054" spans="21:22">
      <c r="U4054" s="70"/>
      <c r="V4054" s="70"/>
    </row>
    <row r="4055" spans="21:22">
      <c r="U4055" s="70"/>
      <c r="V4055" s="70"/>
    </row>
    <row r="4056" spans="21:22">
      <c r="U4056" s="70"/>
      <c r="V4056" s="70"/>
    </row>
    <row r="4057" spans="21:22">
      <c r="U4057" s="70"/>
      <c r="V4057" s="70"/>
    </row>
    <row r="4058" spans="21:22">
      <c r="U4058" s="70"/>
      <c r="V4058" s="70"/>
    </row>
    <row r="4059" spans="21:22">
      <c r="U4059" s="70"/>
      <c r="V4059" s="70"/>
    </row>
    <row r="4060" spans="21:22">
      <c r="U4060" s="70"/>
      <c r="V4060" s="70"/>
    </row>
    <row r="4061" spans="21:22">
      <c r="U4061" s="70"/>
      <c r="V4061" s="70"/>
    </row>
    <row r="4062" spans="21:22">
      <c r="U4062" s="70"/>
      <c r="V4062" s="70"/>
    </row>
    <row r="4063" spans="21:22">
      <c r="U4063" s="70"/>
      <c r="V4063" s="70"/>
    </row>
    <row r="4064" spans="21:22">
      <c r="U4064" s="70"/>
      <c r="V4064" s="70"/>
    </row>
    <row r="4065" spans="21:22">
      <c r="U4065" s="70"/>
      <c r="V4065" s="70"/>
    </row>
    <row r="4066" spans="21:22">
      <c r="U4066" s="70"/>
      <c r="V4066" s="70"/>
    </row>
    <row r="4067" spans="21:22">
      <c r="U4067" s="70"/>
      <c r="V4067" s="70"/>
    </row>
    <row r="4068" spans="21:22">
      <c r="U4068" s="70"/>
      <c r="V4068" s="70"/>
    </row>
    <row r="4069" spans="21:22">
      <c r="U4069" s="70"/>
      <c r="V4069" s="70"/>
    </row>
    <row r="4070" spans="21:22">
      <c r="U4070" s="70"/>
      <c r="V4070" s="70"/>
    </row>
    <row r="4071" spans="21:22">
      <c r="U4071" s="70"/>
      <c r="V4071" s="70"/>
    </row>
    <row r="4072" spans="21:22">
      <c r="U4072" s="70"/>
      <c r="V4072" s="70"/>
    </row>
    <row r="4073" spans="21:22">
      <c r="U4073" s="70"/>
      <c r="V4073" s="70"/>
    </row>
    <row r="4074" spans="21:22">
      <c r="U4074" s="70"/>
      <c r="V4074" s="70"/>
    </row>
    <row r="4075" spans="21:22">
      <c r="U4075" s="70"/>
      <c r="V4075" s="70"/>
    </row>
    <row r="4076" spans="21:22">
      <c r="U4076" s="70"/>
      <c r="V4076" s="70"/>
    </row>
    <row r="4077" spans="21:22">
      <c r="U4077" s="70"/>
      <c r="V4077" s="70"/>
    </row>
    <row r="4078" spans="21:22">
      <c r="U4078" s="70"/>
      <c r="V4078" s="70"/>
    </row>
    <row r="4079" spans="21:22">
      <c r="U4079" s="70"/>
      <c r="V4079" s="70"/>
    </row>
    <row r="4080" spans="21:22">
      <c r="U4080" s="70"/>
      <c r="V4080" s="70"/>
    </row>
    <row r="4081" spans="21:22">
      <c r="U4081" s="70"/>
      <c r="V4081" s="70"/>
    </row>
    <row r="4082" spans="21:22">
      <c r="U4082" s="70"/>
      <c r="V4082" s="70"/>
    </row>
    <row r="4083" spans="21:22">
      <c r="U4083" s="70"/>
      <c r="V4083" s="70"/>
    </row>
    <row r="4084" spans="21:22">
      <c r="U4084" s="70"/>
      <c r="V4084" s="70"/>
    </row>
    <row r="4085" spans="21:22">
      <c r="U4085" s="70"/>
      <c r="V4085" s="70"/>
    </row>
    <row r="4086" spans="21:22">
      <c r="U4086" s="70"/>
      <c r="V4086" s="70"/>
    </row>
    <row r="4087" spans="21:22">
      <c r="U4087" s="70"/>
      <c r="V4087" s="70"/>
    </row>
    <row r="4088" spans="21:22">
      <c r="U4088" s="70"/>
      <c r="V4088" s="70"/>
    </row>
    <row r="4089" spans="21:22">
      <c r="U4089" s="70"/>
      <c r="V4089" s="70"/>
    </row>
    <row r="4090" spans="21:22">
      <c r="U4090" s="70"/>
      <c r="V4090" s="70"/>
    </row>
    <row r="4091" spans="21:22">
      <c r="U4091" s="70"/>
      <c r="V4091" s="70"/>
    </row>
    <row r="4092" spans="21:22">
      <c r="U4092" s="70"/>
      <c r="V4092" s="70"/>
    </row>
    <row r="4093" spans="21:22">
      <c r="U4093" s="70"/>
      <c r="V4093" s="70"/>
    </row>
    <row r="4094" spans="21:22">
      <c r="U4094" s="70"/>
      <c r="V4094" s="70"/>
    </row>
    <row r="4095" spans="21:22">
      <c r="U4095" s="70"/>
      <c r="V4095" s="70"/>
    </row>
    <row r="4096" spans="21:22">
      <c r="U4096" s="70"/>
      <c r="V4096" s="70"/>
    </row>
    <row r="4097" spans="21:22">
      <c r="U4097" s="70"/>
      <c r="V4097" s="70"/>
    </row>
    <row r="4098" spans="21:22">
      <c r="U4098" s="70"/>
      <c r="V4098" s="70"/>
    </row>
    <row r="4099" spans="21:22">
      <c r="U4099" s="70"/>
      <c r="V4099" s="70"/>
    </row>
    <row r="4100" spans="21:22">
      <c r="U4100" s="70"/>
      <c r="V4100" s="70"/>
    </row>
    <row r="4101" spans="21:22">
      <c r="U4101" s="70"/>
      <c r="V4101" s="70"/>
    </row>
    <row r="4102" spans="21:22">
      <c r="U4102" s="70"/>
      <c r="V4102" s="70"/>
    </row>
    <row r="4103" spans="21:22">
      <c r="U4103" s="70"/>
      <c r="V4103" s="70"/>
    </row>
    <row r="4104" spans="21:22">
      <c r="U4104" s="70"/>
      <c r="V4104" s="70"/>
    </row>
    <row r="4105" spans="21:22">
      <c r="U4105" s="70"/>
      <c r="V4105" s="70"/>
    </row>
    <row r="4106" spans="21:22">
      <c r="U4106" s="70"/>
      <c r="V4106" s="70"/>
    </row>
    <row r="4107" spans="21:22">
      <c r="U4107" s="70"/>
      <c r="V4107" s="70"/>
    </row>
    <row r="4108" spans="21:22">
      <c r="U4108" s="70"/>
      <c r="V4108" s="70"/>
    </row>
    <row r="4109" spans="21:22">
      <c r="U4109" s="70"/>
      <c r="V4109" s="70"/>
    </row>
    <row r="4110" spans="21:22">
      <c r="U4110" s="70"/>
      <c r="V4110" s="70"/>
    </row>
    <row r="4111" spans="21:22">
      <c r="U4111" s="70"/>
      <c r="V4111" s="70"/>
    </row>
    <row r="4112" spans="21:22">
      <c r="U4112" s="70"/>
      <c r="V4112" s="70"/>
    </row>
    <row r="4113" spans="21:22">
      <c r="U4113" s="70"/>
      <c r="V4113" s="70"/>
    </row>
    <row r="4114" spans="21:22">
      <c r="U4114" s="70"/>
      <c r="V4114" s="70"/>
    </row>
    <row r="4115" spans="21:22">
      <c r="U4115" s="70"/>
      <c r="V4115" s="70"/>
    </row>
    <row r="4116" spans="21:22">
      <c r="U4116" s="70"/>
      <c r="V4116" s="70"/>
    </row>
    <row r="4117" spans="21:22">
      <c r="U4117" s="70"/>
      <c r="V4117" s="70"/>
    </row>
    <row r="4118" spans="21:22">
      <c r="U4118" s="70"/>
      <c r="V4118" s="70"/>
    </row>
    <row r="4119" spans="21:22">
      <c r="U4119" s="70"/>
      <c r="V4119" s="70"/>
    </row>
    <row r="4120" spans="21:22">
      <c r="U4120" s="70"/>
      <c r="V4120" s="70"/>
    </row>
    <row r="4121" spans="21:22">
      <c r="U4121" s="70"/>
      <c r="V4121" s="70"/>
    </row>
    <row r="4122" spans="21:22">
      <c r="U4122" s="70"/>
      <c r="V4122" s="70"/>
    </row>
    <row r="4123" spans="21:22">
      <c r="U4123" s="70"/>
      <c r="V4123" s="70"/>
    </row>
    <row r="4124" spans="21:22">
      <c r="U4124" s="70"/>
      <c r="V4124" s="70"/>
    </row>
    <row r="4125" spans="21:22">
      <c r="U4125" s="70"/>
      <c r="V4125" s="70"/>
    </row>
    <row r="4126" spans="21:22">
      <c r="U4126" s="70"/>
      <c r="V4126" s="70"/>
    </row>
    <row r="4127" spans="21:22">
      <c r="U4127" s="70"/>
      <c r="V4127" s="70"/>
    </row>
    <row r="4128" spans="21:22">
      <c r="U4128" s="70"/>
      <c r="V4128" s="70"/>
    </row>
    <row r="4129" spans="21:22">
      <c r="U4129" s="70"/>
      <c r="V4129" s="70"/>
    </row>
    <row r="4130" spans="21:22">
      <c r="U4130" s="70"/>
      <c r="V4130" s="70"/>
    </row>
    <row r="4131" spans="21:22">
      <c r="U4131" s="70"/>
      <c r="V4131" s="70"/>
    </row>
    <row r="4132" spans="21:22">
      <c r="U4132" s="70"/>
      <c r="V4132" s="70"/>
    </row>
    <row r="4133" spans="21:22">
      <c r="U4133" s="70"/>
      <c r="V4133" s="70"/>
    </row>
    <row r="4134" spans="21:22">
      <c r="U4134" s="70"/>
      <c r="V4134" s="70"/>
    </row>
    <row r="4135" spans="21:22">
      <c r="U4135" s="70"/>
      <c r="V4135" s="70"/>
    </row>
    <row r="4136" spans="21:22">
      <c r="U4136" s="70"/>
      <c r="V4136" s="70"/>
    </row>
    <row r="4137" spans="21:22">
      <c r="U4137" s="70"/>
      <c r="V4137" s="70"/>
    </row>
    <row r="4138" spans="21:22">
      <c r="U4138" s="70"/>
      <c r="V4138" s="70"/>
    </row>
    <row r="4139" spans="21:22">
      <c r="U4139" s="70"/>
      <c r="V4139" s="70"/>
    </row>
    <row r="4140" spans="21:22">
      <c r="U4140" s="70"/>
      <c r="V4140" s="70"/>
    </row>
    <row r="4141" spans="21:22">
      <c r="U4141" s="70"/>
      <c r="V4141" s="70"/>
    </row>
    <row r="4142" spans="21:22">
      <c r="U4142" s="70"/>
      <c r="V4142" s="70"/>
    </row>
    <row r="4143" spans="21:22">
      <c r="U4143" s="70"/>
      <c r="V4143" s="70"/>
    </row>
    <row r="4144" spans="21:22">
      <c r="U4144" s="70"/>
      <c r="V4144" s="70"/>
    </row>
    <row r="4145" spans="21:22">
      <c r="U4145" s="70"/>
      <c r="V4145" s="70"/>
    </row>
    <row r="4146" spans="21:22">
      <c r="U4146" s="70"/>
      <c r="V4146" s="70"/>
    </row>
    <row r="4147" spans="21:22">
      <c r="U4147" s="70"/>
      <c r="V4147" s="70"/>
    </row>
    <row r="4148" spans="21:22">
      <c r="U4148" s="70"/>
      <c r="V4148" s="70"/>
    </row>
    <row r="4149" spans="21:22">
      <c r="U4149" s="70"/>
      <c r="V4149" s="70"/>
    </row>
    <row r="4150" spans="21:22">
      <c r="U4150" s="70"/>
      <c r="V4150" s="70"/>
    </row>
    <row r="4151" spans="21:22">
      <c r="U4151" s="70"/>
      <c r="V4151" s="70"/>
    </row>
    <row r="4152" spans="21:22">
      <c r="U4152" s="70"/>
      <c r="V4152" s="70"/>
    </row>
    <row r="4153" spans="21:22">
      <c r="U4153" s="70"/>
      <c r="V4153" s="70"/>
    </row>
    <row r="4154" spans="21:22">
      <c r="U4154" s="70"/>
      <c r="V4154" s="70"/>
    </row>
    <row r="4155" spans="21:22">
      <c r="U4155" s="70"/>
      <c r="V4155" s="70"/>
    </row>
    <row r="4156" spans="21:22">
      <c r="U4156" s="70"/>
      <c r="V4156" s="70"/>
    </row>
    <row r="4157" spans="21:22">
      <c r="U4157" s="70"/>
      <c r="V4157" s="70"/>
    </row>
    <row r="4158" spans="21:22">
      <c r="U4158" s="70"/>
      <c r="V4158" s="70"/>
    </row>
    <row r="4159" spans="21:22">
      <c r="U4159" s="70"/>
      <c r="V4159" s="70"/>
    </row>
    <row r="4160" spans="21:22">
      <c r="U4160" s="70"/>
      <c r="V4160" s="70"/>
    </row>
    <row r="4161" spans="21:22">
      <c r="U4161" s="70"/>
      <c r="V4161" s="70"/>
    </row>
    <row r="4162" spans="21:22">
      <c r="U4162" s="70"/>
      <c r="V4162" s="70"/>
    </row>
    <row r="4163" spans="21:22">
      <c r="U4163" s="70"/>
      <c r="V4163" s="70"/>
    </row>
    <row r="4164" spans="21:22">
      <c r="U4164" s="70"/>
      <c r="V4164" s="70"/>
    </row>
    <row r="4165" spans="21:22">
      <c r="U4165" s="70"/>
      <c r="V4165" s="70"/>
    </row>
    <row r="4166" spans="21:22">
      <c r="U4166" s="70"/>
      <c r="V4166" s="70"/>
    </row>
    <row r="4167" spans="21:22">
      <c r="U4167" s="70"/>
      <c r="V4167" s="70"/>
    </row>
    <row r="4168" spans="21:22">
      <c r="U4168" s="70"/>
      <c r="V4168" s="70"/>
    </row>
    <row r="4169" spans="21:22">
      <c r="U4169" s="70"/>
      <c r="V4169" s="70"/>
    </row>
    <row r="4170" spans="21:22">
      <c r="U4170" s="70"/>
      <c r="V4170" s="70"/>
    </row>
    <row r="4171" spans="21:22">
      <c r="U4171" s="70"/>
      <c r="V4171" s="70"/>
    </row>
    <row r="4172" spans="21:22">
      <c r="U4172" s="70"/>
      <c r="V4172" s="70"/>
    </row>
    <row r="4173" spans="21:22">
      <c r="U4173" s="70"/>
      <c r="V4173" s="70"/>
    </row>
    <row r="4174" spans="21:22">
      <c r="U4174" s="70"/>
      <c r="V4174" s="70"/>
    </row>
    <row r="4175" spans="21:22">
      <c r="U4175" s="70"/>
      <c r="V4175" s="70"/>
    </row>
    <row r="4176" spans="21:22">
      <c r="U4176" s="70"/>
      <c r="V4176" s="70"/>
    </row>
    <row r="4177" spans="21:22">
      <c r="U4177" s="70"/>
      <c r="V4177" s="70"/>
    </row>
    <row r="4178" spans="21:22">
      <c r="U4178" s="70"/>
      <c r="V4178" s="70"/>
    </row>
    <row r="4179" spans="21:22">
      <c r="U4179" s="70"/>
      <c r="V4179" s="70"/>
    </row>
    <row r="4180" spans="21:22">
      <c r="U4180" s="70"/>
      <c r="V4180" s="70"/>
    </row>
    <row r="4181" spans="21:22">
      <c r="U4181" s="70"/>
      <c r="V4181" s="70"/>
    </row>
    <row r="4182" spans="21:22">
      <c r="U4182" s="70"/>
      <c r="V4182" s="70"/>
    </row>
    <row r="4183" spans="21:22">
      <c r="U4183" s="70"/>
      <c r="V4183" s="70"/>
    </row>
    <row r="4184" spans="21:22">
      <c r="U4184" s="70"/>
      <c r="V4184" s="70"/>
    </row>
    <row r="4185" spans="21:22">
      <c r="U4185" s="70"/>
      <c r="V4185" s="70"/>
    </row>
    <row r="4186" spans="21:22">
      <c r="U4186" s="70"/>
      <c r="V4186" s="70"/>
    </row>
    <row r="4187" spans="21:22">
      <c r="U4187" s="70"/>
      <c r="V4187" s="70"/>
    </row>
    <row r="4188" spans="21:22">
      <c r="U4188" s="70"/>
      <c r="V4188" s="70"/>
    </row>
    <row r="4189" spans="21:22">
      <c r="U4189" s="70"/>
      <c r="V4189" s="70"/>
    </row>
    <row r="4190" spans="21:22">
      <c r="U4190" s="70"/>
      <c r="V4190" s="70"/>
    </row>
    <row r="4191" spans="21:22">
      <c r="U4191" s="70"/>
      <c r="V4191" s="70"/>
    </row>
    <row r="4192" spans="21:22">
      <c r="U4192" s="70"/>
      <c r="V4192" s="70"/>
    </row>
    <row r="4193" spans="21:22">
      <c r="U4193" s="70"/>
      <c r="V4193" s="70"/>
    </row>
    <row r="4194" spans="21:22">
      <c r="U4194" s="70"/>
      <c r="V4194" s="70"/>
    </row>
    <row r="4195" spans="21:22">
      <c r="U4195" s="70"/>
      <c r="V4195" s="70"/>
    </row>
    <row r="4196" spans="21:22">
      <c r="U4196" s="70"/>
      <c r="V4196" s="70"/>
    </row>
    <row r="4197" spans="21:22">
      <c r="U4197" s="70"/>
      <c r="V4197" s="70"/>
    </row>
    <row r="4198" spans="21:22">
      <c r="U4198" s="70"/>
      <c r="V4198" s="70"/>
    </row>
    <row r="4199" spans="21:22">
      <c r="U4199" s="70"/>
      <c r="V4199" s="70"/>
    </row>
    <row r="4200" spans="21:22">
      <c r="U4200" s="70"/>
      <c r="V4200" s="70"/>
    </row>
    <row r="4201" spans="21:22">
      <c r="U4201" s="70"/>
      <c r="V4201" s="70"/>
    </row>
    <row r="4202" spans="21:22">
      <c r="U4202" s="70"/>
      <c r="V4202" s="70"/>
    </row>
    <row r="4203" spans="21:22">
      <c r="U4203" s="70"/>
      <c r="V4203" s="70"/>
    </row>
    <row r="4204" spans="21:22">
      <c r="U4204" s="70"/>
      <c r="V4204" s="70"/>
    </row>
    <row r="4205" spans="21:22">
      <c r="U4205" s="70"/>
      <c r="V4205" s="70"/>
    </row>
    <row r="4206" spans="21:22">
      <c r="U4206" s="70"/>
      <c r="V4206" s="70"/>
    </row>
    <row r="4207" spans="21:22">
      <c r="U4207" s="70"/>
      <c r="V4207" s="70"/>
    </row>
    <row r="4208" spans="21:22">
      <c r="U4208" s="70"/>
      <c r="V4208" s="70"/>
    </row>
    <row r="4209" spans="21:22">
      <c r="U4209" s="70"/>
      <c r="V4209" s="70"/>
    </row>
    <row r="4210" spans="21:22">
      <c r="U4210" s="70"/>
      <c r="V4210" s="70"/>
    </row>
    <row r="4211" spans="21:22">
      <c r="U4211" s="70"/>
      <c r="V4211" s="70"/>
    </row>
    <row r="4212" spans="21:22">
      <c r="U4212" s="70"/>
      <c r="V4212" s="70"/>
    </row>
    <row r="4213" spans="21:22">
      <c r="U4213" s="70"/>
      <c r="V4213" s="70"/>
    </row>
    <row r="4214" spans="21:22">
      <c r="U4214" s="70"/>
      <c r="V4214" s="70"/>
    </row>
    <row r="4215" spans="21:22">
      <c r="U4215" s="70"/>
      <c r="V4215" s="70"/>
    </row>
    <row r="4216" spans="21:22">
      <c r="U4216" s="70"/>
      <c r="V4216" s="70"/>
    </row>
    <row r="4217" spans="21:22">
      <c r="U4217" s="70"/>
      <c r="V4217" s="70"/>
    </row>
    <row r="4218" spans="21:22">
      <c r="U4218" s="70"/>
      <c r="V4218" s="70"/>
    </row>
    <row r="4219" spans="21:22">
      <c r="U4219" s="70"/>
      <c r="V4219" s="70"/>
    </row>
    <row r="4220" spans="21:22">
      <c r="U4220" s="70"/>
      <c r="V4220" s="70"/>
    </row>
    <row r="4221" spans="21:22">
      <c r="U4221" s="70"/>
      <c r="V4221" s="70"/>
    </row>
    <row r="4222" spans="21:22">
      <c r="U4222" s="70"/>
      <c r="V4222" s="70"/>
    </row>
    <row r="4223" spans="21:22">
      <c r="U4223" s="70"/>
      <c r="V4223" s="70"/>
    </row>
    <row r="4224" spans="21:22">
      <c r="U4224" s="70"/>
      <c r="V4224" s="70"/>
    </row>
    <row r="4225" spans="21:22">
      <c r="U4225" s="70"/>
      <c r="V4225" s="70"/>
    </row>
    <row r="4226" spans="21:22">
      <c r="U4226" s="70"/>
      <c r="V4226" s="70"/>
    </row>
    <row r="4227" spans="21:22">
      <c r="U4227" s="70"/>
      <c r="V4227" s="70"/>
    </row>
    <row r="4228" spans="21:22">
      <c r="U4228" s="70"/>
      <c r="V4228" s="70"/>
    </row>
    <row r="4229" spans="21:22">
      <c r="U4229" s="70"/>
      <c r="V4229" s="70"/>
    </row>
    <row r="4230" spans="21:22">
      <c r="U4230" s="70"/>
      <c r="V4230" s="70"/>
    </row>
    <row r="4231" spans="21:22">
      <c r="U4231" s="70"/>
      <c r="V4231" s="70"/>
    </row>
    <row r="4232" spans="21:22">
      <c r="U4232" s="70"/>
      <c r="V4232" s="70"/>
    </row>
    <row r="4233" spans="21:22">
      <c r="U4233" s="70"/>
      <c r="V4233" s="70"/>
    </row>
    <row r="4234" spans="21:22">
      <c r="U4234" s="70"/>
      <c r="V4234" s="70"/>
    </row>
    <row r="4235" spans="21:22">
      <c r="U4235" s="70"/>
      <c r="V4235" s="70"/>
    </row>
    <row r="4236" spans="21:22">
      <c r="U4236" s="70"/>
      <c r="V4236" s="70"/>
    </row>
    <row r="4237" spans="21:22">
      <c r="U4237" s="70"/>
      <c r="V4237" s="70"/>
    </row>
    <row r="4238" spans="21:22">
      <c r="U4238" s="70"/>
      <c r="V4238" s="70"/>
    </row>
    <row r="4239" spans="21:22">
      <c r="U4239" s="70"/>
      <c r="V4239" s="70"/>
    </row>
    <row r="4240" spans="21:22">
      <c r="U4240" s="70"/>
      <c r="V4240" s="70"/>
    </row>
    <row r="4241" spans="21:22">
      <c r="U4241" s="70"/>
      <c r="V4241" s="70"/>
    </row>
    <row r="4242" spans="21:22">
      <c r="U4242" s="70"/>
      <c r="V4242" s="70"/>
    </row>
    <row r="4243" spans="21:22">
      <c r="U4243" s="70"/>
      <c r="V4243" s="70"/>
    </row>
    <row r="4244" spans="21:22">
      <c r="U4244" s="70"/>
      <c r="V4244" s="70"/>
    </row>
    <row r="4245" spans="21:22">
      <c r="U4245" s="70"/>
      <c r="V4245" s="70"/>
    </row>
    <row r="4246" spans="21:22">
      <c r="U4246" s="70"/>
      <c r="V4246" s="70"/>
    </row>
    <row r="4247" spans="21:22">
      <c r="U4247" s="70"/>
      <c r="V4247" s="70"/>
    </row>
    <row r="4248" spans="21:22">
      <c r="U4248" s="70"/>
      <c r="V4248" s="70"/>
    </row>
    <row r="4249" spans="21:22">
      <c r="U4249" s="70"/>
      <c r="V4249" s="70"/>
    </row>
    <row r="4250" spans="21:22">
      <c r="U4250" s="70"/>
      <c r="V4250" s="70"/>
    </row>
    <row r="4251" spans="21:22">
      <c r="U4251" s="70"/>
      <c r="V4251" s="70"/>
    </row>
    <row r="4252" spans="21:22">
      <c r="U4252" s="70"/>
      <c r="V4252" s="70"/>
    </row>
    <row r="4253" spans="21:22">
      <c r="U4253" s="70"/>
      <c r="V4253" s="70"/>
    </row>
    <row r="4254" spans="21:22">
      <c r="U4254" s="70"/>
      <c r="V4254" s="70"/>
    </row>
    <row r="4255" spans="21:22">
      <c r="U4255" s="70"/>
      <c r="V4255" s="70"/>
    </row>
    <row r="4256" spans="21:22">
      <c r="U4256" s="70"/>
      <c r="V4256" s="70"/>
    </row>
    <row r="4257" spans="21:22">
      <c r="U4257" s="70"/>
      <c r="V4257" s="70"/>
    </row>
    <row r="4258" spans="21:22">
      <c r="U4258" s="70"/>
      <c r="V4258" s="70"/>
    </row>
    <row r="4259" spans="21:22">
      <c r="U4259" s="70"/>
      <c r="V4259" s="70"/>
    </row>
    <row r="4260" spans="21:22">
      <c r="U4260" s="70"/>
      <c r="V4260" s="70"/>
    </row>
    <row r="4261" spans="21:22">
      <c r="U4261" s="70"/>
      <c r="V4261" s="70"/>
    </row>
    <row r="4262" spans="21:22">
      <c r="U4262" s="70"/>
      <c r="V4262" s="70"/>
    </row>
    <row r="4263" spans="21:22">
      <c r="U4263" s="70"/>
      <c r="V4263" s="70"/>
    </row>
    <row r="4264" spans="21:22">
      <c r="U4264" s="70"/>
      <c r="V4264" s="70"/>
    </row>
    <row r="4265" spans="21:22">
      <c r="U4265" s="70"/>
      <c r="V4265" s="70"/>
    </row>
    <row r="4266" spans="21:22">
      <c r="U4266" s="70"/>
      <c r="V4266" s="70"/>
    </row>
    <row r="4267" spans="21:22">
      <c r="U4267" s="70"/>
      <c r="V4267" s="70"/>
    </row>
    <row r="4268" spans="21:22">
      <c r="U4268" s="70"/>
      <c r="V4268" s="70"/>
    </row>
    <row r="4269" spans="21:22">
      <c r="U4269" s="70"/>
      <c r="V4269" s="70"/>
    </row>
    <row r="4270" spans="21:22">
      <c r="U4270" s="70"/>
      <c r="V4270" s="70"/>
    </row>
    <row r="4271" spans="21:22">
      <c r="U4271" s="70"/>
      <c r="V4271" s="70"/>
    </row>
    <row r="4272" spans="21:22">
      <c r="U4272" s="70"/>
      <c r="V4272" s="70"/>
    </row>
    <row r="4273" spans="21:22">
      <c r="U4273" s="70"/>
      <c r="V4273" s="70"/>
    </row>
    <row r="4274" spans="21:22">
      <c r="U4274" s="70"/>
      <c r="V4274" s="70"/>
    </row>
    <row r="4275" spans="21:22">
      <c r="U4275" s="70"/>
      <c r="V4275" s="70"/>
    </row>
    <row r="4276" spans="21:22">
      <c r="U4276" s="70"/>
      <c r="V4276" s="70"/>
    </row>
    <row r="4277" spans="21:22">
      <c r="U4277" s="70"/>
      <c r="V4277" s="70"/>
    </row>
    <row r="4278" spans="21:22">
      <c r="U4278" s="70"/>
      <c r="V4278" s="70"/>
    </row>
    <row r="4279" spans="21:22">
      <c r="U4279" s="70"/>
      <c r="V4279" s="70"/>
    </row>
    <row r="4280" spans="21:22">
      <c r="U4280" s="70"/>
      <c r="V4280" s="70"/>
    </row>
    <row r="4281" spans="21:22">
      <c r="U4281" s="70"/>
      <c r="V4281" s="70"/>
    </row>
    <row r="4282" spans="21:22">
      <c r="U4282" s="70"/>
      <c r="V4282" s="70"/>
    </row>
    <row r="4283" spans="21:22">
      <c r="U4283" s="70"/>
      <c r="V4283" s="70"/>
    </row>
    <row r="4284" spans="21:22">
      <c r="U4284" s="70"/>
      <c r="V4284" s="70"/>
    </row>
    <row r="4285" spans="21:22">
      <c r="U4285" s="70"/>
      <c r="V4285" s="70"/>
    </row>
    <row r="4286" spans="21:22">
      <c r="U4286" s="70"/>
      <c r="V4286" s="70"/>
    </row>
    <row r="4287" spans="21:22">
      <c r="U4287" s="70"/>
      <c r="V4287" s="70"/>
    </row>
    <row r="4288" spans="21:22">
      <c r="U4288" s="70"/>
      <c r="V4288" s="70"/>
    </row>
    <row r="4289" spans="21:22">
      <c r="U4289" s="70"/>
      <c r="V4289" s="70"/>
    </row>
    <row r="4290" spans="21:22">
      <c r="U4290" s="70"/>
      <c r="V4290" s="70"/>
    </row>
    <row r="4291" spans="21:22">
      <c r="U4291" s="70"/>
      <c r="V4291" s="70"/>
    </row>
    <row r="4292" spans="21:22">
      <c r="U4292" s="70"/>
      <c r="V4292" s="70"/>
    </row>
    <row r="4293" spans="21:22">
      <c r="U4293" s="70"/>
      <c r="V4293" s="70"/>
    </row>
    <row r="4294" spans="21:22">
      <c r="U4294" s="70"/>
      <c r="V4294" s="70"/>
    </row>
    <row r="4295" spans="21:22">
      <c r="U4295" s="70"/>
      <c r="V4295" s="70"/>
    </row>
    <row r="4296" spans="21:22">
      <c r="U4296" s="70"/>
      <c r="V4296" s="70"/>
    </row>
    <row r="4297" spans="21:22">
      <c r="U4297" s="70"/>
      <c r="V4297" s="70"/>
    </row>
    <row r="4298" spans="21:22">
      <c r="U4298" s="70"/>
      <c r="V4298" s="70"/>
    </row>
    <row r="4299" spans="21:22">
      <c r="U4299" s="70"/>
      <c r="V4299" s="70"/>
    </row>
    <row r="4300" spans="21:22">
      <c r="U4300" s="70"/>
      <c r="V4300" s="70"/>
    </row>
    <row r="4301" spans="21:22">
      <c r="U4301" s="70"/>
      <c r="V4301" s="70"/>
    </row>
    <row r="4302" spans="21:22">
      <c r="U4302" s="70"/>
      <c r="V4302" s="70"/>
    </row>
    <row r="4303" spans="21:22">
      <c r="U4303" s="70"/>
      <c r="V4303" s="70"/>
    </row>
    <row r="4304" spans="21:22">
      <c r="U4304" s="70"/>
      <c r="V4304" s="70"/>
    </row>
    <row r="4305" spans="21:22">
      <c r="U4305" s="70"/>
      <c r="V4305" s="70"/>
    </row>
    <row r="4306" spans="21:22">
      <c r="U4306" s="70"/>
      <c r="V4306" s="70"/>
    </row>
    <row r="4307" spans="21:22">
      <c r="U4307" s="70"/>
      <c r="V4307" s="70"/>
    </row>
    <row r="4308" spans="21:22">
      <c r="U4308" s="70"/>
      <c r="V4308" s="70"/>
    </row>
    <row r="4309" spans="21:22">
      <c r="U4309" s="70"/>
      <c r="V4309" s="70"/>
    </row>
    <row r="4310" spans="21:22">
      <c r="U4310" s="70"/>
      <c r="V4310" s="70"/>
    </row>
    <row r="4311" spans="21:22">
      <c r="U4311" s="70"/>
      <c r="V4311" s="70"/>
    </row>
    <row r="4312" spans="21:22">
      <c r="U4312" s="70"/>
      <c r="V4312" s="70"/>
    </row>
    <row r="4313" spans="21:22">
      <c r="U4313" s="70"/>
      <c r="V4313" s="70"/>
    </row>
    <row r="4314" spans="21:22">
      <c r="U4314" s="70"/>
      <c r="V4314" s="70"/>
    </row>
    <row r="4315" spans="21:22">
      <c r="U4315" s="70"/>
      <c r="V4315" s="70"/>
    </row>
    <row r="4316" spans="21:22">
      <c r="U4316" s="70"/>
      <c r="V4316" s="70"/>
    </row>
    <row r="4317" spans="21:22">
      <c r="U4317" s="70"/>
      <c r="V4317" s="70"/>
    </row>
    <row r="4318" spans="21:22">
      <c r="U4318" s="70"/>
      <c r="V4318" s="70"/>
    </row>
    <row r="4319" spans="21:22">
      <c r="U4319" s="70"/>
      <c r="V4319" s="70"/>
    </row>
    <row r="4320" spans="21:22">
      <c r="U4320" s="70"/>
      <c r="V4320" s="70"/>
    </row>
    <row r="4321" spans="21:22">
      <c r="U4321" s="70"/>
      <c r="V4321" s="70"/>
    </row>
    <row r="4322" spans="21:22">
      <c r="U4322" s="70"/>
      <c r="V4322" s="70"/>
    </row>
    <row r="4323" spans="21:22">
      <c r="U4323" s="70"/>
      <c r="V4323" s="70"/>
    </row>
    <row r="4324" spans="21:22">
      <c r="U4324" s="70"/>
      <c r="V4324" s="70"/>
    </row>
    <row r="4325" spans="21:22">
      <c r="U4325" s="70"/>
      <c r="V4325" s="70"/>
    </row>
    <row r="4326" spans="21:22">
      <c r="U4326" s="70"/>
      <c r="V4326" s="70"/>
    </row>
    <row r="4327" spans="21:22">
      <c r="U4327" s="70"/>
      <c r="V4327" s="70"/>
    </row>
    <row r="4328" spans="21:22">
      <c r="U4328" s="70"/>
      <c r="V4328" s="70"/>
    </row>
    <row r="4329" spans="21:22">
      <c r="U4329" s="70"/>
      <c r="V4329" s="70"/>
    </row>
    <row r="4330" spans="21:22">
      <c r="U4330" s="70"/>
      <c r="V4330" s="70"/>
    </row>
    <row r="4331" spans="21:22">
      <c r="U4331" s="70"/>
      <c r="V4331" s="70"/>
    </row>
    <row r="4332" spans="21:22">
      <c r="U4332" s="70"/>
      <c r="V4332" s="70"/>
    </row>
    <row r="4333" spans="21:22">
      <c r="U4333" s="70"/>
      <c r="V4333" s="70"/>
    </row>
    <row r="4334" spans="21:22">
      <c r="U4334" s="70"/>
      <c r="V4334" s="70"/>
    </row>
    <row r="4335" spans="21:22">
      <c r="U4335" s="70"/>
      <c r="V4335" s="70"/>
    </row>
    <row r="4336" spans="21:22">
      <c r="U4336" s="70"/>
      <c r="V4336" s="70"/>
    </row>
    <row r="4337" spans="21:22">
      <c r="U4337" s="70"/>
      <c r="V4337" s="70"/>
    </row>
    <row r="4338" spans="21:22">
      <c r="U4338" s="70"/>
      <c r="V4338" s="70"/>
    </row>
    <row r="4339" spans="21:22">
      <c r="U4339" s="70"/>
      <c r="V4339" s="70"/>
    </row>
    <row r="4340" spans="21:22">
      <c r="U4340" s="70"/>
      <c r="V4340" s="70"/>
    </row>
    <row r="4341" spans="21:22">
      <c r="U4341" s="70"/>
      <c r="V4341" s="70"/>
    </row>
    <row r="4342" spans="21:22">
      <c r="U4342" s="70"/>
      <c r="V4342" s="70"/>
    </row>
    <row r="4343" spans="21:22">
      <c r="U4343" s="70"/>
      <c r="V4343" s="70"/>
    </row>
    <row r="4344" spans="21:22">
      <c r="U4344" s="70"/>
      <c r="V4344" s="70"/>
    </row>
    <row r="4345" spans="21:22">
      <c r="U4345" s="70"/>
      <c r="V4345" s="70"/>
    </row>
    <row r="4346" spans="21:22">
      <c r="U4346" s="70"/>
      <c r="V4346" s="70"/>
    </row>
    <row r="4347" spans="21:22">
      <c r="U4347" s="70"/>
      <c r="V4347" s="70"/>
    </row>
    <row r="4348" spans="21:22">
      <c r="U4348" s="70"/>
      <c r="V4348" s="70"/>
    </row>
    <row r="4349" spans="21:22">
      <c r="U4349" s="70"/>
      <c r="V4349" s="70"/>
    </row>
    <row r="4350" spans="21:22">
      <c r="U4350" s="70"/>
      <c r="V4350" s="70"/>
    </row>
    <row r="4351" spans="21:22">
      <c r="U4351" s="70"/>
      <c r="V4351" s="70"/>
    </row>
    <row r="4352" spans="21:22">
      <c r="U4352" s="70"/>
      <c r="V4352" s="70"/>
    </row>
    <row r="4353" spans="21:22">
      <c r="U4353" s="70"/>
      <c r="V4353" s="70"/>
    </row>
    <row r="4354" spans="21:22">
      <c r="U4354" s="70"/>
      <c r="V4354" s="70"/>
    </row>
    <row r="4355" spans="21:22">
      <c r="U4355" s="70"/>
      <c r="V4355" s="70"/>
    </row>
    <row r="4356" spans="21:22">
      <c r="U4356" s="70"/>
      <c r="V4356" s="70"/>
    </row>
    <row r="4357" spans="21:22">
      <c r="U4357" s="70"/>
      <c r="V4357" s="70"/>
    </row>
    <row r="4358" spans="21:22">
      <c r="U4358" s="70"/>
      <c r="V4358" s="70"/>
    </row>
    <row r="4359" spans="21:22">
      <c r="U4359" s="70"/>
      <c r="V4359" s="70"/>
    </row>
    <row r="4360" spans="21:22">
      <c r="U4360" s="70"/>
      <c r="V4360" s="70"/>
    </row>
    <row r="4361" spans="21:22">
      <c r="U4361" s="70"/>
      <c r="V4361" s="70"/>
    </row>
    <row r="4362" spans="21:22">
      <c r="U4362" s="70"/>
      <c r="V4362" s="70"/>
    </row>
    <row r="4363" spans="21:22">
      <c r="U4363" s="70"/>
      <c r="V4363" s="70"/>
    </row>
    <row r="4364" spans="21:22">
      <c r="U4364" s="70"/>
      <c r="V4364" s="70"/>
    </row>
    <row r="4365" spans="21:22">
      <c r="U4365" s="70"/>
      <c r="V4365" s="70"/>
    </row>
    <row r="4366" spans="21:22">
      <c r="U4366" s="70"/>
      <c r="V4366" s="70"/>
    </row>
    <row r="4367" spans="21:22">
      <c r="U4367" s="70"/>
      <c r="V4367" s="70"/>
    </row>
    <row r="4368" spans="21:22">
      <c r="U4368" s="70"/>
      <c r="V4368" s="70"/>
    </row>
    <row r="4369" spans="21:22">
      <c r="U4369" s="70"/>
      <c r="V4369" s="70"/>
    </row>
    <row r="4370" spans="21:22">
      <c r="U4370" s="70"/>
      <c r="V4370" s="70"/>
    </row>
    <row r="4371" spans="21:22">
      <c r="U4371" s="70"/>
      <c r="V4371" s="70"/>
    </row>
    <row r="4372" spans="21:22">
      <c r="U4372" s="70"/>
      <c r="V4372" s="70"/>
    </row>
    <row r="4373" spans="21:22">
      <c r="U4373" s="70"/>
      <c r="V4373" s="70"/>
    </row>
    <row r="4374" spans="21:22">
      <c r="U4374" s="70"/>
      <c r="V4374" s="70"/>
    </row>
    <row r="4375" spans="21:22">
      <c r="U4375" s="70"/>
      <c r="V4375" s="70"/>
    </row>
    <row r="4376" spans="21:22">
      <c r="U4376" s="70"/>
      <c r="V4376" s="70"/>
    </row>
    <row r="4377" spans="21:22">
      <c r="U4377" s="70"/>
      <c r="V4377" s="70"/>
    </row>
    <row r="4378" spans="21:22">
      <c r="U4378" s="70"/>
      <c r="V4378" s="70"/>
    </row>
    <row r="4379" spans="21:22">
      <c r="U4379" s="70"/>
      <c r="V4379" s="70"/>
    </row>
    <row r="4380" spans="21:22">
      <c r="U4380" s="70"/>
      <c r="V4380" s="70"/>
    </row>
    <row r="4381" spans="21:22">
      <c r="U4381" s="70"/>
      <c r="V4381" s="70"/>
    </row>
    <row r="4382" spans="21:22">
      <c r="U4382" s="70"/>
      <c r="V4382" s="70"/>
    </row>
    <row r="4383" spans="21:22">
      <c r="U4383" s="70"/>
      <c r="V4383" s="70"/>
    </row>
    <row r="4384" spans="21:22">
      <c r="U4384" s="70"/>
      <c r="V4384" s="70"/>
    </row>
    <row r="4385" spans="21:22">
      <c r="U4385" s="70"/>
      <c r="V4385" s="70"/>
    </row>
    <row r="4386" spans="21:22">
      <c r="U4386" s="70"/>
      <c r="V4386" s="70"/>
    </row>
    <row r="4387" spans="21:22">
      <c r="U4387" s="70"/>
      <c r="V4387" s="70"/>
    </row>
    <row r="4388" spans="21:22">
      <c r="U4388" s="70"/>
      <c r="V4388" s="70"/>
    </row>
    <row r="4389" spans="21:22">
      <c r="U4389" s="70"/>
      <c r="V4389" s="70"/>
    </row>
    <row r="4390" spans="21:22">
      <c r="U4390" s="70"/>
      <c r="V4390" s="70"/>
    </row>
    <row r="4391" spans="21:22">
      <c r="U4391" s="70"/>
      <c r="V4391" s="70"/>
    </row>
    <row r="4392" spans="21:22">
      <c r="U4392" s="70"/>
      <c r="V4392" s="70"/>
    </row>
    <row r="4393" spans="21:22">
      <c r="U4393" s="70"/>
      <c r="V4393" s="70"/>
    </row>
    <row r="4394" spans="21:22">
      <c r="U4394" s="70"/>
      <c r="V4394" s="70"/>
    </row>
    <row r="4395" spans="21:22">
      <c r="U4395" s="70"/>
      <c r="V4395" s="70"/>
    </row>
    <row r="4396" spans="21:22">
      <c r="U4396" s="70"/>
      <c r="V4396" s="70"/>
    </row>
    <row r="4397" spans="21:22">
      <c r="U4397" s="70"/>
      <c r="V4397" s="70"/>
    </row>
    <row r="4398" spans="21:22">
      <c r="U4398" s="70"/>
      <c r="V4398" s="70"/>
    </row>
    <row r="4399" spans="21:22">
      <c r="U4399" s="70"/>
      <c r="V4399" s="70"/>
    </row>
    <row r="4400" spans="21:22">
      <c r="U4400" s="70"/>
      <c r="V4400" s="70"/>
    </row>
    <row r="4401" spans="21:22">
      <c r="U4401" s="70"/>
      <c r="V4401" s="70"/>
    </row>
    <row r="4402" spans="21:22">
      <c r="U4402" s="70"/>
      <c r="V4402" s="70"/>
    </row>
    <row r="4403" spans="21:22">
      <c r="U4403" s="70"/>
      <c r="V4403" s="70"/>
    </row>
    <row r="4404" spans="21:22">
      <c r="U4404" s="70"/>
      <c r="V4404" s="70"/>
    </row>
    <row r="4405" spans="21:22">
      <c r="U4405" s="70"/>
      <c r="V4405" s="70"/>
    </row>
    <row r="4406" spans="21:22">
      <c r="U4406" s="70"/>
      <c r="V4406" s="70"/>
    </row>
    <row r="4407" spans="21:22">
      <c r="U4407" s="70"/>
      <c r="V4407" s="70"/>
    </row>
    <row r="4408" spans="21:22">
      <c r="U4408" s="70"/>
      <c r="V4408" s="70"/>
    </row>
    <row r="4409" spans="21:22">
      <c r="U4409" s="70"/>
      <c r="V4409" s="70"/>
    </row>
    <row r="4410" spans="21:22">
      <c r="U4410" s="70"/>
      <c r="V4410" s="70"/>
    </row>
    <row r="4411" spans="21:22">
      <c r="U4411" s="70"/>
      <c r="V4411" s="70"/>
    </row>
    <row r="4412" spans="21:22">
      <c r="U4412" s="70"/>
      <c r="V4412" s="70"/>
    </row>
    <row r="4413" spans="21:22">
      <c r="U4413" s="70"/>
      <c r="V4413" s="70"/>
    </row>
    <row r="4414" spans="21:22">
      <c r="U4414" s="70"/>
      <c r="V4414" s="70"/>
    </row>
    <row r="4415" spans="21:22">
      <c r="U4415" s="70"/>
      <c r="V4415" s="70"/>
    </row>
    <row r="4416" spans="21:22">
      <c r="U4416" s="70"/>
      <c r="V4416" s="70"/>
    </row>
    <row r="4417" spans="21:22">
      <c r="U4417" s="70"/>
      <c r="V4417" s="70"/>
    </row>
    <row r="4418" spans="21:22">
      <c r="U4418" s="70"/>
      <c r="V4418" s="70"/>
    </row>
    <row r="4419" spans="21:22">
      <c r="U4419" s="70"/>
      <c r="V4419" s="70"/>
    </row>
    <row r="4420" spans="21:22">
      <c r="U4420" s="70"/>
      <c r="V4420" s="70"/>
    </row>
    <row r="4421" spans="21:22">
      <c r="U4421" s="70"/>
      <c r="V4421" s="70"/>
    </row>
    <row r="4422" spans="21:22">
      <c r="U4422" s="70"/>
      <c r="V4422" s="70"/>
    </row>
    <row r="4423" spans="21:22">
      <c r="U4423" s="70"/>
      <c r="V4423" s="70"/>
    </row>
    <row r="4424" spans="21:22">
      <c r="U4424" s="70"/>
      <c r="V4424" s="70"/>
    </row>
    <row r="4425" spans="21:22">
      <c r="U4425" s="70"/>
      <c r="V4425" s="70"/>
    </row>
    <row r="4426" spans="21:22">
      <c r="U4426" s="70"/>
      <c r="V4426" s="70"/>
    </row>
    <row r="4427" spans="21:22">
      <c r="U4427" s="70"/>
      <c r="V4427" s="70"/>
    </row>
    <row r="4428" spans="21:22">
      <c r="U4428" s="70"/>
      <c r="V4428" s="70"/>
    </row>
    <row r="4429" spans="21:22">
      <c r="U4429" s="70"/>
      <c r="V4429" s="70"/>
    </row>
    <row r="4430" spans="21:22">
      <c r="U4430" s="70"/>
      <c r="V4430" s="70"/>
    </row>
    <row r="4431" spans="21:22">
      <c r="U4431" s="70"/>
      <c r="V4431" s="70"/>
    </row>
    <row r="4432" spans="21:22">
      <c r="U4432" s="70"/>
      <c r="V4432" s="70"/>
    </row>
    <row r="4433" spans="21:22">
      <c r="U4433" s="70"/>
      <c r="V4433" s="70"/>
    </row>
    <row r="4434" spans="21:22">
      <c r="U4434" s="70"/>
      <c r="V4434" s="70"/>
    </row>
    <row r="4435" spans="21:22">
      <c r="U4435" s="70"/>
      <c r="V4435" s="70"/>
    </row>
    <row r="4436" spans="21:22">
      <c r="U4436" s="70"/>
      <c r="V4436" s="70"/>
    </row>
    <row r="4437" spans="21:22">
      <c r="U4437" s="70"/>
      <c r="V4437" s="70"/>
    </row>
    <row r="4438" spans="21:22">
      <c r="U4438" s="70"/>
      <c r="V4438" s="70"/>
    </row>
    <row r="4439" spans="21:22">
      <c r="U4439" s="70"/>
      <c r="V4439" s="70"/>
    </row>
    <row r="4440" spans="21:22">
      <c r="U4440" s="70"/>
      <c r="V4440" s="70"/>
    </row>
    <row r="4441" spans="21:22">
      <c r="U4441" s="70"/>
      <c r="V4441" s="70"/>
    </row>
    <row r="4442" spans="21:22">
      <c r="U4442" s="70"/>
      <c r="V4442" s="70"/>
    </row>
    <row r="4443" spans="21:22">
      <c r="U4443" s="70"/>
      <c r="V4443" s="70"/>
    </row>
    <row r="4444" spans="21:22">
      <c r="U4444" s="70"/>
      <c r="V4444" s="70"/>
    </row>
    <row r="4445" spans="21:22">
      <c r="U4445" s="70"/>
      <c r="V4445" s="70"/>
    </row>
    <row r="4446" spans="21:22">
      <c r="U4446" s="70"/>
      <c r="V4446" s="70"/>
    </row>
    <row r="4447" spans="21:22">
      <c r="U4447" s="70"/>
      <c r="V4447" s="70"/>
    </row>
    <row r="4448" spans="21:22">
      <c r="U4448" s="70"/>
      <c r="V4448" s="70"/>
    </row>
    <row r="4449" spans="21:22">
      <c r="U4449" s="70"/>
      <c r="V4449" s="70"/>
    </row>
    <row r="4450" spans="21:22">
      <c r="U4450" s="70"/>
      <c r="V4450" s="70"/>
    </row>
    <row r="4451" spans="21:22">
      <c r="U4451" s="70"/>
      <c r="V4451" s="70"/>
    </row>
    <row r="4452" spans="21:22">
      <c r="U4452" s="70"/>
      <c r="V4452" s="70"/>
    </row>
    <row r="4453" spans="21:22">
      <c r="U4453" s="70"/>
      <c r="V4453" s="70"/>
    </row>
    <row r="4454" spans="21:22">
      <c r="U4454" s="70"/>
      <c r="V4454" s="70"/>
    </row>
    <row r="4455" spans="21:22">
      <c r="U4455" s="70"/>
      <c r="V4455" s="70"/>
    </row>
    <row r="4456" spans="21:22">
      <c r="U4456" s="70"/>
      <c r="V4456" s="70"/>
    </row>
    <row r="4457" spans="21:22">
      <c r="U4457" s="70"/>
      <c r="V4457" s="70"/>
    </row>
    <row r="4458" spans="21:22">
      <c r="U4458" s="70"/>
      <c r="V4458" s="70"/>
    </row>
    <row r="4459" spans="21:22">
      <c r="U4459" s="70"/>
      <c r="V4459" s="70"/>
    </row>
    <row r="4460" spans="21:22">
      <c r="U4460" s="70"/>
      <c r="V4460" s="70"/>
    </row>
    <row r="4461" spans="21:22">
      <c r="U4461" s="70"/>
      <c r="V4461" s="70"/>
    </row>
    <row r="4462" spans="21:22">
      <c r="U4462" s="70"/>
      <c r="V4462" s="70"/>
    </row>
    <row r="4463" spans="21:22">
      <c r="U4463" s="70"/>
      <c r="V4463" s="70"/>
    </row>
    <row r="4464" spans="21:22">
      <c r="U4464" s="70"/>
      <c r="V4464" s="70"/>
    </row>
    <row r="4465" spans="21:22">
      <c r="U4465" s="70"/>
      <c r="V4465" s="70"/>
    </row>
    <row r="4466" spans="21:22">
      <c r="U4466" s="70"/>
      <c r="V4466" s="70"/>
    </row>
    <row r="4467" spans="21:22">
      <c r="U4467" s="70"/>
      <c r="V4467" s="70"/>
    </row>
    <row r="4468" spans="21:22">
      <c r="U4468" s="70"/>
      <c r="V4468" s="70"/>
    </row>
    <row r="4469" spans="21:22">
      <c r="U4469" s="70"/>
      <c r="V4469" s="70"/>
    </row>
    <row r="4470" spans="21:22">
      <c r="U4470" s="70"/>
      <c r="V4470" s="70"/>
    </row>
    <row r="4471" spans="21:22">
      <c r="U4471" s="70"/>
      <c r="V4471" s="70"/>
    </row>
    <row r="4472" spans="21:22">
      <c r="U4472" s="70"/>
      <c r="V4472" s="70"/>
    </row>
    <row r="4473" spans="21:22">
      <c r="U4473" s="70"/>
      <c r="V4473" s="70"/>
    </row>
    <row r="4474" spans="21:22">
      <c r="U4474" s="70"/>
      <c r="V4474" s="70"/>
    </row>
    <row r="4475" spans="21:22">
      <c r="U4475" s="70"/>
      <c r="V4475" s="70"/>
    </row>
    <row r="4476" spans="21:22">
      <c r="U4476" s="70"/>
      <c r="V4476" s="70"/>
    </row>
    <row r="4477" spans="21:22">
      <c r="U4477" s="70"/>
      <c r="V4477" s="70"/>
    </row>
    <row r="4478" spans="21:22">
      <c r="U4478" s="70"/>
      <c r="V4478" s="70"/>
    </row>
    <row r="4479" spans="21:22">
      <c r="U4479" s="70"/>
      <c r="V4479" s="70"/>
    </row>
    <row r="4480" spans="21:22">
      <c r="U4480" s="70"/>
      <c r="V4480" s="70"/>
    </row>
    <row r="4481" spans="21:22">
      <c r="U4481" s="70"/>
      <c r="V4481" s="70"/>
    </row>
    <row r="4482" spans="21:22">
      <c r="U4482" s="70"/>
      <c r="V4482" s="70"/>
    </row>
    <row r="4483" spans="21:22">
      <c r="U4483" s="70"/>
      <c r="V4483" s="70"/>
    </row>
    <row r="4484" spans="21:22">
      <c r="U4484" s="70"/>
      <c r="V4484" s="70"/>
    </row>
    <row r="4485" spans="21:22">
      <c r="U4485" s="70"/>
      <c r="V4485" s="70"/>
    </row>
    <row r="4486" spans="21:22">
      <c r="U4486" s="70"/>
      <c r="V4486" s="70"/>
    </row>
    <row r="4487" spans="21:22">
      <c r="U4487" s="70"/>
      <c r="V4487" s="70"/>
    </row>
    <row r="4488" spans="21:22">
      <c r="U4488" s="70"/>
      <c r="V4488" s="70"/>
    </row>
    <row r="4489" spans="21:22">
      <c r="U4489" s="70"/>
      <c r="V4489" s="70"/>
    </row>
    <row r="4490" spans="21:22">
      <c r="U4490" s="70"/>
      <c r="V4490" s="70"/>
    </row>
    <row r="4491" spans="21:22">
      <c r="U4491" s="70"/>
      <c r="V4491" s="70"/>
    </row>
    <row r="4492" spans="21:22">
      <c r="U4492" s="70"/>
      <c r="V4492" s="70"/>
    </row>
    <row r="4493" spans="21:22">
      <c r="U4493" s="70"/>
      <c r="V4493" s="70"/>
    </row>
    <row r="4494" spans="21:22">
      <c r="U4494" s="70"/>
      <c r="V4494" s="70"/>
    </row>
    <row r="4495" spans="21:22">
      <c r="U4495" s="70"/>
      <c r="V4495" s="70"/>
    </row>
    <row r="4496" spans="21:22">
      <c r="U4496" s="70"/>
      <c r="V4496" s="70"/>
    </row>
    <row r="4497" spans="21:22">
      <c r="U4497" s="70"/>
      <c r="V4497" s="70"/>
    </row>
    <row r="4498" spans="21:22">
      <c r="U4498" s="70"/>
      <c r="V4498" s="70"/>
    </row>
    <row r="4499" spans="21:22">
      <c r="U4499" s="70"/>
      <c r="V4499" s="70"/>
    </row>
    <row r="4500" spans="21:22">
      <c r="U4500" s="70"/>
      <c r="V4500" s="70"/>
    </row>
    <row r="4501" spans="21:22">
      <c r="U4501" s="70"/>
      <c r="V4501" s="70"/>
    </row>
    <row r="4502" spans="21:22">
      <c r="U4502" s="70"/>
      <c r="V4502" s="70"/>
    </row>
    <row r="4503" spans="21:22">
      <c r="U4503" s="70"/>
      <c r="V4503" s="70"/>
    </row>
    <row r="4504" spans="21:22">
      <c r="U4504" s="70"/>
      <c r="V4504" s="70"/>
    </row>
    <row r="4505" spans="21:22">
      <c r="U4505" s="70"/>
      <c r="V4505" s="70"/>
    </row>
    <row r="4506" spans="21:22">
      <c r="U4506" s="70"/>
      <c r="V4506" s="70"/>
    </row>
    <row r="4507" spans="21:22">
      <c r="U4507" s="70"/>
      <c r="V4507" s="70"/>
    </row>
    <row r="4508" spans="21:22">
      <c r="U4508" s="70"/>
      <c r="V4508" s="70"/>
    </row>
    <row r="4509" spans="21:22">
      <c r="U4509" s="70"/>
      <c r="V4509" s="70"/>
    </row>
    <row r="4510" spans="21:22">
      <c r="U4510" s="70"/>
      <c r="V4510" s="70"/>
    </row>
    <row r="4511" spans="21:22">
      <c r="U4511" s="70"/>
      <c r="V4511" s="70"/>
    </row>
    <row r="4512" spans="21:22">
      <c r="U4512" s="70"/>
      <c r="V4512" s="70"/>
    </row>
    <row r="4513" spans="21:22">
      <c r="U4513" s="70"/>
      <c r="V4513" s="70"/>
    </row>
    <row r="4514" spans="21:22">
      <c r="U4514" s="70"/>
      <c r="V4514" s="70"/>
    </row>
    <row r="4515" spans="21:22">
      <c r="U4515" s="70"/>
      <c r="V4515" s="70"/>
    </row>
    <row r="4516" spans="21:22">
      <c r="U4516" s="70"/>
      <c r="V4516" s="70"/>
    </row>
    <row r="4517" spans="21:22">
      <c r="U4517" s="70"/>
      <c r="V4517" s="70"/>
    </row>
    <row r="4518" spans="21:22">
      <c r="U4518" s="70"/>
      <c r="V4518" s="70"/>
    </row>
    <row r="4519" spans="21:22">
      <c r="U4519" s="70"/>
      <c r="V4519" s="70"/>
    </row>
    <row r="4520" spans="21:22">
      <c r="U4520" s="70"/>
      <c r="V4520" s="70"/>
    </row>
    <row r="4521" spans="21:22">
      <c r="U4521" s="70"/>
      <c r="V4521" s="70"/>
    </row>
    <row r="4522" spans="21:22">
      <c r="U4522" s="70"/>
      <c r="V4522" s="70"/>
    </row>
    <row r="4523" spans="21:22">
      <c r="U4523" s="70"/>
      <c r="V4523" s="70"/>
    </row>
    <row r="4524" spans="21:22">
      <c r="U4524" s="70"/>
      <c r="V4524" s="70"/>
    </row>
    <row r="4525" spans="21:22">
      <c r="U4525" s="70"/>
      <c r="V4525" s="70"/>
    </row>
    <row r="4526" spans="21:22">
      <c r="U4526" s="70"/>
      <c r="V4526" s="70"/>
    </row>
    <row r="4527" spans="21:22">
      <c r="U4527" s="70"/>
      <c r="V4527" s="70"/>
    </row>
    <row r="4528" spans="21:22">
      <c r="U4528" s="70"/>
      <c r="V4528" s="70"/>
    </row>
    <row r="4529" spans="21:22">
      <c r="U4529" s="70"/>
      <c r="V4529" s="70"/>
    </row>
    <row r="4530" spans="21:22">
      <c r="U4530" s="70"/>
      <c r="V4530" s="70"/>
    </row>
    <row r="4531" spans="21:22">
      <c r="U4531" s="70"/>
      <c r="V4531" s="70"/>
    </row>
    <row r="4532" spans="21:22">
      <c r="U4532" s="70"/>
      <c r="V4532" s="70"/>
    </row>
    <row r="4533" spans="21:22">
      <c r="U4533" s="70"/>
      <c r="V4533" s="70"/>
    </row>
    <row r="4534" spans="21:22">
      <c r="U4534" s="70"/>
      <c r="V4534" s="70"/>
    </row>
    <row r="4535" spans="21:22">
      <c r="U4535" s="70"/>
      <c r="V4535" s="70"/>
    </row>
    <row r="4536" spans="21:22">
      <c r="U4536" s="70"/>
      <c r="V4536" s="70"/>
    </row>
    <row r="4537" spans="21:22">
      <c r="U4537" s="70"/>
      <c r="V4537" s="70"/>
    </row>
    <row r="4538" spans="21:22">
      <c r="U4538" s="70"/>
      <c r="V4538" s="70"/>
    </row>
    <row r="4539" spans="21:22">
      <c r="U4539" s="70"/>
      <c r="V4539" s="70"/>
    </row>
    <row r="4540" spans="21:22">
      <c r="U4540" s="70"/>
      <c r="V4540" s="70"/>
    </row>
    <row r="4541" spans="21:22">
      <c r="U4541" s="70"/>
      <c r="V4541" s="70"/>
    </row>
    <row r="4542" spans="21:22">
      <c r="U4542" s="70"/>
      <c r="V4542" s="70"/>
    </row>
    <row r="4543" spans="21:22">
      <c r="U4543" s="70"/>
      <c r="V4543" s="70"/>
    </row>
    <row r="4544" spans="21:22">
      <c r="U4544" s="70"/>
      <c r="V4544" s="70"/>
    </row>
    <row r="4545" spans="21:22">
      <c r="U4545" s="70"/>
      <c r="V4545" s="70"/>
    </row>
    <row r="4546" spans="21:22">
      <c r="U4546" s="70"/>
      <c r="V4546" s="70"/>
    </row>
    <row r="4547" spans="21:22">
      <c r="U4547" s="70"/>
      <c r="V4547" s="70"/>
    </row>
    <row r="4548" spans="21:22">
      <c r="U4548" s="70"/>
      <c r="V4548" s="70"/>
    </row>
    <row r="4549" spans="21:22">
      <c r="U4549" s="70"/>
      <c r="V4549" s="70"/>
    </row>
    <row r="4550" spans="21:22">
      <c r="U4550" s="70"/>
      <c r="V4550" s="70"/>
    </row>
    <row r="4551" spans="21:22">
      <c r="U4551" s="70"/>
      <c r="V4551" s="70"/>
    </row>
    <row r="4552" spans="21:22">
      <c r="U4552" s="70"/>
      <c r="V4552" s="70"/>
    </row>
    <row r="4553" spans="21:22">
      <c r="U4553" s="70"/>
      <c r="V4553" s="70"/>
    </row>
    <row r="4554" spans="21:22">
      <c r="U4554" s="70"/>
      <c r="V4554" s="70"/>
    </row>
    <row r="4555" spans="21:22">
      <c r="U4555" s="70"/>
      <c r="V4555" s="70"/>
    </row>
    <row r="4556" spans="21:22">
      <c r="U4556" s="70"/>
      <c r="V4556" s="70"/>
    </row>
    <row r="4557" spans="21:22">
      <c r="U4557" s="70"/>
      <c r="V4557" s="70"/>
    </row>
    <row r="4558" spans="21:22">
      <c r="U4558" s="70"/>
      <c r="V4558" s="70"/>
    </row>
    <row r="4559" spans="21:22">
      <c r="U4559" s="70"/>
      <c r="V4559" s="70"/>
    </row>
    <row r="4560" spans="21:22">
      <c r="U4560" s="70"/>
      <c r="V4560" s="70"/>
    </row>
    <row r="4561" spans="21:22">
      <c r="U4561" s="70"/>
      <c r="V4561" s="70"/>
    </row>
    <row r="4562" spans="21:22">
      <c r="U4562" s="70"/>
      <c r="V4562" s="70"/>
    </row>
    <row r="4563" spans="21:22">
      <c r="U4563" s="70"/>
      <c r="V4563" s="70"/>
    </row>
    <row r="4564" spans="21:22">
      <c r="U4564" s="70"/>
      <c r="V4564" s="70"/>
    </row>
    <row r="4565" spans="21:22">
      <c r="U4565" s="70"/>
      <c r="V4565" s="70"/>
    </row>
    <row r="4566" spans="21:22">
      <c r="U4566" s="70"/>
      <c r="V4566" s="70"/>
    </row>
    <row r="4567" spans="21:22">
      <c r="U4567" s="70"/>
      <c r="V4567" s="70"/>
    </row>
    <row r="4568" spans="21:22">
      <c r="U4568" s="70"/>
      <c r="V4568" s="70"/>
    </row>
    <row r="4569" spans="21:22">
      <c r="U4569" s="70"/>
      <c r="V4569" s="70"/>
    </row>
    <row r="4570" spans="21:22">
      <c r="U4570" s="70"/>
      <c r="V4570" s="70"/>
    </row>
    <row r="4571" spans="21:22">
      <c r="U4571" s="70"/>
      <c r="V4571" s="70"/>
    </row>
    <row r="4572" spans="21:22">
      <c r="U4572" s="70"/>
      <c r="V4572" s="70"/>
    </row>
    <row r="4573" spans="21:22">
      <c r="U4573" s="70"/>
      <c r="V4573" s="70"/>
    </row>
    <row r="4574" spans="21:22">
      <c r="U4574" s="70"/>
      <c r="V4574" s="70"/>
    </row>
    <row r="4575" spans="21:22">
      <c r="U4575" s="70"/>
      <c r="V4575" s="70"/>
    </row>
    <row r="4576" spans="21:22">
      <c r="U4576" s="70"/>
      <c r="V4576" s="70"/>
    </row>
    <row r="4577" spans="21:22">
      <c r="U4577" s="70"/>
      <c r="V4577" s="70"/>
    </row>
    <row r="4578" spans="21:22">
      <c r="U4578" s="70"/>
      <c r="V4578" s="70"/>
    </row>
    <row r="4579" spans="21:22">
      <c r="U4579" s="70"/>
      <c r="V4579" s="70"/>
    </row>
    <row r="4580" spans="21:22">
      <c r="U4580" s="70"/>
      <c r="V4580" s="70"/>
    </row>
    <row r="4581" spans="21:22">
      <c r="U4581" s="70"/>
      <c r="V4581" s="70"/>
    </row>
    <row r="4582" spans="21:22">
      <c r="U4582" s="70"/>
      <c r="V4582" s="70"/>
    </row>
    <row r="4583" spans="21:22">
      <c r="U4583" s="70"/>
      <c r="V4583" s="70"/>
    </row>
    <row r="4584" spans="21:22">
      <c r="U4584" s="70"/>
      <c r="V4584" s="70"/>
    </row>
    <row r="4585" spans="21:22">
      <c r="U4585" s="70"/>
      <c r="V4585" s="70"/>
    </row>
    <row r="4586" spans="21:22">
      <c r="U4586" s="70"/>
      <c r="V4586" s="70"/>
    </row>
    <row r="4587" spans="21:22">
      <c r="U4587" s="70"/>
      <c r="V4587" s="70"/>
    </row>
    <row r="4588" spans="21:22">
      <c r="U4588" s="70"/>
      <c r="V4588" s="70"/>
    </row>
    <row r="4589" spans="21:22">
      <c r="U4589" s="70"/>
      <c r="V4589" s="70"/>
    </row>
    <row r="4590" spans="21:22">
      <c r="U4590" s="70"/>
      <c r="V4590" s="70"/>
    </row>
    <row r="4591" spans="21:22">
      <c r="U4591" s="70"/>
      <c r="V4591" s="70"/>
    </row>
    <row r="4592" spans="21:22">
      <c r="U4592" s="70"/>
      <c r="V4592" s="70"/>
    </row>
    <row r="4593" spans="21:22">
      <c r="U4593" s="70"/>
      <c r="V4593" s="70"/>
    </row>
    <row r="4594" spans="21:22">
      <c r="U4594" s="70"/>
      <c r="V4594" s="70"/>
    </row>
    <row r="4595" spans="21:22">
      <c r="U4595" s="70"/>
      <c r="V4595" s="70"/>
    </row>
    <row r="4596" spans="21:22">
      <c r="U4596" s="70"/>
      <c r="V4596" s="70"/>
    </row>
    <row r="4597" spans="21:22">
      <c r="U4597" s="70"/>
      <c r="V4597" s="70"/>
    </row>
    <row r="4598" spans="21:22">
      <c r="U4598" s="70"/>
      <c r="V4598" s="70"/>
    </row>
    <row r="4599" spans="21:22">
      <c r="U4599" s="70"/>
      <c r="V4599" s="70"/>
    </row>
    <row r="4600" spans="21:22">
      <c r="U4600" s="70"/>
      <c r="V4600" s="70"/>
    </row>
    <row r="4601" spans="21:22">
      <c r="U4601" s="70"/>
      <c r="V4601" s="70"/>
    </row>
    <row r="4602" spans="21:22">
      <c r="U4602" s="70"/>
      <c r="V4602" s="70"/>
    </row>
    <row r="4603" spans="21:22">
      <c r="U4603" s="70"/>
      <c r="V4603" s="70"/>
    </row>
    <row r="4604" spans="21:22">
      <c r="U4604" s="70"/>
      <c r="V4604" s="70"/>
    </row>
    <row r="4605" spans="21:22">
      <c r="U4605" s="70"/>
      <c r="V4605" s="70"/>
    </row>
    <row r="4606" spans="21:22">
      <c r="U4606" s="70"/>
      <c r="V4606" s="70"/>
    </row>
    <row r="4607" spans="21:22">
      <c r="U4607" s="70"/>
      <c r="V4607" s="70"/>
    </row>
    <row r="4608" spans="21:22">
      <c r="U4608" s="70"/>
      <c r="V4608" s="70"/>
    </row>
    <row r="4609" spans="21:22">
      <c r="U4609" s="70"/>
      <c r="V4609" s="70"/>
    </row>
    <row r="4610" spans="21:22">
      <c r="U4610" s="70"/>
      <c r="V4610" s="70"/>
    </row>
    <row r="4611" spans="21:22">
      <c r="U4611" s="70"/>
      <c r="V4611" s="70"/>
    </row>
    <row r="4612" spans="21:22">
      <c r="U4612" s="70"/>
      <c r="V4612" s="70"/>
    </row>
    <row r="4613" spans="21:22">
      <c r="U4613" s="70"/>
      <c r="V4613" s="70"/>
    </row>
    <row r="4614" spans="21:22">
      <c r="U4614" s="70"/>
      <c r="V4614" s="70"/>
    </row>
    <row r="4615" spans="21:22">
      <c r="U4615" s="70"/>
      <c r="V4615" s="70"/>
    </row>
    <row r="4616" spans="21:22">
      <c r="U4616" s="70"/>
      <c r="V4616" s="70"/>
    </row>
    <row r="4617" spans="21:22">
      <c r="U4617" s="70"/>
      <c r="V4617" s="70"/>
    </row>
    <row r="4618" spans="21:22">
      <c r="U4618" s="70"/>
      <c r="V4618" s="70"/>
    </row>
    <row r="4619" spans="21:22">
      <c r="U4619" s="70"/>
      <c r="V4619" s="70"/>
    </row>
    <row r="4620" spans="21:22">
      <c r="U4620" s="70"/>
      <c r="V4620" s="70"/>
    </row>
    <row r="4621" spans="21:22">
      <c r="U4621" s="70"/>
      <c r="V4621" s="70"/>
    </row>
    <row r="4622" spans="21:22">
      <c r="U4622" s="70"/>
      <c r="V4622" s="70"/>
    </row>
    <row r="4623" spans="21:22">
      <c r="U4623" s="70"/>
      <c r="V4623" s="70"/>
    </row>
    <row r="4624" spans="21:22">
      <c r="U4624" s="70"/>
      <c r="V4624" s="70"/>
    </row>
    <row r="4625" spans="21:22">
      <c r="U4625" s="70"/>
      <c r="V4625" s="70"/>
    </row>
    <row r="4626" spans="21:22">
      <c r="U4626" s="70"/>
      <c r="V4626" s="70"/>
    </row>
    <row r="4627" spans="21:22">
      <c r="U4627" s="70"/>
      <c r="V4627" s="70"/>
    </row>
    <row r="4628" spans="21:22">
      <c r="U4628" s="70"/>
      <c r="V4628" s="70"/>
    </row>
    <row r="4629" spans="21:22">
      <c r="U4629" s="70"/>
      <c r="V4629" s="70"/>
    </row>
    <row r="4630" spans="21:22">
      <c r="U4630" s="70"/>
      <c r="V4630" s="70"/>
    </row>
    <row r="4631" spans="21:22">
      <c r="U4631" s="70"/>
      <c r="V4631" s="70"/>
    </row>
    <row r="4632" spans="21:22">
      <c r="U4632" s="70"/>
      <c r="V4632" s="70"/>
    </row>
    <row r="4633" spans="21:22">
      <c r="U4633" s="70"/>
      <c r="V4633" s="70"/>
    </row>
    <row r="4634" spans="21:22">
      <c r="U4634" s="70"/>
      <c r="V4634" s="70"/>
    </row>
    <row r="4635" spans="21:22">
      <c r="U4635" s="70"/>
      <c r="V4635" s="70"/>
    </row>
    <row r="4636" spans="21:22">
      <c r="U4636" s="70"/>
      <c r="V4636" s="70"/>
    </row>
    <row r="4637" spans="21:22">
      <c r="U4637" s="70"/>
      <c r="V4637" s="70"/>
    </row>
    <row r="4638" spans="21:22">
      <c r="U4638" s="70"/>
      <c r="V4638" s="70"/>
    </row>
    <row r="4639" spans="21:22">
      <c r="U4639" s="70"/>
      <c r="V4639" s="70"/>
    </row>
    <row r="4640" spans="21:22">
      <c r="U4640" s="70"/>
      <c r="V4640" s="70"/>
    </row>
    <row r="4641" spans="21:22">
      <c r="U4641" s="70"/>
      <c r="V4641" s="70"/>
    </row>
    <row r="4642" spans="21:22">
      <c r="U4642" s="70"/>
      <c r="V4642" s="70"/>
    </row>
    <row r="4643" spans="21:22">
      <c r="U4643" s="70"/>
      <c r="V4643" s="70"/>
    </row>
    <row r="4644" spans="21:22">
      <c r="U4644" s="70"/>
      <c r="V4644" s="70"/>
    </row>
    <row r="4645" spans="21:22">
      <c r="U4645" s="70"/>
      <c r="V4645" s="70"/>
    </row>
    <row r="4646" spans="21:22">
      <c r="U4646" s="70"/>
      <c r="V4646" s="70"/>
    </row>
    <row r="4647" spans="21:22">
      <c r="U4647" s="70"/>
      <c r="V4647" s="70"/>
    </row>
    <row r="4648" spans="21:22">
      <c r="U4648" s="70"/>
      <c r="V4648" s="70"/>
    </row>
    <row r="4649" spans="21:22">
      <c r="U4649" s="70"/>
      <c r="V4649" s="70"/>
    </row>
    <row r="4650" spans="21:22">
      <c r="U4650" s="70"/>
      <c r="V4650" s="70"/>
    </row>
    <row r="4651" spans="21:22">
      <c r="U4651" s="70"/>
      <c r="V4651" s="70"/>
    </row>
    <row r="4652" spans="21:22">
      <c r="U4652" s="70"/>
      <c r="V4652" s="70"/>
    </row>
    <row r="4653" spans="21:22">
      <c r="U4653" s="70"/>
      <c r="V4653" s="70"/>
    </row>
    <row r="4654" spans="21:22">
      <c r="U4654" s="70"/>
      <c r="V4654" s="70"/>
    </row>
    <row r="4655" spans="21:22">
      <c r="U4655" s="70"/>
      <c r="V4655" s="70"/>
    </row>
    <row r="4656" spans="21:22">
      <c r="U4656" s="70"/>
      <c r="V4656" s="70"/>
    </row>
    <row r="4657" spans="21:22">
      <c r="U4657" s="70"/>
      <c r="V4657" s="70"/>
    </row>
    <row r="4658" spans="21:22">
      <c r="U4658" s="70"/>
      <c r="V4658" s="70"/>
    </row>
    <row r="4659" spans="21:22">
      <c r="U4659" s="70"/>
      <c r="V4659" s="70"/>
    </row>
    <row r="4660" spans="21:22">
      <c r="U4660" s="70"/>
      <c r="V4660" s="70"/>
    </row>
    <row r="4661" spans="21:22">
      <c r="U4661" s="70"/>
      <c r="V4661" s="70"/>
    </row>
    <row r="4662" spans="21:22">
      <c r="U4662" s="70"/>
      <c r="V4662" s="70"/>
    </row>
    <row r="4663" spans="21:22">
      <c r="U4663" s="70"/>
      <c r="V4663" s="70"/>
    </row>
    <row r="4664" spans="21:22">
      <c r="U4664" s="70"/>
      <c r="V4664" s="70"/>
    </row>
    <row r="4665" spans="21:22">
      <c r="U4665" s="70"/>
      <c r="V4665" s="70"/>
    </row>
    <row r="4666" spans="21:22">
      <c r="U4666" s="70"/>
      <c r="V4666" s="70"/>
    </row>
    <row r="4667" spans="21:22">
      <c r="U4667" s="70"/>
      <c r="V4667" s="70"/>
    </row>
    <row r="4668" spans="21:22">
      <c r="U4668" s="70"/>
      <c r="V4668" s="70"/>
    </row>
    <row r="4669" spans="21:22">
      <c r="U4669" s="70"/>
      <c r="V4669" s="70"/>
    </row>
    <row r="4670" spans="21:22">
      <c r="U4670" s="70"/>
      <c r="V4670" s="70"/>
    </row>
    <row r="4671" spans="21:22">
      <c r="U4671" s="70"/>
      <c r="V4671" s="70"/>
    </row>
    <row r="4672" spans="21:22">
      <c r="U4672" s="70"/>
      <c r="V4672" s="70"/>
    </row>
    <row r="4673" spans="21:22">
      <c r="U4673" s="70"/>
      <c r="V4673" s="70"/>
    </row>
    <row r="4674" spans="21:22">
      <c r="U4674" s="70"/>
      <c r="V4674" s="70"/>
    </row>
    <row r="4675" spans="21:22">
      <c r="U4675" s="70"/>
      <c r="V4675" s="70"/>
    </row>
    <row r="4676" spans="21:22">
      <c r="U4676" s="70"/>
      <c r="V4676" s="70"/>
    </row>
    <row r="4677" spans="21:22">
      <c r="U4677" s="70"/>
      <c r="V4677" s="70"/>
    </row>
    <row r="4678" spans="21:22">
      <c r="U4678" s="70"/>
      <c r="V4678" s="70"/>
    </row>
    <row r="4679" spans="21:22">
      <c r="U4679" s="70"/>
      <c r="V4679" s="70"/>
    </row>
    <row r="4680" spans="21:22">
      <c r="U4680" s="70"/>
      <c r="V4680" s="70"/>
    </row>
    <row r="4681" spans="21:22">
      <c r="U4681" s="70"/>
      <c r="V4681" s="70"/>
    </row>
    <row r="4682" spans="21:22">
      <c r="U4682" s="70"/>
      <c r="V4682" s="70"/>
    </row>
    <row r="4683" spans="21:22">
      <c r="U4683" s="70"/>
      <c r="V4683" s="70"/>
    </row>
    <row r="4684" spans="21:22">
      <c r="U4684" s="70"/>
      <c r="V4684" s="70"/>
    </row>
    <row r="4685" spans="21:22">
      <c r="U4685" s="70"/>
      <c r="V4685" s="70"/>
    </row>
    <row r="4686" spans="21:22">
      <c r="U4686" s="70"/>
      <c r="V4686" s="70"/>
    </row>
    <row r="4687" spans="21:22">
      <c r="U4687" s="70"/>
      <c r="V4687" s="70"/>
    </row>
    <row r="4688" spans="21:22">
      <c r="U4688" s="70"/>
      <c r="V4688" s="70"/>
    </row>
    <row r="4689" spans="21:22">
      <c r="U4689" s="70"/>
      <c r="V4689" s="70"/>
    </row>
    <row r="4690" spans="21:22">
      <c r="U4690" s="70"/>
      <c r="V4690" s="70"/>
    </row>
    <row r="4691" spans="21:22">
      <c r="U4691" s="70"/>
      <c r="V4691" s="70"/>
    </row>
    <row r="4692" spans="21:22">
      <c r="U4692" s="70"/>
      <c r="V4692" s="70"/>
    </row>
    <row r="4693" spans="21:22">
      <c r="U4693" s="70"/>
      <c r="V4693" s="70"/>
    </row>
    <row r="4694" spans="21:22">
      <c r="U4694" s="70"/>
      <c r="V4694" s="70"/>
    </row>
    <row r="4695" spans="21:22">
      <c r="U4695" s="70"/>
      <c r="V4695" s="70"/>
    </row>
    <row r="4696" spans="21:22">
      <c r="U4696" s="70"/>
      <c r="V4696" s="70"/>
    </row>
    <row r="4697" spans="21:22">
      <c r="U4697" s="70"/>
      <c r="V4697" s="70"/>
    </row>
    <row r="4698" spans="21:22">
      <c r="U4698" s="70"/>
      <c r="V4698" s="70"/>
    </row>
    <row r="4699" spans="21:22">
      <c r="U4699" s="70"/>
      <c r="V4699" s="70"/>
    </row>
    <row r="4700" spans="21:22">
      <c r="U4700" s="70"/>
      <c r="V4700" s="70"/>
    </row>
    <row r="4701" spans="21:22">
      <c r="U4701" s="70"/>
      <c r="V4701" s="70"/>
    </row>
    <row r="4702" spans="21:22">
      <c r="U4702" s="70"/>
      <c r="V4702" s="70"/>
    </row>
    <row r="4703" spans="21:22">
      <c r="U4703" s="70"/>
      <c r="V4703" s="70"/>
    </row>
    <row r="4704" spans="21:22">
      <c r="U4704" s="70"/>
      <c r="V4704" s="70"/>
    </row>
    <row r="4705" spans="21:22">
      <c r="U4705" s="70"/>
      <c r="V4705" s="70"/>
    </row>
    <row r="4706" spans="21:22">
      <c r="U4706" s="70"/>
      <c r="V4706" s="70"/>
    </row>
    <row r="4707" spans="21:22">
      <c r="U4707" s="70"/>
      <c r="V4707" s="70"/>
    </row>
    <row r="4708" spans="21:22">
      <c r="U4708" s="70"/>
      <c r="V4708" s="70"/>
    </row>
    <row r="4709" spans="21:22">
      <c r="U4709" s="70"/>
      <c r="V4709" s="70"/>
    </row>
    <row r="4710" spans="21:22">
      <c r="U4710" s="70"/>
      <c r="V4710" s="70"/>
    </row>
    <row r="4711" spans="21:22">
      <c r="U4711" s="70"/>
      <c r="V4711" s="70"/>
    </row>
    <row r="4712" spans="21:22">
      <c r="U4712" s="70"/>
      <c r="V4712" s="70"/>
    </row>
    <row r="4713" spans="21:22">
      <c r="U4713" s="70"/>
      <c r="V4713" s="70"/>
    </row>
    <row r="4714" spans="21:22">
      <c r="U4714" s="70"/>
      <c r="V4714" s="70"/>
    </row>
    <row r="4715" spans="21:22">
      <c r="U4715" s="70"/>
      <c r="V4715" s="70"/>
    </row>
    <row r="4716" spans="21:22">
      <c r="U4716" s="70"/>
      <c r="V4716" s="70"/>
    </row>
    <row r="4717" spans="21:22">
      <c r="U4717" s="70"/>
      <c r="V4717" s="70"/>
    </row>
    <row r="4718" spans="21:22">
      <c r="U4718" s="70"/>
      <c r="V4718" s="70"/>
    </row>
    <row r="4719" spans="21:22">
      <c r="U4719" s="70"/>
      <c r="V4719" s="70"/>
    </row>
    <row r="4720" spans="21:22">
      <c r="U4720" s="70"/>
      <c r="V4720" s="70"/>
    </row>
    <row r="4721" spans="21:22">
      <c r="U4721" s="70"/>
      <c r="V4721" s="70"/>
    </row>
    <row r="4722" spans="21:22">
      <c r="U4722" s="70"/>
      <c r="V4722" s="70"/>
    </row>
    <row r="4723" spans="21:22">
      <c r="U4723" s="70"/>
      <c r="V4723" s="70"/>
    </row>
    <row r="4724" spans="21:22">
      <c r="U4724" s="70"/>
      <c r="V4724" s="70"/>
    </row>
    <row r="4725" spans="21:22">
      <c r="U4725" s="70"/>
      <c r="V4725" s="70"/>
    </row>
    <row r="4726" spans="21:22">
      <c r="U4726" s="70"/>
      <c r="V4726" s="70"/>
    </row>
    <row r="4727" spans="21:22">
      <c r="U4727" s="70"/>
      <c r="V4727" s="70"/>
    </row>
    <row r="4728" spans="21:22">
      <c r="U4728" s="70"/>
      <c r="V4728" s="70"/>
    </row>
    <row r="4729" spans="21:22">
      <c r="U4729" s="70"/>
      <c r="V4729" s="70"/>
    </row>
    <row r="4730" spans="21:22">
      <c r="U4730" s="70"/>
      <c r="V4730" s="70"/>
    </row>
    <row r="4731" spans="21:22">
      <c r="U4731" s="70"/>
      <c r="V4731" s="70"/>
    </row>
    <row r="4732" spans="21:22">
      <c r="U4732" s="70"/>
      <c r="V4732" s="70"/>
    </row>
    <row r="4733" spans="21:22">
      <c r="U4733" s="70"/>
      <c r="V4733" s="70"/>
    </row>
    <row r="4734" spans="21:22">
      <c r="U4734" s="70"/>
      <c r="V4734" s="70"/>
    </row>
    <row r="4735" spans="21:22">
      <c r="U4735" s="70"/>
      <c r="V4735" s="70"/>
    </row>
    <row r="4736" spans="21:22">
      <c r="U4736" s="70"/>
      <c r="V4736" s="70"/>
    </row>
    <row r="4737" spans="21:22">
      <c r="U4737" s="70"/>
      <c r="V4737" s="70"/>
    </row>
    <row r="4738" spans="21:22">
      <c r="U4738" s="70"/>
      <c r="V4738" s="70"/>
    </row>
    <row r="4739" spans="21:22">
      <c r="U4739" s="70"/>
      <c r="V4739" s="70"/>
    </row>
    <row r="4740" spans="21:22">
      <c r="U4740" s="70"/>
      <c r="V4740" s="70"/>
    </row>
    <row r="4741" spans="21:22">
      <c r="U4741" s="70"/>
      <c r="V4741" s="70"/>
    </row>
    <row r="4742" spans="21:22">
      <c r="U4742" s="70"/>
      <c r="V4742" s="70"/>
    </row>
    <row r="4743" spans="21:22">
      <c r="U4743" s="70"/>
      <c r="V4743" s="70"/>
    </row>
    <row r="4744" spans="21:22">
      <c r="U4744" s="70"/>
      <c r="V4744" s="70"/>
    </row>
    <row r="4745" spans="21:22">
      <c r="U4745" s="70"/>
      <c r="V4745" s="70"/>
    </row>
    <row r="4746" spans="21:22">
      <c r="U4746" s="70"/>
      <c r="V4746" s="70"/>
    </row>
    <row r="4747" spans="21:22">
      <c r="U4747" s="70"/>
      <c r="V4747" s="70"/>
    </row>
    <row r="4748" spans="21:22">
      <c r="U4748" s="70"/>
      <c r="V4748" s="70"/>
    </row>
    <row r="4749" spans="21:22">
      <c r="U4749" s="70"/>
      <c r="V4749" s="70"/>
    </row>
    <row r="4750" spans="21:22">
      <c r="U4750" s="70"/>
      <c r="V4750" s="70"/>
    </row>
    <row r="4751" spans="21:22">
      <c r="U4751" s="70"/>
      <c r="V4751" s="70"/>
    </row>
    <row r="4752" spans="21:22">
      <c r="U4752" s="70"/>
      <c r="V4752" s="70"/>
    </row>
    <row r="4753" spans="21:22">
      <c r="U4753" s="70"/>
      <c r="V4753" s="70"/>
    </row>
    <row r="4754" spans="21:22">
      <c r="U4754" s="70"/>
      <c r="V4754" s="70"/>
    </row>
    <row r="4755" spans="21:22">
      <c r="U4755" s="70"/>
      <c r="V4755" s="70"/>
    </row>
    <row r="4756" spans="21:22">
      <c r="U4756" s="70"/>
      <c r="V4756" s="70"/>
    </row>
    <row r="4757" spans="21:22">
      <c r="U4757" s="70"/>
      <c r="V4757" s="70"/>
    </row>
    <row r="4758" spans="21:22">
      <c r="U4758" s="70"/>
      <c r="V4758" s="70"/>
    </row>
    <row r="4759" spans="21:22">
      <c r="U4759" s="70"/>
      <c r="V4759" s="70"/>
    </row>
    <row r="4760" spans="21:22">
      <c r="U4760" s="70"/>
      <c r="V4760" s="70"/>
    </row>
    <row r="4761" spans="21:22">
      <c r="U4761" s="70"/>
      <c r="V4761" s="70"/>
    </row>
    <row r="4762" spans="21:22">
      <c r="U4762" s="70"/>
      <c r="V4762" s="70"/>
    </row>
    <row r="4763" spans="21:22">
      <c r="U4763" s="70"/>
      <c r="V4763" s="70"/>
    </row>
    <row r="4764" spans="21:22">
      <c r="U4764" s="70"/>
      <c r="V4764" s="70"/>
    </row>
    <row r="4765" spans="21:22">
      <c r="U4765" s="70"/>
      <c r="V4765" s="70"/>
    </row>
    <row r="4766" spans="21:22">
      <c r="U4766" s="70"/>
      <c r="V4766" s="70"/>
    </row>
    <row r="4767" spans="21:22">
      <c r="U4767" s="70"/>
      <c r="V4767" s="70"/>
    </row>
    <row r="4768" spans="21:22">
      <c r="U4768" s="70"/>
      <c r="V4768" s="70"/>
    </row>
    <row r="4769" spans="21:22">
      <c r="U4769" s="70"/>
      <c r="V4769" s="70"/>
    </row>
    <row r="4770" spans="21:22">
      <c r="U4770" s="70"/>
      <c r="V4770" s="70"/>
    </row>
    <row r="4771" spans="21:22">
      <c r="U4771" s="70"/>
      <c r="V4771" s="70"/>
    </row>
    <row r="4772" spans="21:22">
      <c r="U4772" s="70"/>
      <c r="V4772" s="70"/>
    </row>
    <row r="4773" spans="21:22">
      <c r="U4773" s="70"/>
      <c r="V4773" s="70"/>
    </row>
    <row r="4774" spans="21:22">
      <c r="U4774" s="70"/>
      <c r="V4774" s="70"/>
    </row>
    <row r="4775" spans="21:22">
      <c r="U4775" s="70"/>
      <c r="V4775" s="70"/>
    </row>
    <row r="4776" spans="21:22">
      <c r="U4776" s="70"/>
      <c r="V4776" s="70"/>
    </row>
    <row r="4777" spans="21:22">
      <c r="U4777" s="70"/>
      <c r="V4777" s="70"/>
    </row>
    <row r="4778" spans="21:22">
      <c r="U4778" s="70"/>
      <c r="V4778" s="70"/>
    </row>
    <row r="4779" spans="21:22">
      <c r="U4779" s="70"/>
      <c r="V4779" s="70"/>
    </row>
    <row r="4780" spans="21:22">
      <c r="U4780" s="70"/>
      <c r="V4780" s="70"/>
    </row>
    <row r="4781" spans="21:22">
      <c r="U4781" s="70"/>
      <c r="V4781" s="70"/>
    </row>
    <row r="4782" spans="21:22">
      <c r="U4782" s="70"/>
      <c r="V4782" s="70"/>
    </row>
    <row r="4783" spans="21:22">
      <c r="U4783" s="70"/>
      <c r="V4783" s="70"/>
    </row>
    <row r="4784" spans="21:22">
      <c r="U4784" s="70"/>
      <c r="V4784" s="70"/>
    </row>
    <row r="4785" spans="21:22">
      <c r="U4785" s="70"/>
      <c r="V4785" s="70"/>
    </row>
    <row r="4786" spans="21:22">
      <c r="U4786" s="70"/>
      <c r="V4786" s="70"/>
    </row>
    <row r="4787" spans="21:22">
      <c r="U4787" s="70"/>
      <c r="V4787" s="70"/>
    </row>
    <row r="4788" spans="21:22">
      <c r="U4788" s="70"/>
      <c r="V4788" s="70"/>
    </row>
    <row r="4789" spans="21:22">
      <c r="U4789" s="70"/>
      <c r="V4789" s="70"/>
    </row>
    <row r="4790" spans="21:22">
      <c r="U4790" s="70"/>
      <c r="V4790" s="70"/>
    </row>
    <row r="4791" spans="21:22">
      <c r="U4791" s="70"/>
      <c r="V4791" s="70"/>
    </row>
    <row r="4792" spans="21:22">
      <c r="U4792" s="70"/>
      <c r="V4792" s="70"/>
    </row>
    <row r="4793" spans="21:22">
      <c r="U4793" s="70"/>
      <c r="V4793" s="70"/>
    </row>
    <row r="4794" spans="21:22">
      <c r="U4794" s="70"/>
      <c r="V4794" s="70"/>
    </row>
    <row r="4795" spans="21:22">
      <c r="U4795" s="70"/>
      <c r="V4795" s="70"/>
    </row>
    <row r="4796" spans="21:22">
      <c r="U4796" s="70"/>
      <c r="V4796" s="70"/>
    </row>
    <row r="4797" spans="21:22">
      <c r="U4797" s="70"/>
      <c r="V4797" s="70"/>
    </row>
    <row r="4798" spans="21:22">
      <c r="U4798" s="70"/>
      <c r="V4798" s="70"/>
    </row>
    <row r="4799" spans="21:22">
      <c r="U4799" s="70"/>
      <c r="V4799" s="70"/>
    </row>
    <row r="4800" spans="21:22">
      <c r="U4800" s="70"/>
      <c r="V4800" s="70"/>
    </row>
    <row r="4801" spans="21:22">
      <c r="U4801" s="70"/>
      <c r="V4801" s="70"/>
    </row>
    <row r="4802" spans="21:22">
      <c r="U4802" s="70"/>
      <c r="V4802" s="70"/>
    </row>
    <row r="4803" spans="21:22">
      <c r="U4803" s="70"/>
      <c r="V4803" s="70"/>
    </row>
    <row r="4804" spans="21:22">
      <c r="U4804" s="70"/>
      <c r="V4804" s="70"/>
    </row>
    <row r="4805" spans="21:22">
      <c r="U4805" s="70"/>
      <c r="V4805" s="70"/>
    </row>
    <row r="4806" spans="21:22">
      <c r="U4806" s="70"/>
      <c r="V4806" s="70"/>
    </row>
    <row r="4807" spans="21:22">
      <c r="U4807" s="70"/>
      <c r="V4807" s="70"/>
    </row>
    <row r="4808" spans="21:22">
      <c r="U4808" s="70"/>
      <c r="V4808" s="70"/>
    </row>
    <row r="4809" spans="21:22">
      <c r="U4809" s="70"/>
      <c r="V4809" s="70"/>
    </row>
    <row r="4810" spans="21:22">
      <c r="U4810" s="70"/>
      <c r="V4810" s="70"/>
    </row>
    <row r="4811" spans="21:22">
      <c r="U4811" s="70"/>
      <c r="V4811" s="70"/>
    </row>
    <row r="4812" spans="21:22">
      <c r="U4812" s="70"/>
      <c r="V4812" s="70"/>
    </row>
    <row r="4813" spans="21:22">
      <c r="U4813" s="70"/>
      <c r="V4813" s="70"/>
    </row>
    <row r="4814" spans="21:22">
      <c r="U4814" s="70"/>
      <c r="V4814" s="70"/>
    </row>
    <row r="4815" spans="21:22">
      <c r="U4815" s="70"/>
      <c r="V4815" s="70"/>
    </row>
    <row r="4816" spans="21:22">
      <c r="U4816" s="70"/>
      <c r="V4816" s="70"/>
    </row>
    <row r="4817" spans="21:22">
      <c r="U4817" s="70"/>
      <c r="V4817" s="70"/>
    </row>
    <row r="4818" spans="21:22">
      <c r="U4818" s="70"/>
      <c r="V4818" s="70"/>
    </row>
    <row r="4819" spans="21:22">
      <c r="U4819" s="70"/>
      <c r="V4819" s="70"/>
    </row>
    <row r="4820" spans="21:22">
      <c r="U4820" s="70"/>
      <c r="V4820" s="70"/>
    </row>
    <row r="4821" spans="21:22">
      <c r="U4821" s="70"/>
      <c r="V4821" s="70"/>
    </row>
    <row r="4822" spans="21:22">
      <c r="U4822" s="70"/>
      <c r="V4822" s="70"/>
    </row>
    <row r="4823" spans="21:22">
      <c r="U4823" s="70"/>
      <c r="V4823" s="70"/>
    </row>
    <row r="4824" spans="21:22">
      <c r="U4824" s="70"/>
      <c r="V4824" s="70"/>
    </row>
    <row r="4825" spans="21:22">
      <c r="U4825" s="70"/>
      <c r="V4825" s="70"/>
    </row>
    <row r="4826" spans="21:22">
      <c r="U4826" s="70"/>
      <c r="V4826" s="70"/>
    </row>
    <row r="4827" spans="21:22">
      <c r="U4827" s="70"/>
      <c r="V4827" s="70"/>
    </row>
    <row r="4828" spans="21:22">
      <c r="U4828" s="70"/>
      <c r="V4828" s="70"/>
    </row>
    <row r="4829" spans="21:22">
      <c r="U4829" s="70"/>
      <c r="V4829" s="70"/>
    </row>
    <row r="4830" spans="21:22">
      <c r="U4830" s="70"/>
      <c r="V4830" s="70"/>
    </row>
    <row r="4831" spans="21:22">
      <c r="U4831" s="70"/>
      <c r="V4831" s="70"/>
    </row>
    <row r="4832" spans="21:22">
      <c r="U4832" s="70"/>
      <c r="V4832" s="70"/>
    </row>
    <row r="4833" spans="21:22">
      <c r="U4833" s="70"/>
      <c r="V4833" s="70"/>
    </row>
    <row r="4834" spans="21:22">
      <c r="U4834" s="70"/>
      <c r="V4834" s="70"/>
    </row>
    <row r="4835" spans="21:22">
      <c r="U4835" s="70"/>
      <c r="V4835" s="70"/>
    </row>
    <row r="4836" spans="21:22">
      <c r="U4836" s="70"/>
      <c r="V4836" s="70"/>
    </row>
    <row r="4837" spans="21:22">
      <c r="U4837" s="70"/>
      <c r="V4837" s="70"/>
    </row>
    <row r="4838" spans="21:22">
      <c r="U4838" s="70"/>
      <c r="V4838" s="70"/>
    </row>
    <row r="4839" spans="21:22">
      <c r="U4839" s="70"/>
      <c r="V4839" s="70"/>
    </row>
    <row r="4840" spans="21:22">
      <c r="U4840" s="70"/>
      <c r="V4840" s="70"/>
    </row>
    <row r="4841" spans="21:22">
      <c r="U4841" s="70"/>
      <c r="V4841" s="70"/>
    </row>
    <row r="4842" spans="21:22">
      <c r="U4842" s="70"/>
      <c r="V4842" s="70"/>
    </row>
    <row r="4843" spans="21:22">
      <c r="U4843" s="70"/>
      <c r="V4843" s="70"/>
    </row>
    <row r="4844" spans="21:22">
      <c r="U4844" s="70"/>
      <c r="V4844" s="70"/>
    </row>
    <row r="4845" spans="21:22">
      <c r="U4845" s="70"/>
      <c r="V4845" s="70"/>
    </row>
    <row r="4846" spans="21:22">
      <c r="U4846" s="70"/>
      <c r="V4846" s="70"/>
    </row>
    <row r="4847" spans="21:22">
      <c r="U4847" s="70"/>
      <c r="V4847" s="70"/>
    </row>
    <row r="4848" spans="21:22">
      <c r="U4848" s="70"/>
      <c r="V4848" s="70"/>
    </row>
    <row r="4849" spans="21:22">
      <c r="U4849" s="70"/>
      <c r="V4849" s="70"/>
    </row>
    <row r="4850" spans="21:22">
      <c r="U4850" s="70"/>
      <c r="V4850" s="70"/>
    </row>
    <row r="4851" spans="21:22">
      <c r="U4851" s="70"/>
      <c r="V4851" s="70"/>
    </row>
    <row r="4852" spans="21:22">
      <c r="U4852" s="70"/>
      <c r="V4852" s="70"/>
    </row>
    <row r="4853" spans="21:22">
      <c r="U4853" s="70"/>
      <c r="V4853" s="70"/>
    </row>
    <row r="4854" spans="21:22">
      <c r="U4854" s="70"/>
      <c r="V4854" s="70"/>
    </row>
    <row r="4855" spans="21:22">
      <c r="U4855" s="70"/>
      <c r="V4855" s="70"/>
    </row>
    <row r="4856" spans="21:22">
      <c r="U4856" s="70"/>
      <c r="V4856" s="70"/>
    </row>
    <row r="4857" spans="21:22">
      <c r="U4857" s="70"/>
      <c r="V4857" s="70"/>
    </row>
    <row r="4858" spans="21:22">
      <c r="U4858" s="70"/>
      <c r="V4858" s="70"/>
    </row>
    <row r="4859" spans="21:22">
      <c r="U4859" s="70"/>
      <c r="V4859" s="70"/>
    </row>
    <row r="4860" spans="21:22">
      <c r="U4860" s="70"/>
      <c r="V4860" s="70"/>
    </row>
    <row r="4861" spans="21:22">
      <c r="U4861" s="70"/>
      <c r="V4861" s="70"/>
    </row>
    <row r="4862" spans="21:22">
      <c r="U4862" s="70"/>
      <c r="V4862" s="70"/>
    </row>
    <row r="4863" spans="21:22">
      <c r="U4863" s="70"/>
      <c r="V4863" s="70"/>
    </row>
    <row r="4864" spans="21:22">
      <c r="U4864" s="70"/>
      <c r="V4864" s="70"/>
    </row>
    <row r="4865" spans="21:22">
      <c r="U4865" s="70"/>
      <c r="V4865" s="70"/>
    </row>
    <row r="4866" spans="21:22">
      <c r="U4866" s="70"/>
      <c r="V4866" s="70"/>
    </row>
    <row r="4867" spans="21:22">
      <c r="U4867" s="70"/>
      <c r="V4867" s="70"/>
    </row>
    <row r="4868" spans="21:22">
      <c r="U4868" s="70"/>
      <c r="V4868" s="70"/>
    </row>
    <row r="4869" spans="21:22">
      <c r="U4869" s="70"/>
      <c r="V4869" s="70"/>
    </row>
    <row r="4870" spans="21:22">
      <c r="U4870" s="70"/>
      <c r="V4870" s="70"/>
    </row>
    <row r="4871" spans="21:22">
      <c r="U4871" s="70"/>
      <c r="V4871" s="70"/>
    </row>
    <row r="4872" spans="21:22">
      <c r="U4872" s="70"/>
      <c r="V4872" s="70"/>
    </row>
    <row r="4873" spans="21:22">
      <c r="U4873" s="70"/>
      <c r="V4873" s="70"/>
    </row>
    <row r="4874" spans="21:22">
      <c r="U4874" s="70"/>
      <c r="V4874" s="70"/>
    </row>
    <row r="4875" spans="21:22">
      <c r="U4875" s="70"/>
      <c r="V4875" s="70"/>
    </row>
    <row r="4876" spans="21:22">
      <c r="U4876" s="70"/>
      <c r="V4876" s="70"/>
    </row>
    <row r="4877" spans="21:22">
      <c r="U4877" s="70"/>
      <c r="V4877" s="70"/>
    </row>
    <row r="4878" spans="21:22">
      <c r="U4878" s="70"/>
      <c r="V4878" s="70"/>
    </row>
    <row r="4879" spans="21:22">
      <c r="U4879" s="70"/>
      <c r="V4879" s="70"/>
    </row>
    <row r="4880" spans="21:22">
      <c r="U4880" s="70"/>
      <c r="V4880" s="70"/>
    </row>
    <row r="4881" spans="21:22">
      <c r="U4881" s="70"/>
      <c r="V4881" s="70"/>
    </row>
    <row r="4882" spans="21:22">
      <c r="U4882" s="70"/>
      <c r="V4882" s="70"/>
    </row>
    <row r="4883" spans="21:22">
      <c r="U4883" s="70"/>
      <c r="V4883" s="70"/>
    </row>
    <row r="4884" spans="21:22">
      <c r="U4884" s="70"/>
      <c r="V4884" s="70"/>
    </row>
    <row r="4885" spans="21:22">
      <c r="U4885" s="70"/>
      <c r="V4885" s="70"/>
    </row>
    <row r="4886" spans="21:22">
      <c r="U4886" s="70"/>
      <c r="V4886" s="70"/>
    </row>
    <row r="4887" spans="21:22">
      <c r="U4887" s="70"/>
      <c r="V4887" s="70"/>
    </row>
    <row r="4888" spans="21:22">
      <c r="U4888" s="70"/>
      <c r="V4888" s="70"/>
    </row>
    <row r="4889" spans="21:22">
      <c r="U4889" s="70"/>
      <c r="V4889" s="70"/>
    </row>
    <row r="4890" spans="21:22">
      <c r="U4890" s="70"/>
      <c r="V4890" s="70"/>
    </row>
    <row r="4891" spans="21:22">
      <c r="U4891" s="70"/>
      <c r="V4891" s="70"/>
    </row>
    <row r="4892" spans="21:22">
      <c r="U4892" s="70"/>
      <c r="V4892" s="70"/>
    </row>
    <row r="4893" spans="21:22">
      <c r="U4893" s="70"/>
      <c r="V4893" s="70"/>
    </row>
    <row r="4894" spans="21:22">
      <c r="U4894" s="70"/>
      <c r="V4894" s="70"/>
    </row>
    <row r="4895" spans="21:22">
      <c r="U4895" s="70"/>
      <c r="V4895" s="70"/>
    </row>
    <row r="4896" spans="21:22">
      <c r="U4896" s="70"/>
      <c r="V4896" s="70"/>
    </row>
    <row r="4897" spans="21:22">
      <c r="U4897" s="70"/>
      <c r="V4897" s="70"/>
    </row>
    <row r="4898" spans="21:22">
      <c r="U4898" s="70"/>
      <c r="V4898" s="70"/>
    </row>
    <row r="4899" spans="21:22">
      <c r="U4899" s="70"/>
      <c r="V4899" s="70"/>
    </row>
    <row r="4900" spans="21:22">
      <c r="U4900" s="70"/>
      <c r="V4900" s="70"/>
    </row>
    <row r="4901" spans="21:22">
      <c r="U4901" s="70"/>
      <c r="V4901" s="70"/>
    </row>
    <row r="4902" spans="21:22">
      <c r="U4902" s="70"/>
      <c r="V4902" s="70"/>
    </row>
    <row r="4903" spans="21:22">
      <c r="U4903" s="70"/>
      <c r="V4903" s="70"/>
    </row>
    <row r="4904" spans="21:22">
      <c r="U4904" s="70"/>
      <c r="V4904" s="70"/>
    </row>
    <row r="4905" spans="21:22">
      <c r="U4905" s="70"/>
      <c r="V4905" s="70"/>
    </row>
    <row r="4906" spans="21:22">
      <c r="U4906" s="70"/>
      <c r="V4906" s="70"/>
    </row>
    <row r="4907" spans="21:22">
      <c r="U4907" s="70"/>
      <c r="V4907" s="70"/>
    </row>
    <row r="4908" spans="21:22">
      <c r="U4908" s="70"/>
      <c r="V4908" s="70"/>
    </row>
    <row r="4909" spans="21:22">
      <c r="U4909" s="70"/>
      <c r="V4909" s="70"/>
    </row>
    <row r="4910" spans="21:22">
      <c r="U4910" s="70"/>
      <c r="V4910" s="70"/>
    </row>
    <row r="4911" spans="21:22">
      <c r="U4911" s="70"/>
      <c r="V4911" s="70"/>
    </row>
    <row r="4912" spans="21:22">
      <c r="U4912" s="70"/>
      <c r="V4912" s="70"/>
    </row>
    <row r="4913" spans="21:22">
      <c r="U4913" s="70"/>
      <c r="V4913" s="70"/>
    </row>
    <row r="4914" spans="21:22">
      <c r="U4914" s="70"/>
      <c r="V4914" s="70"/>
    </row>
    <row r="4915" spans="21:22">
      <c r="U4915" s="70"/>
      <c r="V4915" s="70"/>
    </row>
    <row r="4916" spans="21:22">
      <c r="U4916" s="70"/>
      <c r="V4916" s="70"/>
    </row>
    <row r="4917" spans="21:22">
      <c r="U4917" s="70"/>
      <c r="V4917" s="70"/>
    </row>
    <row r="4918" spans="21:22">
      <c r="U4918" s="70"/>
      <c r="V4918" s="70"/>
    </row>
    <row r="4919" spans="21:22">
      <c r="U4919" s="70"/>
      <c r="V4919" s="70"/>
    </row>
    <row r="4920" spans="21:22">
      <c r="U4920" s="70"/>
      <c r="V4920" s="70"/>
    </row>
    <row r="4921" spans="21:22">
      <c r="U4921" s="70"/>
      <c r="V4921" s="70"/>
    </row>
    <row r="4922" spans="21:22">
      <c r="U4922" s="70"/>
      <c r="V4922" s="70"/>
    </row>
    <row r="4923" spans="21:22">
      <c r="U4923" s="70"/>
      <c r="V4923" s="70"/>
    </row>
    <row r="4924" spans="21:22">
      <c r="U4924" s="70"/>
      <c r="V4924" s="70"/>
    </row>
    <row r="4925" spans="21:22">
      <c r="U4925" s="70"/>
      <c r="V4925" s="70"/>
    </row>
    <row r="4926" spans="21:22">
      <c r="U4926" s="70"/>
      <c r="V4926" s="70"/>
    </row>
    <row r="4927" spans="21:22">
      <c r="U4927" s="70"/>
      <c r="V4927" s="70"/>
    </row>
    <row r="4928" spans="21:22">
      <c r="U4928" s="70"/>
      <c r="V4928" s="70"/>
    </row>
    <row r="4929" spans="21:22">
      <c r="U4929" s="70"/>
      <c r="V4929" s="70"/>
    </row>
    <row r="4930" spans="21:22">
      <c r="U4930" s="70"/>
      <c r="V4930" s="70"/>
    </row>
    <row r="4931" spans="21:22">
      <c r="U4931" s="70"/>
      <c r="V4931" s="70"/>
    </row>
    <row r="4932" spans="21:22">
      <c r="U4932" s="70"/>
      <c r="V4932" s="70"/>
    </row>
    <row r="4933" spans="21:22">
      <c r="U4933" s="70"/>
      <c r="V4933" s="70"/>
    </row>
    <row r="4934" spans="21:22">
      <c r="U4934" s="70"/>
      <c r="V4934" s="70"/>
    </row>
    <row r="4935" spans="21:22">
      <c r="U4935" s="70"/>
      <c r="V4935" s="70"/>
    </row>
    <row r="4936" spans="21:22">
      <c r="U4936" s="70"/>
      <c r="V4936" s="70"/>
    </row>
    <row r="4937" spans="21:22">
      <c r="U4937" s="70"/>
      <c r="V4937" s="70"/>
    </row>
    <row r="4938" spans="21:22">
      <c r="U4938" s="70"/>
      <c r="V4938" s="70"/>
    </row>
    <row r="4939" spans="21:22">
      <c r="U4939" s="70"/>
      <c r="V4939" s="70"/>
    </row>
    <row r="4940" spans="21:22">
      <c r="U4940" s="70"/>
      <c r="V4940" s="70"/>
    </row>
    <row r="4941" spans="21:22">
      <c r="U4941" s="70"/>
      <c r="V4941" s="70"/>
    </row>
    <row r="4942" spans="21:22">
      <c r="U4942" s="70"/>
      <c r="V4942" s="70"/>
    </row>
    <row r="4943" spans="21:22">
      <c r="U4943" s="70"/>
      <c r="V4943" s="70"/>
    </row>
    <row r="4944" spans="21:22">
      <c r="U4944" s="70"/>
      <c r="V4944" s="70"/>
    </row>
    <row r="4945" spans="21:22">
      <c r="U4945" s="70"/>
      <c r="V4945" s="70"/>
    </row>
    <row r="4946" spans="21:22">
      <c r="U4946" s="70"/>
      <c r="V4946" s="70"/>
    </row>
    <row r="4947" spans="21:22">
      <c r="U4947" s="70"/>
      <c r="V4947" s="70"/>
    </row>
    <row r="4948" spans="21:22">
      <c r="U4948" s="70"/>
      <c r="V4948" s="70"/>
    </row>
    <row r="4949" spans="21:22">
      <c r="U4949" s="70"/>
      <c r="V4949" s="70"/>
    </row>
    <row r="4950" spans="21:22">
      <c r="U4950" s="70"/>
      <c r="V4950" s="70"/>
    </row>
    <row r="4951" spans="21:22">
      <c r="U4951" s="70"/>
      <c r="V4951" s="70"/>
    </row>
    <row r="4952" spans="21:22">
      <c r="U4952" s="70"/>
      <c r="V4952" s="70"/>
    </row>
    <row r="4953" spans="21:22">
      <c r="U4953" s="70"/>
      <c r="V4953" s="70"/>
    </row>
    <row r="4954" spans="21:22">
      <c r="U4954" s="70"/>
      <c r="V4954" s="70"/>
    </row>
    <row r="4955" spans="21:22">
      <c r="U4955" s="70"/>
      <c r="V4955" s="70"/>
    </row>
    <row r="4956" spans="21:22">
      <c r="U4956" s="70"/>
      <c r="V4956" s="70"/>
    </row>
    <row r="4957" spans="21:22">
      <c r="U4957" s="70"/>
      <c r="V4957" s="70"/>
    </row>
    <row r="4958" spans="21:22">
      <c r="U4958" s="70"/>
      <c r="V4958" s="70"/>
    </row>
    <row r="4959" spans="21:22">
      <c r="U4959" s="70"/>
      <c r="V4959" s="70"/>
    </row>
    <row r="4960" spans="21:22">
      <c r="U4960" s="70"/>
      <c r="V4960" s="70"/>
    </row>
    <row r="4961" spans="21:22">
      <c r="U4961" s="70"/>
      <c r="V4961" s="70"/>
    </row>
    <row r="4962" spans="21:22">
      <c r="U4962" s="70"/>
      <c r="V4962" s="70"/>
    </row>
    <row r="4963" spans="21:22">
      <c r="U4963" s="70"/>
      <c r="V4963" s="70"/>
    </row>
    <row r="4964" spans="21:22">
      <c r="U4964" s="70"/>
      <c r="V4964" s="70"/>
    </row>
    <row r="4965" spans="21:22">
      <c r="U4965" s="70"/>
      <c r="V4965" s="70"/>
    </row>
    <row r="4966" spans="21:22">
      <c r="U4966" s="70"/>
      <c r="V4966" s="70"/>
    </row>
    <row r="4967" spans="21:22">
      <c r="U4967" s="70"/>
      <c r="V4967" s="70"/>
    </row>
    <row r="4968" spans="21:22">
      <c r="U4968" s="70"/>
      <c r="V4968" s="70"/>
    </row>
    <row r="4969" spans="21:22">
      <c r="U4969" s="70"/>
      <c r="V4969" s="70"/>
    </row>
    <row r="4970" spans="21:22">
      <c r="U4970" s="70"/>
      <c r="V4970" s="70"/>
    </row>
    <row r="4971" spans="21:22">
      <c r="U4971" s="70"/>
      <c r="V4971" s="70"/>
    </row>
    <row r="4972" spans="21:22">
      <c r="U4972" s="70"/>
      <c r="V4972" s="70"/>
    </row>
    <row r="4973" spans="21:22">
      <c r="U4973" s="70"/>
      <c r="V4973" s="70"/>
    </row>
    <row r="4974" spans="21:22">
      <c r="U4974" s="70"/>
      <c r="V4974" s="70"/>
    </row>
    <row r="4975" spans="21:22">
      <c r="U4975" s="70"/>
      <c r="V4975" s="70"/>
    </row>
    <row r="4976" spans="21:22">
      <c r="U4976" s="70"/>
      <c r="V4976" s="70"/>
    </row>
    <row r="4977" spans="21:22">
      <c r="U4977" s="70"/>
      <c r="V4977" s="70"/>
    </row>
    <row r="4978" spans="21:22">
      <c r="U4978" s="70"/>
      <c r="V4978" s="70"/>
    </row>
    <row r="4979" spans="21:22">
      <c r="U4979" s="70"/>
      <c r="V4979" s="70"/>
    </row>
    <row r="4980" spans="21:22">
      <c r="U4980" s="70"/>
      <c r="V4980" s="70"/>
    </row>
    <row r="4981" spans="21:22">
      <c r="U4981" s="70"/>
      <c r="V4981" s="70"/>
    </row>
    <row r="4982" spans="21:22">
      <c r="U4982" s="70"/>
      <c r="V4982" s="70"/>
    </row>
    <row r="4983" spans="21:22">
      <c r="U4983" s="70"/>
      <c r="V4983" s="70"/>
    </row>
    <row r="4984" spans="21:22">
      <c r="U4984" s="70"/>
      <c r="V4984" s="70"/>
    </row>
    <row r="4985" spans="21:22">
      <c r="U4985" s="70"/>
      <c r="V4985" s="70"/>
    </row>
    <row r="4986" spans="21:22">
      <c r="U4986" s="70"/>
      <c r="V4986" s="70"/>
    </row>
    <row r="4987" spans="21:22">
      <c r="U4987" s="70"/>
      <c r="V4987" s="70"/>
    </row>
    <row r="4988" spans="21:22">
      <c r="U4988" s="70"/>
      <c r="V4988" s="70"/>
    </row>
    <row r="4989" spans="21:22">
      <c r="U4989" s="70"/>
      <c r="V4989" s="70"/>
    </row>
    <row r="4990" spans="21:22">
      <c r="U4990" s="70"/>
      <c r="V4990" s="70"/>
    </row>
    <row r="4991" spans="21:22">
      <c r="U4991" s="70"/>
      <c r="V4991" s="70"/>
    </row>
    <row r="4992" spans="21:22">
      <c r="U4992" s="70"/>
      <c r="V4992" s="70"/>
    </row>
    <row r="4993" spans="21:22">
      <c r="U4993" s="70"/>
      <c r="V4993" s="70"/>
    </row>
    <row r="4994" spans="21:22">
      <c r="U4994" s="70"/>
      <c r="V4994" s="70"/>
    </row>
    <row r="4995" spans="21:22">
      <c r="U4995" s="70"/>
      <c r="V4995" s="70"/>
    </row>
    <row r="4996" spans="21:22">
      <c r="U4996" s="70"/>
      <c r="V4996" s="70"/>
    </row>
    <row r="4997" spans="21:22">
      <c r="U4997" s="70"/>
      <c r="V4997" s="70"/>
    </row>
    <row r="4998" spans="21:22">
      <c r="U4998" s="70"/>
      <c r="V4998" s="70"/>
    </row>
    <row r="4999" spans="21:22">
      <c r="U4999" s="70"/>
      <c r="V4999" s="70"/>
    </row>
    <row r="5000" spans="21:22">
      <c r="U5000" s="70"/>
      <c r="V5000" s="70"/>
    </row>
    <row r="5001" spans="21:22">
      <c r="U5001" s="70"/>
      <c r="V5001" s="70"/>
    </row>
    <row r="5002" spans="21:22">
      <c r="U5002" s="70"/>
      <c r="V5002" s="70"/>
    </row>
    <row r="5003" spans="21:22">
      <c r="U5003" s="70"/>
      <c r="V5003" s="70"/>
    </row>
    <row r="5004" spans="21:22">
      <c r="U5004" s="70"/>
      <c r="V5004" s="70"/>
    </row>
    <row r="5005" spans="21:22">
      <c r="U5005" s="70"/>
      <c r="V5005" s="70"/>
    </row>
    <row r="5006" spans="21:22">
      <c r="U5006" s="70"/>
      <c r="V5006" s="70"/>
    </row>
    <row r="5007" spans="21:22">
      <c r="U5007" s="70"/>
      <c r="V5007" s="70"/>
    </row>
    <row r="5008" spans="21:22">
      <c r="U5008" s="70"/>
      <c r="V5008" s="70"/>
    </row>
    <row r="5009" spans="21:22">
      <c r="U5009" s="70"/>
      <c r="V5009" s="70"/>
    </row>
    <row r="5010" spans="21:22">
      <c r="U5010" s="70"/>
      <c r="V5010" s="70"/>
    </row>
    <row r="5011" spans="21:22">
      <c r="U5011" s="70"/>
      <c r="V5011" s="70"/>
    </row>
    <row r="5012" spans="21:22">
      <c r="U5012" s="70"/>
      <c r="V5012" s="70"/>
    </row>
    <row r="5013" spans="21:22">
      <c r="U5013" s="70"/>
      <c r="V5013" s="70"/>
    </row>
    <row r="5014" spans="21:22">
      <c r="U5014" s="70"/>
      <c r="V5014" s="70"/>
    </row>
    <row r="5015" spans="21:22">
      <c r="U5015" s="70"/>
      <c r="V5015" s="70"/>
    </row>
    <row r="5016" spans="21:22">
      <c r="U5016" s="70"/>
      <c r="V5016" s="70"/>
    </row>
    <row r="5017" spans="21:22">
      <c r="U5017" s="70"/>
      <c r="V5017" s="70"/>
    </row>
    <row r="5018" spans="21:22">
      <c r="U5018" s="70"/>
      <c r="V5018" s="70"/>
    </row>
    <row r="5019" spans="21:22">
      <c r="U5019" s="70"/>
      <c r="V5019" s="70"/>
    </row>
    <row r="5020" spans="21:22">
      <c r="U5020" s="70"/>
      <c r="V5020" s="70"/>
    </row>
    <row r="5021" spans="21:22">
      <c r="U5021" s="70"/>
      <c r="V5021" s="70"/>
    </row>
    <row r="5022" spans="21:22">
      <c r="U5022" s="70"/>
      <c r="V5022" s="70"/>
    </row>
    <row r="5023" spans="21:22">
      <c r="U5023" s="70"/>
      <c r="V5023" s="70"/>
    </row>
    <row r="5024" spans="21:22">
      <c r="U5024" s="70"/>
      <c r="V5024" s="70"/>
    </row>
    <row r="5025" spans="21:22">
      <c r="U5025" s="70"/>
      <c r="V5025" s="70"/>
    </row>
    <row r="5026" spans="21:22">
      <c r="U5026" s="70"/>
      <c r="V5026" s="70"/>
    </row>
    <row r="5027" spans="21:22">
      <c r="U5027" s="70"/>
      <c r="V5027" s="70"/>
    </row>
    <row r="5028" spans="21:22">
      <c r="U5028" s="70"/>
      <c r="V5028" s="70"/>
    </row>
    <row r="5029" spans="21:22">
      <c r="U5029" s="70"/>
      <c r="V5029" s="70"/>
    </row>
    <row r="5030" spans="21:22">
      <c r="U5030" s="70"/>
      <c r="V5030" s="70"/>
    </row>
    <row r="5031" spans="21:22">
      <c r="U5031" s="70"/>
      <c r="V5031" s="70"/>
    </row>
    <row r="5032" spans="21:22">
      <c r="U5032" s="70"/>
      <c r="V5032" s="70"/>
    </row>
    <row r="5033" spans="21:22">
      <c r="U5033" s="70"/>
      <c r="V5033" s="70"/>
    </row>
    <row r="5034" spans="21:22">
      <c r="U5034" s="70"/>
      <c r="V5034" s="70"/>
    </row>
    <row r="5035" spans="21:22">
      <c r="U5035" s="70"/>
      <c r="V5035" s="70"/>
    </row>
    <row r="5036" spans="21:22">
      <c r="U5036" s="70"/>
      <c r="V5036" s="70"/>
    </row>
    <row r="5037" spans="21:22">
      <c r="U5037" s="70"/>
      <c r="V5037" s="70"/>
    </row>
    <row r="5038" spans="21:22">
      <c r="U5038" s="70"/>
      <c r="V5038" s="70"/>
    </row>
    <row r="5039" spans="21:22">
      <c r="U5039" s="70"/>
      <c r="V5039" s="70"/>
    </row>
    <row r="5040" spans="21:22">
      <c r="U5040" s="70"/>
      <c r="V5040" s="70"/>
    </row>
    <row r="5041" spans="21:22">
      <c r="U5041" s="70"/>
      <c r="V5041" s="70"/>
    </row>
    <row r="5042" spans="21:22">
      <c r="U5042" s="70"/>
      <c r="V5042" s="70"/>
    </row>
    <row r="5043" spans="21:22">
      <c r="U5043" s="70"/>
      <c r="V5043" s="70"/>
    </row>
    <row r="5044" spans="21:22">
      <c r="U5044" s="70"/>
      <c r="V5044" s="70"/>
    </row>
    <row r="5045" spans="21:22">
      <c r="U5045" s="70"/>
      <c r="V5045" s="70"/>
    </row>
    <row r="5046" spans="21:22">
      <c r="U5046" s="70"/>
      <c r="V5046" s="70"/>
    </row>
    <row r="5047" spans="21:22">
      <c r="U5047" s="70"/>
      <c r="V5047" s="70"/>
    </row>
    <row r="5048" spans="21:22">
      <c r="U5048" s="70"/>
      <c r="V5048" s="70"/>
    </row>
    <row r="5049" spans="21:22">
      <c r="U5049" s="70"/>
      <c r="V5049" s="70"/>
    </row>
    <row r="5050" spans="21:22">
      <c r="U5050" s="70"/>
      <c r="V5050" s="70"/>
    </row>
    <row r="5051" spans="21:22">
      <c r="U5051" s="70"/>
      <c r="V5051" s="70"/>
    </row>
    <row r="5052" spans="21:22">
      <c r="U5052" s="70"/>
      <c r="V5052" s="70"/>
    </row>
    <row r="5053" spans="21:22">
      <c r="U5053" s="70"/>
      <c r="V5053" s="70"/>
    </row>
    <row r="5054" spans="21:22">
      <c r="U5054" s="70"/>
      <c r="V5054" s="70"/>
    </row>
    <row r="5055" spans="21:22">
      <c r="U5055" s="70"/>
      <c r="V5055" s="70"/>
    </row>
    <row r="5056" spans="21:22">
      <c r="U5056" s="70"/>
      <c r="V5056" s="70"/>
    </row>
    <row r="5057" spans="21:22">
      <c r="U5057" s="70"/>
      <c r="V5057" s="70"/>
    </row>
    <row r="5058" spans="21:22">
      <c r="U5058" s="70"/>
      <c r="V5058" s="70"/>
    </row>
    <row r="5059" spans="21:22">
      <c r="U5059" s="70"/>
      <c r="V5059" s="70"/>
    </row>
    <row r="5060" spans="21:22">
      <c r="U5060" s="70"/>
      <c r="V5060" s="70"/>
    </row>
    <row r="5061" spans="21:22">
      <c r="U5061" s="70"/>
      <c r="V5061" s="70"/>
    </row>
    <row r="5062" spans="21:22">
      <c r="U5062" s="70"/>
      <c r="V5062" s="70"/>
    </row>
    <row r="5063" spans="21:22">
      <c r="U5063" s="70"/>
      <c r="V5063" s="70"/>
    </row>
    <row r="5064" spans="21:22">
      <c r="U5064" s="70"/>
      <c r="V5064" s="70"/>
    </row>
    <row r="5065" spans="21:22">
      <c r="U5065" s="70"/>
      <c r="V5065" s="70"/>
    </row>
    <row r="5066" spans="21:22">
      <c r="U5066" s="70"/>
      <c r="V5066" s="70"/>
    </row>
    <row r="5067" spans="21:22">
      <c r="U5067" s="70"/>
      <c r="V5067" s="70"/>
    </row>
    <row r="5068" spans="21:22">
      <c r="U5068" s="70"/>
      <c r="V5068" s="70"/>
    </row>
    <row r="5069" spans="21:22">
      <c r="U5069" s="70"/>
      <c r="V5069" s="70"/>
    </row>
    <row r="5070" spans="21:22">
      <c r="U5070" s="70"/>
      <c r="V5070" s="70"/>
    </row>
    <row r="5071" spans="21:22">
      <c r="U5071" s="70"/>
      <c r="V5071" s="70"/>
    </row>
    <row r="5072" spans="21:22">
      <c r="U5072" s="70"/>
      <c r="V5072" s="70"/>
    </row>
    <row r="5073" spans="21:22">
      <c r="U5073" s="70"/>
      <c r="V5073" s="70"/>
    </row>
    <row r="5074" spans="21:22">
      <c r="U5074" s="70"/>
      <c r="V5074" s="70"/>
    </row>
    <row r="5075" spans="21:22">
      <c r="U5075" s="70"/>
      <c r="V5075" s="70"/>
    </row>
    <row r="5076" spans="21:22">
      <c r="U5076" s="70"/>
      <c r="V5076" s="70"/>
    </row>
    <row r="5077" spans="21:22">
      <c r="U5077" s="70"/>
      <c r="V5077" s="70"/>
    </row>
    <row r="5078" spans="21:22">
      <c r="U5078" s="70"/>
      <c r="V5078" s="70"/>
    </row>
    <row r="5079" spans="21:22">
      <c r="U5079" s="70"/>
      <c r="V5079" s="70"/>
    </row>
    <row r="5080" spans="21:22">
      <c r="U5080" s="70"/>
      <c r="V5080" s="70"/>
    </row>
    <row r="5081" spans="21:22">
      <c r="U5081" s="70"/>
      <c r="V5081" s="70"/>
    </row>
    <row r="5082" spans="21:22">
      <c r="U5082" s="70"/>
      <c r="V5082" s="70"/>
    </row>
    <row r="5083" spans="21:22">
      <c r="U5083" s="70"/>
      <c r="V5083" s="70"/>
    </row>
    <row r="5084" spans="21:22">
      <c r="U5084" s="70"/>
      <c r="V5084" s="70"/>
    </row>
    <row r="5085" spans="21:22">
      <c r="U5085" s="70"/>
      <c r="V5085" s="70"/>
    </row>
    <row r="5086" spans="21:22">
      <c r="U5086" s="70"/>
      <c r="V5086" s="70"/>
    </row>
    <row r="5087" spans="21:22">
      <c r="U5087" s="70"/>
      <c r="V5087" s="70"/>
    </row>
    <row r="5088" spans="21:22">
      <c r="U5088" s="70"/>
      <c r="V5088" s="70"/>
    </row>
    <row r="5089" spans="21:22">
      <c r="U5089" s="70"/>
      <c r="V5089" s="70"/>
    </row>
    <row r="5090" spans="21:22">
      <c r="U5090" s="70"/>
      <c r="V5090" s="70"/>
    </row>
    <row r="5091" spans="21:22">
      <c r="U5091" s="70"/>
      <c r="V5091" s="70"/>
    </row>
    <row r="5092" spans="21:22">
      <c r="U5092" s="70"/>
      <c r="V5092" s="70"/>
    </row>
    <row r="5093" spans="21:22">
      <c r="U5093" s="70"/>
      <c r="V5093" s="70"/>
    </row>
    <row r="5094" spans="21:22">
      <c r="U5094" s="70"/>
      <c r="V5094" s="70"/>
    </row>
    <row r="5095" spans="21:22">
      <c r="U5095" s="70"/>
      <c r="V5095" s="70"/>
    </row>
    <row r="5096" spans="21:22">
      <c r="U5096" s="70"/>
      <c r="V5096" s="70"/>
    </row>
    <row r="5097" spans="21:22">
      <c r="U5097" s="70"/>
      <c r="V5097" s="70"/>
    </row>
    <row r="5098" spans="21:22">
      <c r="U5098" s="70"/>
      <c r="V5098" s="70"/>
    </row>
    <row r="5099" spans="21:22">
      <c r="U5099" s="70"/>
      <c r="V5099" s="70"/>
    </row>
    <row r="5100" spans="21:22">
      <c r="U5100" s="70"/>
      <c r="V5100" s="70"/>
    </row>
    <row r="5101" spans="21:22">
      <c r="U5101" s="70"/>
      <c r="V5101" s="70"/>
    </row>
    <row r="5102" spans="21:22">
      <c r="U5102" s="70"/>
      <c r="V5102" s="70"/>
    </row>
    <row r="5103" spans="21:22">
      <c r="U5103" s="70"/>
      <c r="V5103" s="70"/>
    </row>
    <row r="5104" spans="21:22">
      <c r="U5104" s="70"/>
      <c r="V5104" s="70"/>
    </row>
    <row r="5105" spans="21:22">
      <c r="U5105" s="70"/>
      <c r="V5105" s="70"/>
    </row>
    <row r="5106" spans="21:22">
      <c r="U5106" s="70"/>
      <c r="V5106" s="70"/>
    </row>
    <row r="5107" spans="21:22">
      <c r="U5107" s="70"/>
      <c r="V5107" s="70"/>
    </row>
    <row r="5108" spans="21:22">
      <c r="U5108" s="70"/>
      <c r="V5108" s="70"/>
    </row>
    <row r="5109" spans="21:22">
      <c r="U5109" s="70"/>
      <c r="V5109" s="70"/>
    </row>
    <row r="5110" spans="21:22">
      <c r="U5110" s="70"/>
      <c r="V5110" s="70"/>
    </row>
    <row r="5111" spans="21:22">
      <c r="U5111" s="70"/>
      <c r="V5111" s="70"/>
    </row>
    <row r="5112" spans="21:22">
      <c r="U5112" s="70"/>
      <c r="V5112" s="70"/>
    </row>
    <row r="5113" spans="21:22">
      <c r="U5113" s="70"/>
      <c r="V5113" s="70"/>
    </row>
    <row r="5114" spans="21:22">
      <c r="U5114" s="70"/>
      <c r="V5114" s="70"/>
    </row>
    <row r="5115" spans="21:22">
      <c r="U5115" s="70"/>
      <c r="V5115" s="70"/>
    </row>
    <row r="5116" spans="21:22">
      <c r="U5116" s="70"/>
      <c r="V5116" s="70"/>
    </row>
    <row r="5117" spans="21:22">
      <c r="U5117" s="70"/>
      <c r="V5117" s="70"/>
    </row>
    <row r="5118" spans="21:22">
      <c r="U5118" s="70"/>
      <c r="V5118" s="70"/>
    </row>
    <row r="5119" spans="21:22">
      <c r="U5119" s="70"/>
      <c r="V5119" s="70"/>
    </row>
    <row r="5120" spans="21:22">
      <c r="U5120" s="70"/>
      <c r="V5120" s="70"/>
    </row>
    <row r="5121" spans="21:22">
      <c r="U5121" s="70"/>
      <c r="V5121" s="70"/>
    </row>
    <row r="5122" spans="21:22">
      <c r="U5122" s="70"/>
      <c r="V5122" s="70"/>
    </row>
    <row r="5123" spans="21:22">
      <c r="U5123" s="70"/>
      <c r="V5123" s="70"/>
    </row>
    <row r="5124" spans="21:22">
      <c r="U5124" s="70"/>
      <c r="V5124" s="70"/>
    </row>
    <row r="5125" spans="21:22">
      <c r="U5125" s="70"/>
      <c r="V5125" s="70"/>
    </row>
    <row r="5126" spans="21:22">
      <c r="U5126" s="70"/>
      <c r="V5126" s="70"/>
    </row>
    <row r="5127" spans="21:22">
      <c r="U5127" s="70"/>
      <c r="V5127" s="70"/>
    </row>
    <row r="5128" spans="21:22">
      <c r="U5128" s="70"/>
      <c r="V5128" s="70"/>
    </row>
    <row r="5129" spans="21:22">
      <c r="U5129" s="70"/>
      <c r="V5129" s="70"/>
    </row>
    <row r="5130" spans="21:22">
      <c r="U5130" s="70"/>
      <c r="V5130" s="70"/>
    </row>
    <row r="5131" spans="21:22">
      <c r="U5131" s="70"/>
      <c r="V5131" s="70"/>
    </row>
    <row r="5132" spans="21:22">
      <c r="U5132" s="70"/>
      <c r="V5132" s="70"/>
    </row>
    <row r="5133" spans="21:22">
      <c r="U5133" s="70"/>
      <c r="V5133" s="70"/>
    </row>
    <row r="5134" spans="21:22">
      <c r="U5134" s="70"/>
      <c r="V5134" s="70"/>
    </row>
    <row r="5135" spans="21:22">
      <c r="U5135" s="70"/>
      <c r="V5135" s="70"/>
    </row>
    <row r="5136" spans="21:22">
      <c r="U5136" s="70"/>
      <c r="V5136" s="70"/>
    </row>
    <row r="5137" spans="21:22">
      <c r="U5137" s="70"/>
      <c r="V5137" s="70"/>
    </row>
    <row r="5138" spans="21:22">
      <c r="U5138" s="70"/>
      <c r="V5138" s="70"/>
    </row>
    <row r="5139" spans="21:22">
      <c r="U5139" s="70"/>
      <c r="V5139" s="70"/>
    </row>
    <row r="5140" spans="21:22">
      <c r="U5140" s="70"/>
      <c r="V5140" s="70"/>
    </row>
    <row r="5141" spans="21:22">
      <c r="U5141" s="70"/>
      <c r="V5141" s="70"/>
    </row>
    <row r="5142" spans="21:22">
      <c r="U5142" s="70"/>
      <c r="V5142" s="70"/>
    </row>
    <row r="5143" spans="21:22">
      <c r="U5143" s="70"/>
      <c r="V5143" s="70"/>
    </row>
    <row r="5144" spans="21:22">
      <c r="U5144" s="70"/>
      <c r="V5144" s="70"/>
    </row>
    <row r="5145" spans="21:22">
      <c r="U5145" s="70"/>
      <c r="V5145" s="70"/>
    </row>
    <row r="5146" spans="21:22">
      <c r="U5146" s="70"/>
      <c r="V5146" s="70"/>
    </row>
    <row r="5147" spans="21:22">
      <c r="U5147" s="70"/>
      <c r="V5147" s="70"/>
    </row>
    <row r="5148" spans="21:22">
      <c r="U5148" s="70"/>
      <c r="V5148" s="70"/>
    </row>
    <row r="5149" spans="21:22">
      <c r="U5149" s="70"/>
      <c r="V5149" s="70"/>
    </row>
    <row r="5150" spans="21:22">
      <c r="U5150" s="70"/>
      <c r="V5150" s="70"/>
    </row>
    <row r="5151" spans="21:22">
      <c r="U5151" s="70"/>
      <c r="V5151" s="70"/>
    </row>
    <row r="5152" spans="21:22">
      <c r="U5152" s="70"/>
      <c r="V5152" s="70"/>
    </row>
    <row r="5153" spans="21:22">
      <c r="U5153" s="70"/>
      <c r="V5153" s="70"/>
    </row>
    <row r="5154" spans="21:22">
      <c r="U5154" s="70"/>
      <c r="V5154" s="70"/>
    </row>
    <row r="5155" spans="21:22">
      <c r="U5155" s="70"/>
      <c r="V5155" s="70"/>
    </row>
    <row r="5156" spans="21:22">
      <c r="U5156" s="70"/>
      <c r="V5156" s="70"/>
    </row>
    <row r="5157" spans="21:22">
      <c r="U5157" s="70"/>
      <c r="V5157" s="70"/>
    </row>
    <row r="5158" spans="21:22">
      <c r="U5158" s="70"/>
      <c r="V5158" s="70"/>
    </row>
    <row r="5159" spans="21:22">
      <c r="U5159" s="70"/>
      <c r="V5159" s="70"/>
    </row>
    <row r="5160" spans="21:22">
      <c r="U5160" s="70"/>
      <c r="V5160" s="70"/>
    </row>
    <row r="5161" spans="21:22">
      <c r="U5161" s="70"/>
      <c r="V5161" s="70"/>
    </row>
    <row r="5162" spans="21:22">
      <c r="U5162" s="70"/>
      <c r="V5162" s="70"/>
    </row>
    <row r="5163" spans="21:22">
      <c r="U5163" s="70"/>
      <c r="V5163" s="70"/>
    </row>
    <row r="5164" spans="21:22">
      <c r="U5164" s="70"/>
      <c r="V5164" s="70"/>
    </row>
    <row r="5165" spans="21:22">
      <c r="U5165" s="70"/>
      <c r="V5165" s="70"/>
    </row>
    <row r="5166" spans="21:22">
      <c r="U5166" s="70"/>
      <c r="V5166" s="70"/>
    </row>
    <row r="5167" spans="21:22">
      <c r="U5167" s="70"/>
      <c r="V5167" s="70"/>
    </row>
    <row r="5168" spans="21:22">
      <c r="U5168" s="70"/>
      <c r="V5168" s="70"/>
    </row>
    <row r="5169" spans="21:22">
      <c r="U5169" s="70"/>
      <c r="V5169" s="70"/>
    </row>
    <row r="5170" spans="21:22">
      <c r="U5170" s="70"/>
      <c r="V5170" s="70"/>
    </row>
    <row r="5171" spans="21:22">
      <c r="U5171" s="70"/>
      <c r="V5171" s="70"/>
    </row>
    <row r="5172" spans="21:22">
      <c r="U5172" s="70"/>
      <c r="V5172" s="70"/>
    </row>
    <row r="5173" spans="21:22">
      <c r="U5173" s="70"/>
      <c r="V5173" s="70"/>
    </row>
    <row r="5174" spans="21:22">
      <c r="U5174" s="70"/>
      <c r="V5174" s="70"/>
    </row>
    <row r="5175" spans="21:22">
      <c r="U5175" s="70"/>
      <c r="V5175" s="70"/>
    </row>
    <row r="5176" spans="21:22">
      <c r="U5176" s="70"/>
      <c r="V5176" s="70"/>
    </row>
    <row r="5177" spans="21:22">
      <c r="U5177" s="70"/>
      <c r="V5177" s="70"/>
    </row>
    <row r="5178" spans="21:22">
      <c r="U5178" s="70"/>
      <c r="V5178" s="70"/>
    </row>
    <row r="5179" spans="21:22">
      <c r="U5179" s="70"/>
      <c r="V5179" s="70"/>
    </row>
    <row r="5180" spans="21:22">
      <c r="U5180" s="70"/>
      <c r="V5180" s="70"/>
    </row>
    <row r="5181" spans="21:22">
      <c r="U5181" s="70"/>
      <c r="V5181" s="70"/>
    </row>
    <row r="5182" spans="21:22">
      <c r="U5182" s="70"/>
      <c r="V5182" s="70"/>
    </row>
    <row r="5183" spans="21:22">
      <c r="U5183" s="70"/>
      <c r="V5183" s="70"/>
    </row>
    <row r="5184" spans="21:22">
      <c r="U5184" s="70"/>
      <c r="V5184" s="70"/>
    </row>
    <row r="5185" spans="21:22">
      <c r="U5185" s="70"/>
      <c r="V5185" s="70"/>
    </row>
    <row r="5186" spans="21:22">
      <c r="U5186" s="70"/>
      <c r="V5186" s="70"/>
    </row>
    <row r="5187" spans="21:22">
      <c r="U5187" s="70"/>
      <c r="V5187" s="70"/>
    </row>
    <row r="5188" spans="21:22">
      <c r="U5188" s="70"/>
      <c r="V5188" s="70"/>
    </row>
    <row r="5189" spans="21:22">
      <c r="U5189" s="70"/>
      <c r="V5189" s="70"/>
    </row>
    <row r="5190" spans="21:22">
      <c r="U5190" s="70"/>
      <c r="V5190" s="70"/>
    </row>
    <row r="5191" spans="21:22">
      <c r="U5191" s="70"/>
      <c r="V5191" s="70"/>
    </row>
    <row r="5192" spans="21:22">
      <c r="U5192" s="70"/>
      <c r="V5192" s="70"/>
    </row>
    <row r="5193" spans="21:22">
      <c r="U5193" s="70"/>
      <c r="V5193" s="70"/>
    </row>
    <row r="5194" spans="21:22">
      <c r="U5194" s="70"/>
      <c r="V5194" s="70"/>
    </row>
    <row r="5195" spans="21:22">
      <c r="U5195" s="70"/>
      <c r="V5195" s="70"/>
    </row>
    <row r="5196" spans="21:22">
      <c r="U5196" s="70"/>
      <c r="V5196" s="70"/>
    </row>
    <row r="5197" spans="21:22">
      <c r="U5197" s="70"/>
      <c r="V5197" s="70"/>
    </row>
    <row r="5198" spans="21:22">
      <c r="U5198" s="70"/>
      <c r="V5198" s="70"/>
    </row>
    <row r="5199" spans="21:22">
      <c r="U5199" s="70"/>
      <c r="V5199" s="70"/>
    </row>
    <row r="5200" spans="21:22">
      <c r="U5200" s="70"/>
      <c r="V5200" s="70"/>
    </row>
    <row r="5201" spans="21:22">
      <c r="U5201" s="70"/>
      <c r="V5201" s="70"/>
    </row>
    <row r="5202" spans="21:22">
      <c r="U5202" s="70"/>
      <c r="V5202" s="70"/>
    </row>
    <row r="5203" spans="21:22">
      <c r="U5203" s="70"/>
      <c r="V5203" s="70"/>
    </row>
    <row r="5204" spans="21:22">
      <c r="U5204" s="70"/>
      <c r="V5204" s="70"/>
    </row>
    <row r="5205" spans="21:22">
      <c r="U5205" s="70"/>
      <c r="V5205" s="70"/>
    </row>
    <row r="5206" spans="21:22">
      <c r="U5206" s="70"/>
      <c r="V5206" s="70"/>
    </row>
    <row r="5207" spans="21:22">
      <c r="U5207" s="70"/>
      <c r="V5207" s="70"/>
    </row>
    <row r="5208" spans="21:22">
      <c r="U5208" s="70"/>
      <c r="V5208" s="70"/>
    </row>
    <row r="5209" spans="21:22">
      <c r="U5209" s="70"/>
      <c r="V5209" s="70"/>
    </row>
    <row r="5210" spans="21:22">
      <c r="U5210" s="70"/>
      <c r="V5210" s="70"/>
    </row>
    <row r="5211" spans="21:22">
      <c r="U5211" s="70"/>
      <c r="V5211" s="70"/>
    </row>
    <row r="5212" spans="21:22">
      <c r="U5212" s="70"/>
      <c r="V5212" s="70"/>
    </row>
    <row r="5213" spans="21:22">
      <c r="U5213" s="70"/>
      <c r="V5213" s="70"/>
    </row>
    <row r="5214" spans="21:22">
      <c r="U5214" s="70"/>
      <c r="V5214" s="70"/>
    </row>
    <row r="5215" spans="21:22">
      <c r="U5215" s="70"/>
      <c r="V5215" s="70"/>
    </row>
    <row r="5216" spans="21:22">
      <c r="U5216" s="70"/>
      <c r="V5216" s="70"/>
    </row>
    <row r="5217" spans="21:22">
      <c r="U5217" s="70"/>
      <c r="V5217" s="70"/>
    </row>
    <row r="5218" spans="21:22">
      <c r="U5218" s="70"/>
      <c r="V5218" s="70"/>
    </row>
    <row r="5219" spans="21:22">
      <c r="U5219" s="70"/>
      <c r="V5219" s="70"/>
    </row>
    <row r="5220" spans="21:22">
      <c r="U5220" s="70"/>
      <c r="V5220" s="70"/>
    </row>
    <row r="5221" spans="21:22">
      <c r="U5221" s="70"/>
      <c r="V5221" s="70"/>
    </row>
    <row r="5222" spans="21:22">
      <c r="U5222" s="70"/>
      <c r="V5222" s="70"/>
    </row>
    <row r="5223" spans="21:22">
      <c r="U5223" s="70"/>
      <c r="V5223" s="70"/>
    </row>
    <row r="5224" spans="21:22">
      <c r="U5224" s="70"/>
      <c r="V5224" s="70"/>
    </row>
    <row r="5225" spans="21:22">
      <c r="U5225" s="70"/>
      <c r="V5225" s="70"/>
    </row>
    <row r="5226" spans="21:22">
      <c r="U5226" s="70"/>
      <c r="V5226" s="70"/>
    </row>
    <row r="5227" spans="21:22">
      <c r="U5227" s="70"/>
      <c r="V5227" s="70"/>
    </row>
    <row r="5228" spans="21:22">
      <c r="U5228" s="70"/>
      <c r="V5228" s="70"/>
    </row>
    <row r="5229" spans="21:22">
      <c r="U5229" s="70"/>
      <c r="V5229" s="70"/>
    </row>
    <row r="5230" spans="21:22">
      <c r="U5230" s="70"/>
      <c r="V5230" s="70"/>
    </row>
    <row r="5231" spans="21:22">
      <c r="U5231" s="70"/>
      <c r="V5231" s="70"/>
    </row>
    <row r="5232" spans="21:22">
      <c r="U5232" s="70"/>
      <c r="V5232" s="70"/>
    </row>
    <row r="5233" spans="21:22">
      <c r="U5233" s="70"/>
      <c r="V5233" s="70"/>
    </row>
    <row r="5234" spans="21:22">
      <c r="U5234" s="70"/>
      <c r="V5234" s="70"/>
    </row>
    <row r="5235" spans="21:22">
      <c r="U5235" s="70"/>
      <c r="V5235" s="70"/>
    </row>
    <row r="5236" spans="21:22">
      <c r="U5236" s="70"/>
      <c r="V5236" s="70"/>
    </row>
    <row r="5237" spans="21:22">
      <c r="U5237" s="70"/>
      <c r="V5237" s="70"/>
    </row>
    <row r="5238" spans="21:22">
      <c r="U5238" s="70"/>
      <c r="V5238" s="70"/>
    </row>
    <row r="5239" spans="21:22">
      <c r="U5239" s="70"/>
      <c r="V5239" s="70"/>
    </row>
    <row r="5240" spans="21:22">
      <c r="U5240" s="70"/>
      <c r="V5240" s="70"/>
    </row>
    <row r="5241" spans="21:22">
      <c r="U5241" s="70"/>
      <c r="V5241" s="70"/>
    </row>
    <row r="5242" spans="21:22">
      <c r="U5242" s="70"/>
      <c r="V5242" s="70"/>
    </row>
    <row r="5243" spans="21:22">
      <c r="U5243" s="70"/>
      <c r="V5243" s="70"/>
    </row>
    <row r="5244" spans="21:22">
      <c r="U5244" s="70"/>
      <c r="V5244" s="70"/>
    </row>
    <row r="5245" spans="21:22">
      <c r="U5245" s="70"/>
      <c r="V5245" s="70"/>
    </row>
    <row r="5246" spans="21:22">
      <c r="U5246" s="70"/>
      <c r="V5246" s="70"/>
    </row>
    <row r="5247" spans="21:22">
      <c r="U5247" s="70"/>
      <c r="V5247" s="70"/>
    </row>
    <row r="5248" spans="21:22">
      <c r="U5248" s="70"/>
      <c r="V5248" s="70"/>
    </row>
    <row r="5249" spans="21:22">
      <c r="U5249" s="70"/>
      <c r="V5249" s="70"/>
    </row>
    <row r="5250" spans="21:22">
      <c r="U5250" s="70"/>
      <c r="V5250" s="70"/>
    </row>
    <row r="5251" spans="21:22">
      <c r="U5251" s="70"/>
      <c r="V5251" s="70"/>
    </row>
    <row r="5252" spans="21:22">
      <c r="U5252" s="70"/>
      <c r="V5252" s="70"/>
    </row>
    <row r="5253" spans="21:22">
      <c r="U5253" s="70"/>
      <c r="V5253" s="70"/>
    </row>
    <row r="5254" spans="21:22">
      <c r="U5254" s="70"/>
      <c r="V5254" s="70"/>
    </row>
    <row r="5255" spans="21:22">
      <c r="U5255" s="70"/>
      <c r="V5255" s="70"/>
    </row>
    <row r="5256" spans="21:22">
      <c r="U5256" s="70"/>
      <c r="V5256" s="70"/>
    </row>
    <row r="5257" spans="21:22">
      <c r="U5257" s="70"/>
      <c r="V5257" s="70"/>
    </row>
    <row r="5258" spans="21:22">
      <c r="U5258" s="70"/>
      <c r="V5258" s="70"/>
    </row>
    <row r="5259" spans="21:22">
      <c r="U5259" s="70"/>
      <c r="V5259" s="70"/>
    </row>
    <row r="5260" spans="21:22">
      <c r="U5260" s="70"/>
      <c r="V5260" s="70"/>
    </row>
    <row r="5261" spans="21:22">
      <c r="U5261" s="70"/>
      <c r="V5261" s="70"/>
    </row>
    <row r="5262" spans="21:22">
      <c r="U5262" s="70"/>
      <c r="V5262" s="70"/>
    </row>
    <row r="5263" spans="21:22">
      <c r="U5263" s="70"/>
      <c r="V5263" s="70"/>
    </row>
    <row r="5264" spans="21:22">
      <c r="U5264" s="70"/>
      <c r="V5264" s="70"/>
    </row>
    <row r="5265" spans="21:22">
      <c r="U5265" s="70"/>
      <c r="V5265" s="70"/>
    </row>
    <row r="5266" spans="21:22">
      <c r="U5266" s="70"/>
      <c r="V5266" s="70"/>
    </row>
    <row r="5267" spans="21:22">
      <c r="U5267" s="70"/>
      <c r="V5267" s="70"/>
    </row>
    <row r="5268" spans="21:22">
      <c r="U5268" s="70"/>
      <c r="V5268" s="70"/>
    </row>
    <row r="5269" spans="21:22">
      <c r="U5269" s="70"/>
      <c r="V5269" s="70"/>
    </row>
    <row r="5270" spans="21:22">
      <c r="U5270" s="70"/>
      <c r="V5270" s="70"/>
    </row>
    <row r="5271" spans="21:22">
      <c r="U5271" s="70"/>
      <c r="V5271" s="70"/>
    </row>
    <row r="5272" spans="21:22">
      <c r="U5272" s="70"/>
      <c r="V5272" s="70"/>
    </row>
    <row r="5273" spans="21:22">
      <c r="U5273" s="70"/>
      <c r="V5273" s="70"/>
    </row>
    <row r="5274" spans="21:22">
      <c r="U5274" s="70"/>
      <c r="V5274" s="70"/>
    </row>
    <row r="5275" spans="21:22">
      <c r="U5275" s="70"/>
      <c r="V5275" s="70"/>
    </row>
    <row r="5276" spans="21:22">
      <c r="U5276" s="70"/>
      <c r="V5276" s="70"/>
    </row>
    <row r="5277" spans="21:22">
      <c r="U5277" s="70"/>
      <c r="V5277" s="70"/>
    </row>
    <row r="5278" spans="21:22">
      <c r="U5278" s="70"/>
      <c r="V5278" s="70"/>
    </row>
    <row r="5279" spans="21:22">
      <c r="U5279" s="70"/>
      <c r="V5279" s="70"/>
    </row>
    <row r="5280" spans="21:22">
      <c r="U5280" s="70"/>
      <c r="V5280" s="70"/>
    </row>
    <row r="5281" spans="21:22">
      <c r="U5281" s="70"/>
      <c r="V5281" s="70"/>
    </row>
    <row r="5282" spans="21:22">
      <c r="U5282" s="70"/>
      <c r="V5282" s="70"/>
    </row>
    <row r="5283" spans="21:22">
      <c r="U5283" s="70"/>
      <c r="V5283" s="70"/>
    </row>
    <row r="5284" spans="21:22">
      <c r="U5284" s="70"/>
      <c r="V5284" s="70"/>
    </row>
    <row r="5285" spans="21:22">
      <c r="U5285" s="70"/>
      <c r="V5285" s="70"/>
    </row>
    <row r="5286" spans="21:22">
      <c r="U5286" s="70"/>
      <c r="V5286" s="70"/>
    </row>
    <row r="5287" spans="21:22">
      <c r="U5287" s="70"/>
      <c r="V5287" s="70"/>
    </row>
    <row r="5288" spans="21:22">
      <c r="U5288" s="70"/>
      <c r="V5288" s="70"/>
    </row>
    <row r="5289" spans="21:22">
      <c r="U5289" s="70"/>
      <c r="V5289" s="70"/>
    </row>
    <row r="5290" spans="21:22">
      <c r="U5290" s="70"/>
      <c r="V5290" s="70"/>
    </row>
    <row r="5291" spans="21:22">
      <c r="U5291" s="70"/>
      <c r="V5291" s="70"/>
    </row>
    <row r="5292" spans="21:22">
      <c r="U5292" s="70"/>
      <c r="V5292" s="70"/>
    </row>
    <row r="5293" spans="21:22">
      <c r="U5293" s="70"/>
      <c r="V5293" s="70"/>
    </row>
    <row r="5294" spans="21:22">
      <c r="U5294" s="70"/>
      <c r="V5294" s="70"/>
    </row>
    <row r="5295" spans="21:22">
      <c r="U5295" s="70"/>
      <c r="V5295" s="70"/>
    </row>
    <row r="5296" spans="21:22">
      <c r="U5296" s="70"/>
      <c r="V5296" s="70"/>
    </row>
    <row r="5297" spans="21:22">
      <c r="U5297" s="70"/>
      <c r="V5297" s="70"/>
    </row>
    <row r="5298" spans="21:22">
      <c r="U5298" s="70"/>
      <c r="V5298" s="70"/>
    </row>
    <row r="5299" spans="21:22">
      <c r="U5299" s="70"/>
      <c r="V5299" s="70"/>
    </row>
    <row r="5300" spans="21:22">
      <c r="U5300" s="70"/>
      <c r="V5300" s="70"/>
    </row>
    <row r="5301" spans="21:22">
      <c r="U5301" s="70"/>
      <c r="V5301" s="70"/>
    </row>
    <row r="5302" spans="21:22">
      <c r="U5302" s="70"/>
      <c r="V5302" s="70"/>
    </row>
    <row r="5303" spans="21:22">
      <c r="U5303" s="70"/>
      <c r="V5303" s="70"/>
    </row>
    <row r="5304" spans="21:22">
      <c r="U5304" s="70"/>
      <c r="V5304" s="70"/>
    </row>
    <row r="5305" spans="21:22">
      <c r="U5305" s="70"/>
      <c r="V5305" s="70"/>
    </row>
    <row r="5306" spans="21:22">
      <c r="U5306" s="70"/>
      <c r="V5306" s="70"/>
    </row>
    <row r="5307" spans="21:22">
      <c r="U5307" s="70"/>
      <c r="V5307" s="70"/>
    </row>
    <row r="5308" spans="21:22">
      <c r="U5308" s="70"/>
      <c r="V5308" s="70"/>
    </row>
    <row r="5309" spans="21:22">
      <c r="U5309" s="70"/>
      <c r="V5309" s="70"/>
    </row>
    <row r="5310" spans="21:22">
      <c r="U5310" s="70"/>
      <c r="V5310" s="70"/>
    </row>
    <row r="5311" spans="21:22">
      <c r="U5311" s="70"/>
      <c r="V5311" s="70"/>
    </row>
    <row r="5312" spans="21:22">
      <c r="U5312" s="70"/>
      <c r="V5312" s="70"/>
    </row>
    <row r="5313" spans="21:22">
      <c r="U5313" s="70"/>
      <c r="V5313" s="70"/>
    </row>
    <row r="5314" spans="21:22">
      <c r="U5314" s="70"/>
      <c r="V5314" s="70"/>
    </row>
    <row r="5315" spans="21:22">
      <c r="U5315" s="70"/>
      <c r="V5315" s="70"/>
    </row>
    <row r="5316" spans="21:22">
      <c r="U5316" s="70"/>
      <c r="V5316" s="70"/>
    </row>
    <row r="5317" spans="21:22">
      <c r="U5317" s="70"/>
      <c r="V5317" s="70"/>
    </row>
    <row r="5318" spans="21:22">
      <c r="U5318" s="70"/>
      <c r="V5318" s="70"/>
    </row>
    <row r="5319" spans="21:22">
      <c r="U5319" s="70"/>
      <c r="V5319" s="70"/>
    </row>
    <row r="5320" spans="21:22">
      <c r="U5320" s="70"/>
      <c r="V5320" s="70"/>
    </row>
    <row r="5321" spans="21:22">
      <c r="U5321" s="70"/>
      <c r="V5321" s="70"/>
    </row>
    <row r="5322" spans="21:22">
      <c r="U5322" s="70"/>
      <c r="V5322" s="70"/>
    </row>
    <row r="5323" spans="21:22">
      <c r="U5323" s="70"/>
      <c r="V5323" s="70"/>
    </row>
    <row r="5324" spans="21:22">
      <c r="U5324" s="70"/>
      <c r="V5324" s="70"/>
    </row>
    <row r="5325" spans="21:22">
      <c r="U5325" s="70"/>
      <c r="V5325" s="70"/>
    </row>
    <row r="5326" spans="21:22">
      <c r="U5326" s="70"/>
      <c r="V5326" s="70"/>
    </row>
    <row r="5327" spans="21:22">
      <c r="U5327" s="70"/>
      <c r="V5327" s="70"/>
    </row>
    <row r="5328" spans="21:22">
      <c r="U5328" s="70"/>
      <c r="V5328" s="70"/>
    </row>
    <row r="5329" spans="21:22">
      <c r="U5329" s="70"/>
      <c r="V5329" s="70"/>
    </row>
    <row r="5330" spans="21:22">
      <c r="U5330" s="70"/>
      <c r="V5330" s="70"/>
    </row>
    <row r="5331" spans="21:22">
      <c r="U5331" s="70"/>
      <c r="V5331" s="70"/>
    </row>
    <row r="5332" spans="21:22">
      <c r="U5332" s="70"/>
      <c r="V5332" s="70"/>
    </row>
    <row r="5333" spans="21:22">
      <c r="U5333" s="70"/>
      <c r="V5333" s="70"/>
    </row>
    <row r="5334" spans="21:22">
      <c r="U5334" s="70"/>
      <c r="V5334" s="70"/>
    </row>
    <row r="5335" spans="21:22">
      <c r="U5335" s="70"/>
      <c r="V5335" s="70"/>
    </row>
    <row r="5336" spans="21:22">
      <c r="U5336" s="70"/>
      <c r="V5336" s="70"/>
    </row>
    <row r="5337" spans="21:22">
      <c r="U5337" s="70"/>
      <c r="V5337" s="70"/>
    </row>
    <row r="5338" spans="21:22">
      <c r="U5338" s="70"/>
      <c r="V5338" s="70"/>
    </row>
    <row r="5339" spans="21:22">
      <c r="U5339" s="70"/>
      <c r="V5339" s="70"/>
    </row>
    <row r="5340" spans="21:22">
      <c r="U5340" s="70"/>
      <c r="V5340" s="70"/>
    </row>
    <row r="5341" spans="21:22">
      <c r="U5341" s="70"/>
      <c r="V5341" s="70"/>
    </row>
    <row r="5342" spans="21:22">
      <c r="U5342" s="70"/>
      <c r="V5342" s="70"/>
    </row>
    <row r="5343" spans="21:22">
      <c r="U5343" s="70"/>
      <c r="V5343" s="70"/>
    </row>
    <row r="5344" spans="21:22">
      <c r="U5344" s="70"/>
      <c r="V5344" s="70"/>
    </row>
    <row r="5345" spans="21:22">
      <c r="U5345" s="70"/>
      <c r="V5345" s="70"/>
    </row>
    <row r="5346" spans="21:22">
      <c r="U5346" s="70"/>
      <c r="V5346" s="70"/>
    </row>
    <row r="5347" spans="21:22">
      <c r="U5347" s="70"/>
      <c r="V5347" s="70"/>
    </row>
    <row r="5348" spans="21:22">
      <c r="U5348" s="70"/>
      <c r="V5348" s="70"/>
    </row>
    <row r="5349" spans="21:22">
      <c r="U5349" s="70"/>
      <c r="V5349" s="70"/>
    </row>
    <row r="5350" spans="21:22">
      <c r="U5350" s="70"/>
      <c r="V5350" s="70"/>
    </row>
    <row r="5351" spans="21:22">
      <c r="U5351" s="70"/>
      <c r="V5351" s="70"/>
    </row>
    <row r="5352" spans="21:22">
      <c r="U5352" s="70"/>
      <c r="V5352" s="70"/>
    </row>
    <row r="5353" spans="21:22">
      <c r="U5353" s="70"/>
      <c r="V5353" s="70"/>
    </row>
    <row r="5354" spans="21:22">
      <c r="U5354" s="70"/>
      <c r="V5354" s="70"/>
    </row>
    <row r="5355" spans="21:22">
      <c r="U5355" s="70"/>
      <c r="V5355" s="70"/>
    </row>
    <row r="5356" spans="21:22">
      <c r="U5356" s="70"/>
      <c r="V5356" s="70"/>
    </row>
    <row r="5357" spans="21:22">
      <c r="U5357" s="70"/>
      <c r="V5357" s="70"/>
    </row>
    <row r="5358" spans="21:22">
      <c r="U5358" s="70"/>
      <c r="V5358" s="70"/>
    </row>
    <row r="5359" spans="21:22">
      <c r="U5359" s="70"/>
      <c r="V5359" s="70"/>
    </row>
    <row r="5360" spans="21:22">
      <c r="U5360" s="70"/>
      <c r="V5360" s="70"/>
    </row>
    <row r="5361" spans="21:22">
      <c r="U5361" s="70"/>
      <c r="V5361" s="70"/>
    </row>
    <row r="5362" spans="21:22">
      <c r="U5362" s="70"/>
      <c r="V5362" s="70"/>
    </row>
    <row r="5363" spans="21:22">
      <c r="U5363" s="70"/>
      <c r="V5363" s="70"/>
    </row>
    <row r="5364" spans="21:22">
      <c r="U5364" s="70"/>
      <c r="V5364" s="70"/>
    </row>
    <row r="5365" spans="21:22">
      <c r="U5365" s="70"/>
      <c r="V5365" s="70"/>
    </row>
    <row r="5366" spans="21:22">
      <c r="U5366" s="70"/>
      <c r="V5366" s="70"/>
    </row>
    <row r="5367" spans="21:22">
      <c r="U5367" s="70"/>
      <c r="V5367" s="70"/>
    </row>
    <row r="5368" spans="21:22">
      <c r="U5368" s="70"/>
      <c r="V5368" s="70"/>
    </row>
    <row r="5369" spans="21:22">
      <c r="U5369" s="70"/>
      <c r="V5369" s="70"/>
    </row>
    <row r="5370" spans="21:22">
      <c r="U5370" s="70"/>
      <c r="V5370" s="70"/>
    </row>
    <row r="5371" spans="21:22">
      <c r="U5371" s="70"/>
      <c r="V5371" s="70"/>
    </row>
    <row r="5372" spans="21:22">
      <c r="U5372" s="70"/>
      <c r="V5372" s="70"/>
    </row>
    <row r="5373" spans="21:22">
      <c r="U5373" s="70"/>
      <c r="V5373" s="70"/>
    </row>
    <row r="5374" spans="21:22">
      <c r="U5374" s="70"/>
      <c r="V5374" s="70"/>
    </row>
    <row r="5375" spans="21:22">
      <c r="U5375" s="70"/>
      <c r="V5375" s="70"/>
    </row>
    <row r="5376" spans="21:22">
      <c r="U5376" s="70"/>
      <c r="V5376" s="70"/>
    </row>
    <row r="5377" spans="21:22">
      <c r="U5377" s="70"/>
      <c r="V5377" s="70"/>
    </row>
    <row r="5378" spans="21:22">
      <c r="U5378" s="70"/>
      <c r="V5378" s="70"/>
    </row>
    <row r="5379" spans="21:22">
      <c r="U5379" s="70"/>
      <c r="V5379" s="70"/>
    </row>
    <row r="5380" spans="21:22">
      <c r="U5380" s="70"/>
      <c r="V5380" s="70"/>
    </row>
    <row r="5381" spans="21:22">
      <c r="U5381" s="70"/>
      <c r="V5381" s="70"/>
    </row>
    <row r="5382" spans="21:22">
      <c r="U5382" s="70"/>
      <c r="V5382" s="70"/>
    </row>
    <row r="5383" spans="21:22">
      <c r="U5383" s="70"/>
      <c r="V5383" s="70"/>
    </row>
    <row r="5384" spans="21:22">
      <c r="U5384" s="70"/>
      <c r="V5384" s="70"/>
    </row>
    <row r="5385" spans="21:22">
      <c r="U5385" s="70"/>
      <c r="V5385" s="70"/>
    </row>
    <row r="5386" spans="21:22">
      <c r="U5386" s="70"/>
      <c r="V5386" s="70"/>
    </row>
    <row r="5387" spans="21:22">
      <c r="U5387" s="70"/>
      <c r="V5387" s="70"/>
    </row>
    <row r="5388" spans="21:22">
      <c r="U5388" s="70"/>
      <c r="V5388" s="70"/>
    </row>
    <row r="5389" spans="21:22">
      <c r="U5389" s="70"/>
      <c r="V5389" s="70"/>
    </row>
    <row r="5390" spans="21:22">
      <c r="U5390" s="70"/>
      <c r="V5390" s="70"/>
    </row>
    <row r="5391" spans="21:22">
      <c r="U5391" s="70"/>
      <c r="V5391" s="70"/>
    </row>
    <row r="5392" spans="21:22">
      <c r="U5392" s="70"/>
      <c r="V5392" s="70"/>
    </row>
    <row r="5393" spans="21:22">
      <c r="U5393" s="70"/>
      <c r="V5393" s="70"/>
    </row>
    <row r="5394" spans="21:22">
      <c r="U5394" s="70"/>
      <c r="V5394" s="70"/>
    </row>
    <row r="5395" spans="21:22">
      <c r="U5395" s="70"/>
      <c r="V5395" s="70"/>
    </row>
    <row r="5396" spans="21:22">
      <c r="U5396" s="70"/>
      <c r="V5396" s="70"/>
    </row>
    <row r="5397" spans="21:22">
      <c r="U5397" s="70"/>
      <c r="V5397" s="70"/>
    </row>
    <row r="5398" spans="21:22">
      <c r="U5398" s="70"/>
      <c r="V5398" s="70"/>
    </row>
    <row r="5399" spans="21:22">
      <c r="U5399" s="70"/>
      <c r="V5399" s="70"/>
    </row>
    <row r="5400" spans="21:22">
      <c r="U5400" s="70"/>
      <c r="V5400" s="70"/>
    </row>
    <row r="5401" spans="21:22">
      <c r="U5401" s="70"/>
      <c r="V5401" s="70"/>
    </row>
    <row r="5402" spans="21:22">
      <c r="U5402" s="70"/>
      <c r="V5402" s="70"/>
    </row>
    <row r="5403" spans="21:22">
      <c r="U5403" s="70"/>
      <c r="V5403" s="70"/>
    </row>
    <row r="5404" spans="21:22">
      <c r="U5404" s="70"/>
      <c r="V5404" s="70"/>
    </row>
    <row r="5405" spans="21:22">
      <c r="U5405" s="70"/>
      <c r="V5405" s="70"/>
    </row>
    <row r="5406" spans="21:22">
      <c r="U5406" s="70"/>
      <c r="V5406" s="70"/>
    </row>
    <row r="5407" spans="21:22">
      <c r="U5407" s="70"/>
      <c r="V5407" s="70"/>
    </row>
    <row r="5408" spans="21:22">
      <c r="U5408" s="70"/>
      <c r="V5408" s="70"/>
    </row>
    <row r="5409" spans="21:22">
      <c r="U5409" s="70"/>
      <c r="V5409" s="70"/>
    </row>
    <row r="5410" spans="21:22">
      <c r="U5410" s="70"/>
      <c r="V5410" s="70"/>
    </row>
    <row r="5411" spans="21:22">
      <c r="U5411" s="70"/>
      <c r="V5411" s="70"/>
    </row>
    <row r="5412" spans="21:22">
      <c r="U5412" s="70"/>
      <c r="V5412" s="70"/>
    </row>
    <row r="5413" spans="21:22">
      <c r="U5413" s="70"/>
      <c r="V5413" s="70"/>
    </row>
    <row r="5414" spans="21:22">
      <c r="U5414" s="70"/>
      <c r="V5414" s="70"/>
    </row>
    <row r="5415" spans="21:22">
      <c r="U5415" s="70"/>
      <c r="V5415" s="70"/>
    </row>
    <row r="5416" spans="21:22">
      <c r="U5416" s="70"/>
      <c r="V5416" s="70"/>
    </row>
    <row r="5417" spans="21:22">
      <c r="U5417" s="70"/>
      <c r="V5417" s="70"/>
    </row>
    <row r="5418" spans="21:22">
      <c r="U5418" s="70"/>
      <c r="V5418" s="70"/>
    </row>
    <row r="5419" spans="21:22">
      <c r="U5419" s="70"/>
      <c r="V5419" s="70"/>
    </row>
    <row r="5420" spans="21:22">
      <c r="U5420" s="70"/>
      <c r="V5420" s="70"/>
    </row>
    <row r="5421" spans="21:22">
      <c r="U5421" s="70"/>
      <c r="V5421" s="70"/>
    </row>
    <row r="5422" spans="21:22">
      <c r="U5422" s="70"/>
      <c r="V5422" s="70"/>
    </row>
    <row r="5423" spans="21:22">
      <c r="U5423" s="70"/>
      <c r="V5423" s="70"/>
    </row>
    <row r="5424" spans="21:22">
      <c r="U5424" s="70"/>
      <c r="V5424" s="70"/>
    </row>
    <row r="5425" spans="21:22">
      <c r="U5425" s="70"/>
      <c r="V5425" s="70"/>
    </row>
    <row r="5426" spans="21:22">
      <c r="U5426" s="70"/>
      <c r="V5426" s="70"/>
    </row>
    <row r="5427" spans="21:22">
      <c r="U5427" s="70"/>
      <c r="V5427" s="70"/>
    </row>
    <row r="5428" spans="21:22">
      <c r="U5428" s="70"/>
      <c r="V5428" s="70"/>
    </row>
    <row r="5429" spans="21:22">
      <c r="U5429" s="70"/>
      <c r="V5429" s="70"/>
    </row>
    <row r="5430" spans="21:22">
      <c r="U5430" s="70"/>
      <c r="V5430" s="70"/>
    </row>
    <row r="5431" spans="21:22">
      <c r="U5431" s="70"/>
      <c r="V5431" s="70"/>
    </row>
    <row r="5432" spans="21:22">
      <c r="U5432" s="70"/>
      <c r="V5432" s="70"/>
    </row>
    <row r="5433" spans="21:22">
      <c r="U5433" s="70"/>
      <c r="V5433" s="70"/>
    </row>
    <row r="5434" spans="21:22">
      <c r="U5434" s="70"/>
      <c r="V5434" s="70"/>
    </row>
    <row r="5435" spans="21:22">
      <c r="U5435" s="70"/>
      <c r="V5435" s="70"/>
    </row>
    <row r="5436" spans="21:22">
      <c r="U5436" s="70"/>
      <c r="V5436" s="70"/>
    </row>
    <row r="5437" spans="21:22">
      <c r="U5437" s="70"/>
      <c r="V5437" s="70"/>
    </row>
    <row r="5438" spans="21:22">
      <c r="U5438" s="70"/>
      <c r="V5438" s="70"/>
    </row>
    <row r="5439" spans="21:22">
      <c r="U5439" s="70"/>
      <c r="V5439" s="70"/>
    </row>
    <row r="5440" spans="21:22">
      <c r="U5440" s="70"/>
      <c r="V5440" s="70"/>
    </row>
    <row r="5441" spans="21:22">
      <c r="U5441" s="70"/>
      <c r="V5441" s="70"/>
    </row>
    <row r="5442" spans="21:22">
      <c r="U5442" s="70"/>
      <c r="V5442" s="70"/>
    </row>
    <row r="5443" spans="21:22">
      <c r="U5443" s="70"/>
      <c r="V5443" s="70"/>
    </row>
    <row r="5444" spans="21:22">
      <c r="U5444" s="70"/>
      <c r="V5444" s="70"/>
    </row>
    <row r="5445" spans="21:22">
      <c r="U5445" s="70"/>
      <c r="V5445" s="70"/>
    </row>
    <row r="5446" spans="21:22">
      <c r="U5446" s="70"/>
      <c r="V5446" s="70"/>
    </row>
    <row r="5447" spans="21:22">
      <c r="U5447" s="70"/>
      <c r="V5447" s="70"/>
    </row>
    <row r="5448" spans="21:22">
      <c r="U5448" s="70"/>
      <c r="V5448" s="70"/>
    </row>
    <row r="5449" spans="21:22">
      <c r="U5449" s="70"/>
      <c r="V5449" s="70"/>
    </row>
    <row r="5450" spans="21:22">
      <c r="U5450" s="70"/>
      <c r="V5450" s="70"/>
    </row>
    <row r="5451" spans="21:22">
      <c r="U5451" s="70"/>
      <c r="V5451" s="70"/>
    </row>
    <row r="5452" spans="21:22">
      <c r="U5452" s="70"/>
      <c r="V5452" s="70"/>
    </row>
    <row r="5453" spans="21:22">
      <c r="U5453" s="70"/>
      <c r="V5453" s="70"/>
    </row>
    <row r="5454" spans="21:22">
      <c r="U5454" s="70"/>
      <c r="V5454" s="70"/>
    </row>
    <row r="5455" spans="21:22">
      <c r="U5455" s="70"/>
      <c r="V5455" s="70"/>
    </row>
    <row r="5456" spans="21:22">
      <c r="U5456" s="70"/>
      <c r="V5456" s="70"/>
    </row>
    <row r="5457" spans="21:22">
      <c r="U5457" s="70"/>
      <c r="V5457" s="70"/>
    </row>
    <row r="5458" spans="21:22">
      <c r="U5458" s="70"/>
      <c r="V5458" s="70"/>
    </row>
    <row r="5459" spans="21:22">
      <c r="U5459" s="70"/>
      <c r="V5459" s="70"/>
    </row>
    <row r="5460" spans="21:22">
      <c r="U5460" s="70"/>
      <c r="V5460" s="70"/>
    </row>
    <row r="5461" spans="21:22">
      <c r="U5461" s="70"/>
      <c r="V5461" s="70"/>
    </row>
    <row r="5462" spans="21:22">
      <c r="U5462" s="70"/>
      <c r="V5462" s="70"/>
    </row>
    <row r="5463" spans="21:22">
      <c r="U5463" s="70"/>
      <c r="V5463" s="70"/>
    </row>
    <row r="5464" spans="21:22">
      <c r="U5464" s="70"/>
      <c r="V5464" s="70"/>
    </row>
    <row r="5465" spans="21:22">
      <c r="U5465" s="70"/>
      <c r="V5465" s="70"/>
    </row>
    <row r="5466" spans="21:22">
      <c r="U5466" s="70"/>
      <c r="V5466" s="70"/>
    </row>
    <row r="5467" spans="21:22">
      <c r="U5467" s="70"/>
      <c r="V5467" s="70"/>
    </row>
    <row r="5468" spans="21:22">
      <c r="U5468" s="70"/>
      <c r="V5468" s="70"/>
    </row>
    <row r="5469" spans="21:22">
      <c r="U5469" s="70"/>
      <c r="V5469" s="70"/>
    </row>
    <row r="5470" spans="21:22">
      <c r="U5470" s="70"/>
      <c r="V5470" s="70"/>
    </row>
    <row r="5471" spans="21:22">
      <c r="U5471" s="70"/>
      <c r="V5471" s="70"/>
    </row>
    <row r="5472" spans="21:22">
      <c r="U5472" s="70"/>
      <c r="V5472" s="70"/>
    </row>
    <row r="5473" spans="21:22">
      <c r="U5473" s="70"/>
      <c r="V5473" s="70"/>
    </row>
    <row r="5474" spans="21:22">
      <c r="U5474" s="70"/>
      <c r="V5474" s="70"/>
    </row>
    <row r="5475" spans="21:22">
      <c r="U5475" s="70"/>
      <c r="V5475" s="70"/>
    </row>
    <row r="5476" spans="21:22">
      <c r="U5476" s="70"/>
      <c r="V5476" s="70"/>
    </row>
    <row r="5477" spans="21:22">
      <c r="U5477" s="70"/>
      <c r="V5477" s="70"/>
    </row>
    <row r="5478" spans="21:22">
      <c r="U5478" s="70"/>
      <c r="V5478" s="70"/>
    </row>
    <row r="5479" spans="21:22">
      <c r="U5479" s="70"/>
      <c r="V5479" s="70"/>
    </row>
    <row r="5480" spans="21:22">
      <c r="U5480" s="70"/>
      <c r="V5480" s="70"/>
    </row>
    <row r="5481" spans="21:22">
      <c r="U5481" s="70"/>
      <c r="V5481" s="70"/>
    </row>
    <row r="5482" spans="21:22">
      <c r="U5482" s="70"/>
      <c r="V5482" s="70"/>
    </row>
    <row r="5483" spans="21:22">
      <c r="U5483" s="70"/>
      <c r="V5483" s="70"/>
    </row>
    <row r="5484" spans="21:22">
      <c r="U5484" s="70"/>
      <c r="V5484" s="70"/>
    </row>
    <row r="5485" spans="21:22">
      <c r="U5485" s="70"/>
      <c r="V5485" s="70"/>
    </row>
    <row r="5486" spans="21:22">
      <c r="U5486" s="70"/>
      <c r="V5486" s="70"/>
    </row>
    <row r="5487" spans="21:22">
      <c r="U5487" s="70"/>
      <c r="V5487" s="70"/>
    </row>
    <row r="5488" spans="21:22">
      <c r="U5488" s="70"/>
      <c r="V5488" s="70"/>
    </row>
    <row r="5489" spans="21:22">
      <c r="U5489" s="70"/>
      <c r="V5489" s="70"/>
    </row>
    <row r="5490" spans="21:22">
      <c r="U5490" s="70"/>
      <c r="V5490" s="70"/>
    </row>
    <row r="5491" spans="21:22">
      <c r="U5491" s="70"/>
      <c r="V5491" s="70"/>
    </row>
    <row r="5492" spans="21:22">
      <c r="U5492" s="70"/>
      <c r="V5492" s="70"/>
    </row>
    <row r="5493" spans="21:22">
      <c r="U5493" s="70"/>
      <c r="V5493" s="70"/>
    </row>
    <row r="5494" spans="21:22">
      <c r="U5494" s="70"/>
      <c r="V5494" s="70"/>
    </row>
    <row r="5495" spans="21:22">
      <c r="U5495" s="70"/>
      <c r="V5495" s="70"/>
    </row>
    <row r="5496" spans="21:22">
      <c r="U5496" s="70"/>
      <c r="V5496" s="70"/>
    </row>
    <row r="5497" spans="21:22">
      <c r="U5497" s="70"/>
      <c r="V5497" s="70"/>
    </row>
    <row r="5498" spans="21:22">
      <c r="U5498" s="70"/>
      <c r="V5498" s="70"/>
    </row>
    <row r="5499" spans="21:22">
      <c r="U5499" s="70"/>
      <c r="V5499" s="70"/>
    </row>
    <row r="5500" spans="21:22">
      <c r="U5500" s="70"/>
      <c r="V5500" s="70"/>
    </row>
    <row r="5501" spans="21:22">
      <c r="U5501" s="70"/>
      <c r="V5501" s="70"/>
    </row>
    <row r="5502" spans="21:22">
      <c r="U5502" s="70"/>
      <c r="V5502" s="70"/>
    </row>
    <row r="5503" spans="21:22">
      <c r="U5503" s="70"/>
      <c r="V5503" s="70"/>
    </row>
    <row r="5504" spans="21:22">
      <c r="U5504" s="70"/>
      <c r="V5504" s="70"/>
    </row>
    <row r="5505" spans="21:22">
      <c r="U5505" s="70"/>
      <c r="V5505" s="70"/>
    </row>
    <row r="5506" spans="21:22">
      <c r="U5506" s="70"/>
      <c r="V5506" s="70"/>
    </row>
    <row r="5507" spans="21:22">
      <c r="U5507" s="70"/>
      <c r="V5507" s="70"/>
    </row>
    <row r="5508" spans="21:22">
      <c r="U5508" s="70"/>
      <c r="V5508" s="70"/>
    </row>
    <row r="5509" spans="21:22">
      <c r="U5509" s="70"/>
      <c r="V5509" s="70"/>
    </row>
    <row r="5510" spans="21:22">
      <c r="U5510" s="70"/>
      <c r="V5510" s="70"/>
    </row>
    <row r="5511" spans="21:22">
      <c r="U5511" s="70"/>
      <c r="V5511" s="70"/>
    </row>
    <row r="5512" spans="21:22">
      <c r="U5512" s="70"/>
      <c r="V5512" s="70"/>
    </row>
    <row r="5513" spans="21:22">
      <c r="U5513" s="70"/>
      <c r="V5513" s="70"/>
    </row>
    <row r="5514" spans="21:22">
      <c r="U5514" s="70"/>
      <c r="V5514" s="70"/>
    </row>
    <row r="5515" spans="21:22">
      <c r="U5515" s="70"/>
      <c r="V5515" s="70"/>
    </row>
    <row r="5516" spans="21:22">
      <c r="U5516" s="70"/>
      <c r="V5516" s="70"/>
    </row>
    <row r="5517" spans="21:22">
      <c r="U5517" s="70"/>
      <c r="V5517" s="70"/>
    </row>
    <row r="5518" spans="21:22">
      <c r="U5518" s="70"/>
      <c r="V5518" s="70"/>
    </row>
    <row r="5519" spans="21:22">
      <c r="U5519" s="70"/>
      <c r="V5519" s="70"/>
    </row>
    <row r="5520" spans="21:22">
      <c r="U5520" s="70"/>
      <c r="V5520" s="70"/>
    </row>
    <row r="5521" spans="21:22">
      <c r="U5521" s="70"/>
      <c r="V5521" s="70"/>
    </row>
    <row r="5522" spans="21:22">
      <c r="U5522" s="70"/>
      <c r="V5522" s="70"/>
    </row>
    <row r="5523" spans="21:22">
      <c r="U5523" s="70"/>
      <c r="V5523" s="70"/>
    </row>
    <row r="5524" spans="21:22">
      <c r="U5524" s="70"/>
      <c r="V5524" s="70"/>
    </row>
    <row r="5525" spans="21:22">
      <c r="U5525" s="70"/>
      <c r="V5525" s="70"/>
    </row>
    <row r="5526" spans="21:22">
      <c r="U5526" s="70"/>
      <c r="V5526" s="70"/>
    </row>
    <row r="5527" spans="21:22">
      <c r="U5527" s="70"/>
      <c r="V5527" s="70"/>
    </row>
    <row r="5528" spans="21:22">
      <c r="U5528" s="70"/>
      <c r="V5528" s="70"/>
    </row>
    <row r="5529" spans="21:22">
      <c r="U5529" s="70"/>
      <c r="V5529" s="70"/>
    </row>
    <row r="5530" spans="21:22">
      <c r="U5530" s="70"/>
      <c r="V5530" s="70"/>
    </row>
    <row r="5531" spans="21:22">
      <c r="U5531" s="70"/>
      <c r="V5531" s="70"/>
    </row>
    <row r="5532" spans="21:22">
      <c r="U5532" s="70"/>
      <c r="V5532" s="70"/>
    </row>
    <row r="5533" spans="21:22">
      <c r="U5533" s="70"/>
      <c r="V5533" s="70"/>
    </row>
    <row r="5534" spans="21:22">
      <c r="U5534" s="70"/>
      <c r="V5534" s="70"/>
    </row>
    <row r="5535" spans="21:22">
      <c r="U5535" s="70"/>
      <c r="V5535" s="70"/>
    </row>
    <row r="5536" spans="21:22">
      <c r="U5536" s="70"/>
      <c r="V5536" s="70"/>
    </row>
    <row r="5537" spans="21:22">
      <c r="U5537" s="70"/>
      <c r="V5537" s="70"/>
    </row>
    <row r="5538" spans="21:22">
      <c r="U5538" s="70"/>
      <c r="V5538" s="70"/>
    </row>
    <row r="5539" spans="21:22">
      <c r="U5539" s="70"/>
      <c r="V5539" s="70"/>
    </row>
    <row r="5540" spans="21:22">
      <c r="U5540" s="70"/>
      <c r="V5540" s="70"/>
    </row>
    <row r="5541" spans="21:22">
      <c r="U5541" s="70"/>
      <c r="V5541" s="70"/>
    </row>
    <row r="5542" spans="21:22">
      <c r="U5542" s="70"/>
      <c r="V5542" s="70"/>
    </row>
    <row r="5543" spans="21:22">
      <c r="U5543" s="70"/>
      <c r="V5543" s="70"/>
    </row>
    <row r="5544" spans="21:22">
      <c r="U5544" s="70"/>
      <c r="V5544" s="70"/>
    </row>
    <row r="5545" spans="21:22">
      <c r="U5545" s="70"/>
      <c r="V5545" s="70"/>
    </row>
    <row r="5546" spans="21:22">
      <c r="U5546" s="70"/>
      <c r="V5546" s="70"/>
    </row>
    <row r="5547" spans="21:22">
      <c r="U5547" s="70"/>
      <c r="V5547" s="70"/>
    </row>
    <row r="5548" spans="21:22">
      <c r="U5548" s="70"/>
      <c r="V5548" s="70"/>
    </row>
    <row r="5549" spans="21:22">
      <c r="U5549" s="70"/>
      <c r="V5549" s="70"/>
    </row>
    <row r="5550" spans="21:22">
      <c r="U5550" s="70"/>
      <c r="V5550" s="70"/>
    </row>
    <row r="5551" spans="21:22">
      <c r="U5551" s="70"/>
      <c r="V5551" s="70"/>
    </row>
    <row r="5552" spans="21:22">
      <c r="U5552" s="70"/>
      <c r="V5552" s="70"/>
    </row>
    <row r="5553" spans="21:22">
      <c r="U5553" s="70"/>
      <c r="V5553" s="70"/>
    </row>
    <row r="5554" spans="21:22">
      <c r="U5554" s="70"/>
      <c r="V5554" s="70"/>
    </row>
    <row r="5555" spans="21:22">
      <c r="U5555" s="70"/>
      <c r="V5555" s="70"/>
    </row>
    <row r="5556" spans="21:22">
      <c r="U5556" s="70"/>
      <c r="V5556" s="70"/>
    </row>
    <row r="5557" spans="21:22">
      <c r="U5557" s="70"/>
      <c r="V5557" s="70"/>
    </row>
    <row r="5558" spans="21:22">
      <c r="U5558" s="70"/>
      <c r="V5558" s="70"/>
    </row>
    <row r="5559" spans="21:22">
      <c r="U5559" s="70"/>
      <c r="V5559" s="70"/>
    </row>
    <row r="5560" spans="21:22">
      <c r="U5560" s="70"/>
      <c r="V5560" s="70"/>
    </row>
    <row r="5561" spans="21:22">
      <c r="U5561" s="70"/>
      <c r="V5561" s="70"/>
    </row>
    <row r="5562" spans="21:22">
      <c r="U5562" s="70"/>
      <c r="V5562" s="70"/>
    </row>
    <row r="5563" spans="21:22">
      <c r="U5563" s="70"/>
      <c r="V5563" s="70"/>
    </row>
    <row r="5564" spans="21:22">
      <c r="U5564" s="70"/>
      <c r="V5564" s="70"/>
    </row>
    <row r="5565" spans="21:22">
      <c r="U5565" s="70"/>
      <c r="V5565" s="70"/>
    </row>
    <row r="5566" spans="21:22">
      <c r="U5566" s="70"/>
      <c r="V5566" s="70"/>
    </row>
    <row r="5567" spans="21:22">
      <c r="U5567" s="70"/>
      <c r="V5567" s="70"/>
    </row>
    <row r="5568" spans="21:22">
      <c r="U5568" s="70"/>
      <c r="V5568" s="70"/>
    </row>
    <row r="5569" spans="21:22">
      <c r="U5569" s="70"/>
      <c r="V5569" s="70"/>
    </row>
    <row r="5570" spans="21:22">
      <c r="U5570" s="70"/>
      <c r="V5570" s="70"/>
    </row>
    <row r="5571" spans="21:22">
      <c r="U5571" s="70"/>
      <c r="V5571" s="70"/>
    </row>
    <row r="5572" spans="21:22">
      <c r="U5572" s="70"/>
      <c r="V5572" s="70"/>
    </row>
    <row r="5573" spans="21:22">
      <c r="U5573" s="70"/>
      <c r="V5573" s="70"/>
    </row>
    <row r="5574" spans="21:22">
      <c r="U5574" s="70"/>
      <c r="V5574" s="70"/>
    </row>
    <row r="5575" spans="21:22">
      <c r="U5575" s="70"/>
      <c r="V5575" s="70"/>
    </row>
    <row r="5576" spans="21:22">
      <c r="U5576" s="70"/>
      <c r="V5576" s="70"/>
    </row>
    <row r="5577" spans="21:22">
      <c r="U5577" s="70"/>
      <c r="V5577" s="70"/>
    </row>
    <row r="5578" spans="21:22">
      <c r="U5578" s="70"/>
      <c r="V5578" s="70"/>
    </row>
    <row r="5579" spans="21:22">
      <c r="U5579" s="70"/>
      <c r="V5579" s="70"/>
    </row>
    <row r="5580" spans="21:22">
      <c r="U5580" s="70"/>
      <c r="V5580" s="70"/>
    </row>
    <row r="5581" spans="21:22">
      <c r="U5581" s="70"/>
      <c r="V5581" s="70"/>
    </row>
    <row r="5582" spans="21:22">
      <c r="U5582" s="70"/>
      <c r="V5582" s="70"/>
    </row>
    <row r="5583" spans="21:22">
      <c r="U5583" s="70"/>
      <c r="V5583" s="70"/>
    </row>
    <row r="5584" spans="21:22">
      <c r="U5584" s="70"/>
      <c r="V5584" s="70"/>
    </row>
    <row r="5585" spans="21:22">
      <c r="U5585" s="70"/>
      <c r="V5585" s="70"/>
    </row>
    <row r="5586" spans="21:22">
      <c r="U5586" s="70"/>
      <c r="V5586" s="70"/>
    </row>
    <row r="5587" spans="21:22">
      <c r="U5587" s="70"/>
      <c r="V5587" s="70"/>
    </row>
    <row r="5588" spans="21:22">
      <c r="U5588" s="70"/>
      <c r="V5588" s="70"/>
    </row>
    <row r="5589" spans="21:22">
      <c r="U5589" s="70"/>
      <c r="V5589" s="70"/>
    </row>
    <row r="5590" spans="21:22">
      <c r="U5590" s="70"/>
      <c r="V5590" s="70"/>
    </row>
    <row r="5591" spans="21:22">
      <c r="U5591" s="70"/>
      <c r="V5591" s="70"/>
    </row>
    <row r="5592" spans="21:22">
      <c r="U5592" s="70"/>
      <c r="V5592" s="70"/>
    </row>
    <row r="5593" spans="21:22">
      <c r="U5593" s="70"/>
      <c r="V5593" s="70"/>
    </row>
    <row r="5594" spans="21:22">
      <c r="U5594" s="70"/>
      <c r="V5594" s="70"/>
    </row>
    <row r="5595" spans="21:22">
      <c r="U5595" s="70"/>
      <c r="V5595" s="70"/>
    </row>
    <row r="5596" spans="21:22">
      <c r="U5596" s="70"/>
      <c r="V5596" s="70"/>
    </row>
    <row r="5597" spans="21:22">
      <c r="U5597" s="70"/>
      <c r="V5597" s="70"/>
    </row>
    <row r="5598" spans="21:22">
      <c r="U5598" s="70"/>
      <c r="V5598" s="70"/>
    </row>
    <row r="5599" spans="21:22">
      <c r="U5599" s="70"/>
      <c r="V5599" s="70"/>
    </row>
    <row r="5600" spans="21:22">
      <c r="U5600" s="70"/>
      <c r="V5600" s="70"/>
    </row>
    <row r="5601" spans="21:22">
      <c r="U5601" s="70"/>
      <c r="V5601" s="70"/>
    </row>
    <row r="5602" spans="21:22">
      <c r="U5602" s="70"/>
      <c r="V5602" s="70"/>
    </row>
    <row r="5603" spans="21:22">
      <c r="U5603" s="70"/>
      <c r="V5603" s="70"/>
    </row>
    <row r="5604" spans="21:22">
      <c r="U5604" s="70"/>
      <c r="V5604" s="70"/>
    </row>
    <row r="5605" spans="21:22">
      <c r="U5605" s="70"/>
      <c r="V5605" s="70"/>
    </row>
    <row r="5606" spans="21:22">
      <c r="U5606" s="70"/>
      <c r="V5606" s="70"/>
    </row>
    <row r="5607" spans="21:22">
      <c r="U5607" s="70"/>
      <c r="V5607" s="70"/>
    </row>
    <row r="5608" spans="21:22">
      <c r="U5608" s="70"/>
      <c r="V5608" s="70"/>
    </row>
    <row r="5609" spans="21:22">
      <c r="U5609" s="70"/>
      <c r="V5609" s="70"/>
    </row>
    <row r="5610" spans="21:22">
      <c r="U5610" s="70"/>
      <c r="V5610" s="70"/>
    </row>
    <row r="5611" spans="21:22">
      <c r="U5611" s="70"/>
      <c r="V5611" s="70"/>
    </row>
    <row r="5612" spans="21:22">
      <c r="U5612" s="70"/>
      <c r="V5612" s="70"/>
    </row>
    <row r="5613" spans="21:22">
      <c r="U5613" s="70"/>
      <c r="V5613" s="70"/>
    </row>
    <row r="5614" spans="21:22">
      <c r="U5614" s="70"/>
      <c r="V5614" s="70"/>
    </row>
    <row r="5615" spans="21:22">
      <c r="U5615" s="70"/>
      <c r="V5615" s="70"/>
    </row>
    <row r="5616" spans="21:22">
      <c r="U5616" s="70"/>
      <c r="V5616" s="70"/>
    </row>
    <row r="5617" spans="21:22">
      <c r="U5617" s="70"/>
      <c r="V5617" s="70"/>
    </row>
    <row r="5618" spans="21:22">
      <c r="U5618" s="70"/>
      <c r="V5618" s="70"/>
    </row>
    <row r="5619" spans="21:22">
      <c r="U5619" s="70"/>
      <c r="V5619" s="70"/>
    </row>
    <row r="5620" spans="21:22">
      <c r="U5620" s="70"/>
      <c r="V5620" s="70"/>
    </row>
    <row r="5621" spans="21:22">
      <c r="U5621" s="70"/>
      <c r="V5621" s="70"/>
    </row>
    <row r="5622" spans="21:22">
      <c r="U5622" s="70"/>
      <c r="V5622" s="70"/>
    </row>
    <row r="5623" spans="21:22">
      <c r="U5623" s="70"/>
      <c r="V5623" s="70"/>
    </row>
    <row r="5624" spans="21:22">
      <c r="U5624" s="70"/>
      <c r="V5624" s="70"/>
    </row>
    <row r="5625" spans="21:22">
      <c r="U5625" s="70"/>
      <c r="V5625" s="70"/>
    </row>
    <row r="5626" spans="21:22">
      <c r="U5626" s="70"/>
      <c r="V5626" s="70"/>
    </row>
    <row r="5627" spans="21:22">
      <c r="U5627" s="70"/>
      <c r="V5627" s="70"/>
    </row>
    <row r="5628" spans="21:22">
      <c r="U5628" s="70"/>
      <c r="V5628" s="70"/>
    </row>
    <row r="5629" spans="21:22">
      <c r="U5629" s="70"/>
      <c r="V5629" s="70"/>
    </row>
    <row r="5630" spans="21:22">
      <c r="U5630" s="70"/>
      <c r="V5630" s="70"/>
    </row>
    <row r="5631" spans="21:22">
      <c r="U5631" s="70"/>
      <c r="V5631" s="70"/>
    </row>
    <row r="5632" spans="21:22">
      <c r="U5632" s="70"/>
      <c r="V5632" s="70"/>
    </row>
    <row r="5633" spans="21:22">
      <c r="U5633" s="70"/>
      <c r="V5633" s="70"/>
    </row>
    <row r="5634" spans="21:22">
      <c r="U5634" s="70"/>
      <c r="V5634" s="70"/>
    </row>
    <row r="5635" spans="21:22">
      <c r="U5635" s="70"/>
      <c r="V5635" s="70"/>
    </row>
    <row r="5636" spans="21:22">
      <c r="U5636" s="70"/>
      <c r="V5636" s="70"/>
    </row>
    <row r="5637" spans="21:22">
      <c r="U5637" s="70"/>
      <c r="V5637" s="70"/>
    </row>
    <row r="5638" spans="21:22">
      <c r="U5638" s="70"/>
      <c r="V5638" s="70"/>
    </row>
    <row r="5639" spans="21:22">
      <c r="U5639" s="70"/>
      <c r="V5639" s="70"/>
    </row>
    <row r="5640" spans="21:22">
      <c r="U5640" s="70"/>
      <c r="V5640" s="70"/>
    </row>
    <row r="5641" spans="21:22">
      <c r="U5641" s="70"/>
      <c r="V5641" s="70"/>
    </row>
    <row r="5642" spans="21:22">
      <c r="U5642" s="70"/>
      <c r="V5642" s="70"/>
    </row>
    <row r="5643" spans="21:22">
      <c r="U5643" s="70"/>
      <c r="V5643" s="70"/>
    </row>
    <row r="5644" spans="21:22">
      <c r="U5644" s="70"/>
      <c r="V5644" s="70"/>
    </row>
    <row r="5645" spans="21:22">
      <c r="U5645" s="70"/>
      <c r="V5645" s="70"/>
    </row>
    <row r="5646" spans="21:22">
      <c r="U5646" s="70"/>
      <c r="V5646" s="70"/>
    </row>
    <row r="5647" spans="21:22">
      <c r="U5647" s="70"/>
      <c r="V5647" s="70"/>
    </row>
    <row r="5648" spans="21:22">
      <c r="U5648" s="70"/>
      <c r="V5648" s="70"/>
    </row>
    <row r="5649" spans="21:22">
      <c r="U5649" s="70"/>
      <c r="V5649" s="70"/>
    </row>
    <row r="5650" spans="21:22">
      <c r="U5650" s="70"/>
      <c r="V5650" s="70"/>
    </row>
    <row r="5651" spans="21:22">
      <c r="U5651" s="70"/>
      <c r="V5651" s="70"/>
    </row>
    <row r="5652" spans="21:22">
      <c r="U5652" s="70"/>
      <c r="V5652" s="70"/>
    </row>
    <row r="5653" spans="21:22">
      <c r="U5653" s="70"/>
      <c r="V5653" s="70"/>
    </row>
    <row r="5654" spans="21:22">
      <c r="U5654" s="70"/>
      <c r="V5654" s="70"/>
    </row>
    <row r="5655" spans="21:22">
      <c r="U5655" s="70"/>
      <c r="V5655" s="70"/>
    </row>
    <row r="5656" spans="21:22">
      <c r="U5656" s="70"/>
      <c r="V5656" s="70"/>
    </row>
    <row r="5657" spans="21:22">
      <c r="U5657" s="70"/>
      <c r="V5657" s="70"/>
    </row>
    <row r="5658" spans="21:22">
      <c r="U5658" s="70"/>
      <c r="V5658" s="70"/>
    </row>
    <row r="5659" spans="21:22">
      <c r="U5659" s="70"/>
      <c r="V5659" s="70"/>
    </row>
    <row r="5660" spans="21:22">
      <c r="U5660" s="70"/>
      <c r="V5660" s="70"/>
    </row>
    <row r="5661" spans="21:22">
      <c r="U5661" s="70"/>
      <c r="V5661" s="70"/>
    </row>
    <row r="5662" spans="21:22">
      <c r="U5662" s="70"/>
      <c r="V5662" s="70"/>
    </row>
    <row r="5663" spans="21:22">
      <c r="U5663" s="70"/>
      <c r="V5663" s="70"/>
    </row>
    <row r="5664" spans="21:22">
      <c r="U5664" s="70"/>
      <c r="V5664" s="70"/>
    </row>
    <row r="5665" spans="21:22">
      <c r="U5665" s="70"/>
      <c r="V5665" s="70"/>
    </row>
    <row r="5666" spans="21:22">
      <c r="U5666" s="70"/>
      <c r="V5666" s="70"/>
    </row>
    <row r="5667" spans="21:22">
      <c r="U5667" s="70"/>
      <c r="V5667" s="70"/>
    </row>
    <row r="5668" spans="21:22">
      <c r="U5668" s="70"/>
      <c r="V5668" s="70"/>
    </row>
    <row r="5669" spans="21:22">
      <c r="U5669" s="70"/>
      <c r="V5669" s="70"/>
    </row>
    <row r="5670" spans="21:22">
      <c r="U5670" s="70"/>
      <c r="V5670" s="70"/>
    </row>
    <row r="5671" spans="21:22">
      <c r="U5671" s="70"/>
      <c r="V5671" s="70"/>
    </row>
    <row r="5672" spans="21:22">
      <c r="U5672" s="70"/>
      <c r="V5672" s="70"/>
    </row>
    <row r="5673" spans="21:22">
      <c r="U5673" s="70"/>
      <c r="V5673" s="70"/>
    </row>
    <row r="5674" spans="21:22">
      <c r="U5674" s="70"/>
      <c r="V5674" s="70"/>
    </row>
    <row r="5675" spans="21:22">
      <c r="U5675" s="70"/>
      <c r="V5675" s="70"/>
    </row>
    <row r="5676" spans="21:22">
      <c r="U5676" s="70"/>
      <c r="V5676" s="70"/>
    </row>
    <row r="5677" spans="21:22">
      <c r="U5677" s="70"/>
      <c r="V5677" s="70"/>
    </row>
    <row r="5678" spans="21:22">
      <c r="U5678" s="70"/>
      <c r="V5678" s="70"/>
    </row>
    <row r="5679" spans="21:22">
      <c r="U5679" s="70"/>
      <c r="V5679" s="70"/>
    </row>
    <row r="5680" spans="21:22">
      <c r="U5680" s="70"/>
      <c r="V5680" s="70"/>
    </row>
    <row r="5681" spans="21:22">
      <c r="U5681" s="70"/>
      <c r="V5681" s="70"/>
    </row>
    <row r="5682" spans="21:22">
      <c r="U5682" s="70"/>
      <c r="V5682" s="70"/>
    </row>
    <row r="5683" spans="21:22">
      <c r="U5683" s="70"/>
      <c r="V5683" s="70"/>
    </row>
    <row r="5684" spans="21:22">
      <c r="U5684" s="70"/>
      <c r="V5684" s="70"/>
    </row>
    <row r="5685" spans="21:22">
      <c r="U5685" s="70"/>
      <c r="V5685" s="70"/>
    </row>
    <row r="5686" spans="21:22">
      <c r="U5686" s="70"/>
      <c r="V5686" s="70"/>
    </row>
    <row r="5687" spans="21:22">
      <c r="U5687" s="70"/>
      <c r="V5687" s="70"/>
    </row>
    <row r="5688" spans="21:22">
      <c r="U5688" s="70"/>
      <c r="V5688" s="70"/>
    </row>
    <row r="5689" spans="21:22">
      <c r="U5689" s="70"/>
      <c r="V5689" s="70"/>
    </row>
    <row r="5690" spans="21:22">
      <c r="U5690" s="70"/>
      <c r="V5690" s="70"/>
    </row>
    <row r="5691" spans="21:22">
      <c r="U5691" s="70"/>
      <c r="V5691" s="70"/>
    </row>
    <row r="5692" spans="21:22">
      <c r="U5692" s="70"/>
      <c r="V5692" s="70"/>
    </row>
    <row r="5693" spans="21:22">
      <c r="U5693" s="70"/>
      <c r="V5693" s="70"/>
    </row>
    <row r="5694" spans="21:22">
      <c r="U5694" s="70"/>
      <c r="V5694" s="70"/>
    </row>
    <row r="5695" spans="21:22">
      <c r="U5695" s="70"/>
      <c r="V5695" s="70"/>
    </row>
    <row r="5696" spans="21:22">
      <c r="U5696" s="70"/>
      <c r="V5696" s="70"/>
    </row>
    <row r="5697" spans="21:22">
      <c r="U5697" s="70"/>
      <c r="V5697" s="70"/>
    </row>
    <row r="5698" spans="21:22">
      <c r="U5698" s="70"/>
      <c r="V5698" s="70"/>
    </row>
    <row r="5699" spans="21:22">
      <c r="U5699" s="70"/>
      <c r="V5699" s="70"/>
    </row>
    <row r="5700" spans="21:22">
      <c r="U5700" s="70"/>
      <c r="V5700" s="70"/>
    </row>
    <row r="5701" spans="21:22">
      <c r="U5701" s="70"/>
      <c r="V5701" s="70"/>
    </row>
    <row r="5702" spans="21:22">
      <c r="U5702" s="70"/>
      <c r="V5702" s="70"/>
    </row>
    <row r="5703" spans="21:22">
      <c r="U5703" s="70"/>
      <c r="V5703" s="70"/>
    </row>
    <row r="5704" spans="21:22">
      <c r="U5704" s="70"/>
      <c r="V5704" s="70"/>
    </row>
    <row r="5705" spans="21:22">
      <c r="U5705" s="70"/>
      <c r="V5705" s="70"/>
    </row>
    <row r="5706" spans="21:22">
      <c r="U5706" s="70"/>
      <c r="V5706" s="70"/>
    </row>
    <row r="5707" spans="21:22">
      <c r="U5707" s="70"/>
      <c r="V5707" s="70"/>
    </row>
    <row r="5708" spans="21:22">
      <c r="U5708" s="70"/>
      <c r="V5708" s="70"/>
    </row>
    <row r="5709" spans="21:22">
      <c r="U5709" s="70"/>
      <c r="V5709" s="70"/>
    </row>
    <row r="5710" spans="21:22">
      <c r="U5710" s="70"/>
      <c r="V5710" s="70"/>
    </row>
    <row r="5711" spans="21:22">
      <c r="U5711" s="70"/>
      <c r="V5711" s="70"/>
    </row>
    <row r="5712" spans="21:22">
      <c r="U5712" s="70"/>
      <c r="V5712" s="70"/>
    </row>
    <row r="5713" spans="21:22">
      <c r="U5713" s="70"/>
      <c r="V5713" s="70"/>
    </row>
    <row r="5714" spans="21:22">
      <c r="U5714" s="70"/>
      <c r="V5714" s="70"/>
    </row>
    <row r="5715" spans="21:22">
      <c r="U5715" s="70"/>
      <c r="V5715" s="70"/>
    </row>
    <row r="5716" spans="21:22">
      <c r="U5716" s="70"/>
      <c r="V5716" s="70"/>
    </row>
    <row r="5717" spans="21:22">
      <c r="U5717" s="70"/>
      <c r="V5717" s="70"/>
    </row>
    <row r="5718" spans="21:22">
      <c r="U5718" s="70"/>
      <c r="V5718" s="70"/>
    </row>
    <row r="5719" spans="21:22">
      <c r="U5719" s="70"/>
      <c r="V5719" s="70"/>
    </row>
    <row r="5720" spans="21:22">
      <c r="U5720" s="70"/>
      <c r="V5720" s="70"/>
    </row>
    <row r="5721" spans="21:22">
      <c r="U5721" s="70"/>
      <c r="V5721" s="70"/>
    </row>
    <row r="5722" spans="21:22">
      <c r="U5722" s="70"/>
      <c r="V5722" s="70"/>
    </row>
    <row r="5723" spans="21:22">
      <c r="U5723" s="70"/>
      <c r="V5723" s="70"/>
    </row>
    <row r="5724" spans="21:22">
      <c r="U5724" s="70"/>
      <c r="V5724" s="70"/>
    </row>
    <row r="5725" spans="21:22">
      <c r="U5725" s="70"/>
      <c r="V5725" s="70"/>
    </row>
    <row r="5726" spans="21:22">
      <c r="U5726" s="70"/>
      <c r="V5726" s="70"/>
    </row>
    <row r="5727" spans="21:22">
      <c r="U5727" s="70"/>
      <c r="V5727" s="70"/>
    </row>
    <row r="5728" spans="21:22">
      <c r="U5728" s="70"/>
      <c r="V5728" s="70"/>
    </row>
    <row r="5729" spans="21:22">
      <c r="U5729" s="70"/>
      <c r="V5729" s="70"/>
    </row>
    <row r="5730" spans="21:22">
      <c r="U5730" s="70"/>
      <c r="V5730" s="70"/>
    </row>
    <row r="5731" spans="21:22">
      <c r="U5731" s="70"/>
      <c r="V5731" s="70"/>
    </row>
    <row r="5732" spans="21:22">
      <c r="U5732" s="70"/>
      <c r="V5732" s="70"/>
    </row>
    <row r="5733" spans="21:22">
      <c r="U5733" s="70"/>
      <c r="V5733" s="70"/>
    </row>
    <row r="5734" spans="21:22">
      <c r="U5734" s="70"/>
      <c r="V5734" s="70"/>
    </row>
    <row r="5735" spans="21:22">
      <c r="U5735" s="70"/>
      <c r="V5735" s="70"/>
    </row>
    <row r="5736" spans="21:22">
      <c r="U5736" s="70"/>
      <c r="V5736" s="70"/>
    </row>
    <row r="5737" spans="21:22">
      <c r="U5737" s="70"/>
      <c r="V5737" s="70"/>
    </row>
    <row r="5738" spans="21:22">
      <c r="U5738" s="70"/>
      <c r="V5738" s="70"/>
    </row>
    <row r="5739" spans="21:22">
      <c r="U5739" s="70"/>
      <c r="V5739" s="70"/>
    </row>
    <row r="5740" spans="21:22">
      <c r="U5740" s="70"/>
      <c r="V5740" s="70"/>
    </row>
    <row r="5741" spans="21:22">
      <c r="U5741" s="70"/>
      <c r="V5741" s="70"/>
    </row>
    <row r="5742" spans="21:22">
      <c r="U5742" s="70"/>
      <c r="V5742" s="70"/>
    </row>
    <row r="5743" spans="21:22">
      <c r="U5743" s="70"/>
      <c r="V5743" s="70"/>
    </row>
    <row r="5744" spans="21:22">
      <c r="U5744" s="70"/>
      <c r="V5744" s="70"/>
    </row>
    <row r="5745" spans="21:22">
      <c r="U5745" s="70"/>
      <c r="V5745" s="70"/>
    </row>
    <row r="5746" spans="21:22">
      <c r="U5746" s="70"/>
      <c r="V5746" s="70"/>
    </row>
    <row r="5747" spans="21:22">
      <c r="U5747" s="70"/>
      <c r="V5747" s="70"/>
    </row>
    <row r="5748" spans="21:22">
      <c r="U5748" s="70"/>
      <c r="V5748" s="70"/>
    </row>
    <row r="5749" spans="21:22">
      <c r="U5749" s="70"/>
      <c r="V5749" s="70"/>
    </row>
    <row r="5750" spans="21:22">
      <c r="U5750" s="70"/>
      <c r="V5750" s="70"/>
    </row>
    <row r="5751" spans="21:22">
      <c r="U5751" s="70"/>
      <c r="V5751" s="70"/>
    </row>
    <row r="5752" spans="21:22">
      <c r="U5752" s="70"/>
      <c r="V5752" s="70"/>
    </row>
    <row r="5753" spans="21:22">
      <c r="U5753" s="70"/>
      <c r="V5753" s="70"/>
    </row>
    <row r="5754" spans="21:22">
      <c r="U5754" s="70"/>
      <c r="V5754" s="70"/>
    </row>
    <row r="5755" spans="21:22">
      <c r="U5755" s="70"/>
      <c r="V5755" s="70"/>
    </row>
    <row r="5756" spans="21:22">
      <c r="U5756" s="70"/>
      <c r="V5756" s="70"/>
    </row>
    <row r="5757" spans="21:22">
      <c r="U5757" s="70"/>
      <c r="V5757" s="70"/>
    </row>
    <row r="5758" spans="21:22">
      <c r="U5758" s="70"/>
      <c r="V5758" s="70"/>
    </row>
    <row r="5759" spans="21:22">
      <c r="U5759" s="70"/>
      <c r="V5759" s="70"/>
    </row>
    <row r="5760" spans="21:22">
      <c r="U5760" s="70"/>
      <c r="V5760" s="70"/>
    </row>
    <row r="5761" spans="21:22">
      <c r="U5761" s="70"/>
      <c r="V5761" s="70"/>
    </row>
    <row r="5762" spans="21:22">
      <c r="U5762" s="70"/>
      <c r="V5762" s="70"/>
    </row>
    <row r="5763" spans="21:22">
      <c r="U5763" s="70"/>
      <c r="V5763" s="70"/>
    </row>
    <row r="5764" spans="21:22">
      <c r="U5764" s="70"/>
      <c r="V5764" s="70"/>
    </row>
    <row r="5765" spans="21:22">
      <c r="U5765" s="70"/>
      <c r="V5765" s="70"/>
    </row>
    <row r="5766" spans="21:22">
      <c r="U5766" s="70"/>
      <c r="V5766" s="70"/>
    </row>
    <row r="5767" spans="21:22">
      <c r="U5767" s="70"/>
      <c r="V5767" s="70"/>
    </row>
    <row r="5768" spans="21:22">
      <c r="U5768" s="70"/>
      <c r="V5768" s="70"/>
    </row>
    <row r="5769" spans="21:22">
      <c r="U5769" s="70"/>
      <c r="V5769" s="70"/>
    </row>
    <row r="5770" spans="21:22">
      <c r="U5770" s="70"/>
      <c r="V5770" s="70"/>
    </row>
    <row r="5771" spans="21:22">
      <c r="U5771" s="70"/>
      <c r="V5771" s="70"/>
    </row>
    <row r="5772" spans="21:22">
      <c r="U5772" s="70"/>
      <c r="V5772" s="70"/>
    </row>
    <row r="5773" spans="21:22">
      <c r="U5773" s="70"/>
      <c r="V5773" s="70"/>
    </row>
    <row r="5774" spans="21:22">
      <c r="U5774" s="70"/>
      <c r="V5774" s="70"/>
    </row>
    <row r="5775" spans="21:22">
      <c r="U5775" s="70"/>
      <c r="V5775" s="70"/>
    </row>
    <row r="5776" spans="21:22">
      <c r="U5776" s="70"/>
      <c r="V5776" s="70"/>
    </row>
    <row r="5777" spans="21:22">
      <c r="U5777" s="70"/>
      <c r="V5777" s="70"/>
    </row>
    <row r="5778" spans="21:22">
      <c r="U5778" s="70"/>
      <c r="V5778" s="70"/>
    </row>
    <row r="5779" spans="21:22">
      <c r="U5779" s="70"/>
      <c r="V5779" s="70"/>
    </row>
    <row r="5780" spans="21:22">
      <c r="U5780" s="70"/>
      <c r="V5780" s="70"/>
    </row>
    <row r="5781" spans="21:22">
      <c r="U5781" s="70"/>
      <c r="V5781" s="70"/>
    </row>
    <row r="5782" spans="21:22">
      <c r="U5782" s="70"/>
      <c r="V5782" s="70"/>
    </row>
    <row r="5783" spans="21:22">
      <c r="U5783" s="70"/>
      <c r="V5783" s="70"/>
    </row>
    <row r="5784" spans="21:22">
      <c r="U5784" s="70"/>
      <c r="V5784" s="70"/>
    </row>
    <row r="5785" spans="21:22">
      <c r="U5785" s="70"/>
      <c r="V5785" s="70"/>
    </row>
    <row r="5786" spans="21:22">
      <c r="U5786" s="70"/>
      <c r="V5786" s="70"/>
    </row>
    <row r="5787" spans="21:22">
      <c r="U5787" s="70"/>
      <c r="V5787" s="70"/>
    </row>
    <row r="5788" spans="21:22">
      <c r="U5788" s="70"/>
      <c r="V5788" s="70"/>
    </row>
    <row r="5789" spans="21:22">
      <c r="U5789" s="70"/>
      <c r="V5789" s="70"/>
    </row>
    <row r="5790" spans="21:22">
      <c r="U5790" s="70"/>
      <c r="V5790" s="70"/>
    </row>
    <row r="5791" spans="21:22">
      <c r="U5791" s="70"/>
      <c r="V5791" s="70"/>
    </row>
    <row r="5792" spans="21:22">
      <c r="U5792" s="70"/>
      <c r="V5792" s="70"/>
    </row>
    <row r="5793" spans="21:22">
      <c r="U5793" s="70"/>
      <c r="V5793" s="70"/>
    </row>
    <row r="5794" spans="21:22">
      <c r="U5794" s="70"/>
      <c r="V5794" s="70"/>
    </row>
    <row r="5795" spans="21:22">
      <c r="U5795" s="70"/>
      <c r="V5795" s="70"/>
    </row>
    <row r="5796" spans="21:22">
      <c r="U5796" s="70"/>
      <c r="V5796" s="70"/>
    </row>
    <row r="5797" spans="21:22">
      <c r="U5797" s="70"/>
      <c r="V5797" s="70"/>
    </row>
    <row r="5798" spans="21:22">
      <c r="U5798" s="70"/>
      <c r="V5798" s="70"/>
    </row>
    <row r="5799" spans="21:22">
      <c r="U5799" s="70"/>
      <c r="V5799" s="70"/>
    </row>
    <row r="5800" spans="21:22">
      <c r="U5800" s="70"/>
      <c r="V5800" s="70"/>
    </row>
    <row r="5801" spans="21:22">
      <c r="U5801" s="70"/>
      <c r="V5801" s="70"/>
    </row>
    <row r="5802" spans="21:22">
      <c r="U5802" s="70"/>
      <c r="V5802" s="70"/>
    </row>
    <row r="5803" spans="21:22">
      <c r="U5803" s="70"/>
      <c r="V5803" s="70"/>
    </row>
    <row r="5804" spans="21:22">
      <c r="U5804" s="70"/>
      <c r="V5804" s="70"/>
    </row>
    <row r="5805" spans="21:22">
      <c r="U5805" s="70"/>
      <c r="V5805" s="70"/>
    </row>
    <row r="5806" spans="21:22">
      <c r="U5806" s="70"/>
      <c r="V5806" s="70"/>
    </row>
    <row r="5807" spans="21:22">
      <c r="U5807" s="70"/>
      <c r="V5807" s="70"/>
    </row>
    <row r="5808" spans="21:22">
      <c r="U5808" s="70"/>
      <c r="V5808" s="70"/>
    </row>
    <row r="5809" spans="21:22">
      <c r="U5809" s="70"/>
      <c r="V5809" s="70"/>
    </row>
    <row r="5810" spans="21:22">
      <c r="U5810" s="70"/>
      <c r="V5810" s="70"/>
    </row>
    <row r="5811" spans="21:22">
      <c r="U5811" s="70"/>
      <c r="V5811" s="70"/>
    </row>
    <row r="5812" spans="21:22">
      <c r="U5812" s="70"/>
      <c r="V5812" s="70"/>
    </row>
    <row r="5813" spans="21:22">
      <c r="U5813" s="70"/>
      <c r="V5813" s="70"/>
    </row>
    <row r="5814" spans="21:22">
      <c r="U5814" s="70"/>
      <c r="V5814" s="70"/>
    </row>
    <row r="5815" spans="21:22">
      <c r="U5815" s="70"/>
      <c r="V5815" s="70"/>
    </row>
    <row r="5816" spans="21:22">
      <c r="U5816" s="70"/>
      <c r="V5816" s="70"/>
    </row>
    <row r="5817" spans="21:22">
      <c r="U5817" s="70"/>
      <c r="V5817" s="70"/>
    </row>
    <row r="5818" spans="21:22">
      <c r="U5818" s="70"/>
      <c r="V5818" s="70"/>
    </row>
    <row r="5819" spans="21:22">
      <c r="U5819" s="70"/>
      <c r="V5819" s="70"/>
    </row>
    <row r="5820" spans="21:22">
      <c r="U5820" s="70"/>
      <c r="V5820" s="70"/>
    </row>
    <row r="5821" spans="21:22">
      <c r="U5821" s="70"/>
      <c r="V5821" s="70"/>
    </row>
    <row r="5822" spans="21:22">
      <c r="U5822" s="70"/>
      <c r="V5822" s="70"/>
    </row>
    <row r="5823" spans="21:22">
      <c r="U5823" s="70"/>
      <c r="V5823" s="70"/>
    </row>
    <row r="5824" spans="21:22">
      <c r="U5824" s="70"/>
      <c r="V5824" s="70"/>
    </row>
    <row r="5825" spans="21:22">
      <c r="U5825" s="70"/>
      <c r="V5825" s="70"/>
    </row>
    <row r="5826" spans="21:22">
      <c r="U5826" s="70"/>
      <c r="V5826" s="70"/>
    </row>
    <row r="5827" spans="21:22">
      <c r="U5827" s="70"/>
      <c r="V5827" s="70"/>
    </row>
    <row r="5828" spans="21:22">
      <c r="U5828" s="70"/>
      <c r="V5828" s="70"/>
    </row>
    <row r="5829" spans="21:22">
      <c r="U5829" s="70"/>
      <c r="V5829" s="70"/>
    </row>
    <row r="5830" spans="21:22">
      <c r="U5830" s="70"/>
      <c r="V5830" s="70"/>
    </row>
    <row r="5831" spans="21:22">
      <c r="U5831" s="70"/>
      <c r="V5831" s="70"/>
    </row>
    <row r="5832" spans="21:22">
      <c r="U5832" s="70"/>
      <c r="V5832" s="70"/>
    </row>
    <row r="5833" spans="21:22">
      <c r="U5833" s="70"/>
      <c r="V5833" s="70"/>
    </row>
    <row r="5834" spans="21:22">
      <c r="U5834" s="70"/>
      <c r="V5834" s="70"/>
    </row>
    <row r="5835" spans="21:22">
      <c r="U5835" s="70"/>
      <c r="V5835" s="70"/>
    </row>
    <row r="5836" spans="21:22">
      <c r="U5836" s="70"/>
      <c r="V5836" s="70"/>
    </row>
    <row r="5837" spans="21:22">
      <c r="U5837" s="70"/>
      <c r="V5837" s="70"/>
    </row>
    <row r="5838" spans="21:22">
      <c r="U5838" s="70"/>
      <c r="V5838" s="70"/>
    </row>
    <row r="5839" spans="21:22">
      <c r="U5839" s="70"/>
      <c r="V5839" s="70"/>
    </row>
    <row r="5840" spans="21:22">
      <c r="U5840" s="70"/>
      <c r="V5840" s="70"/>
    </row>
    <row r="5841" spans="21:22">
      <c r="U5841" s="70"/>
      <c r="V5841" s="70"/>
    </row>
    <row r="5842" spans="21:22">
      <c r="U5842" s="70"/>
      <c r="V5842" s="70"/>
    </row>
    <row r="5843" spans="21:22">
      <c r="U5843" s="70"/>
      <c r="V5843" s="70"/>
    </row>
    <row r="5844" spans="21:22">
      <c r="U5844" s="70"/>
      <c r="V5844" s="70"/>
    </row>
    <row r="5845" spans="21:22">
      <c r="U5845" s="70"/>
      <c r="V5845" s="70"/>
    </row>
    <row r="5846" spans="21:22">
      <c r="U5846" s="70"/>
      <c r="V5846" s="70"/>
    </row>
    <row r="5847" spans="21:22">
      <c r="U5847" s="70"/>
      <c r="V5847" s="70"/>
    </row>
    <row r="5848" spans="21:22">
      <c r="U5848" s="70"/>
      <c r="V5848" s="70"/>
    </row>
    <row r="5849" spans="21:22">
      <c r="U5849" s="70"/>
      <c r="V5849" s="70"/>
    </row>
    <row r="5850" spans="21:22">
      <c r="U5850" s="70"/>
      <c r="V5850" s="70"/>
    </row>
    <row r="5851" spans="21:22">
      <c r="U5851" s="70"/>
      <c r="V5851" s="70"/>
    </row>
    <row r="5852" spans="21:22">
      <c r="U5852" s="70"/>
      <c r="V5852" s="70"/>
    </row>
    <row r="5853" spans="21:22">
      <c r="U5853" s="70"/>
      <c r="V5853" s="70"/>
    </row>
    <row r="5854" spans="21:22">
      <c r="U5854" s="70"/>
      <c r="V5854" s="70"/>
    </row>
    <row r="5855" spans="21:22">
      <c r="U5855" s="70"/>
      <c r="V5855" s="70"/>
    </row>
    <row r="5856" spans="21:22">
      <c r="U5856" s="70"/>
      <c r="V5856" s="70"/>
    </row>
    <row r="5857" spans="21:22">
      <c r="U5857" s="70"/>
      <c r="V5857" s="70"/>
    </row>
    <row r="5858" spans="21:22">
      <c r="U5858" s="70"/>
      <c r="V5858" s="70"/>
    </row>
    <row r="5859" spans="21:22">
      <c r="U5859" s="70"/>
      <c r="V5859" s="70"/>
    </row>
    <row r="5860" spans="21:22">
      <c r="U5860" s="70"/>
      <c r="V5860" s="70"/>
    </row>
    <row r="5861" spans="21:22">
      <c r="U5861" s="70"/>
      <c r="V5861" s="70"/>
    </row>
    <row r="5862" spans="21:22">
      <c r="U5862" s="70"/>
      <c r="V5862" s="70"/>
    </row>
    <row r="5863" spans="21:22">
      <c r="U5863" s="70"/>
      <c r="V5863" s="70"/>
    </row>
    <row r="5864" spans="21:22">
      <c r="U5864" s="70"/>
      <c r="V5864" s="70"/>
    </row>
    <row r="5865" spans="21:22">
      <c r="U5865" s="70"/>
      <c r="V5865" s="70"/>
    </row>
    <row r="5866" spans="21:22">
      <c r="U5866" s="70"/>
      <c r="V5866" s="70"/>
    </row>
    <row r="5867" spans="21:22">
      <c r="U5867" s="70"/>
      <c r="V5867" s="70"/>
    </row>
    <row r="5868" spans="21:22">
      <c r="U5868" s="70"/>
      <c r="V5868" s="70"/>
    </row>
    <row r="5869" spans="21:22">
      <c r="U5869" s="70"/>
      <c r="V5869" s="70"/>
    </row>
    <row r="5870" spans="21:22">
      <c r="U5870" s="70"/>
      <c r="V5870" s="70"/>
    </row>
    <row r="5871" spans="21:22">
      <c r="U5871" s="70"/>
      <c r="V5871" s="70"/>
    </row>
    <row r="5872" spans="21:22">
      <c r="U5872" s="70"/>
      <c r="V5872" s="70"/>
    </row>
    <row r="5873" spans="21:22">
      <c r="U5873" s="70"/>
      <c r="V5873" s="70"/>
    </row>
    <row r="5874" spans="21:22">
      <c r="U5874" s="70"/>
      <c r="V5874" s="70"/>
    </row>
    <row r="5875" spans="21:22">
      <c r="U5875" s="70"/>
      <c r="V5875" s="70"/>
    </row>
    <row r="5876" spans="21:22">
      <c r="U5876" s="70"/>
      <c r="V5876" s="70"/>
    </row>
    <row r="5877" spans="21:22">
      <c r="U5877" s="70"/>
      <c r="V5877" s="70"/>
    </row>
    <row r="5878" spans="21:22">
      <c r="U5878" s="70"/>
      <c r="V5878" s="70"/>
    </row>
    <row r="5879" spans="21:22">
      <c r="U5879" s="70"/>
      <c r="V5879" s="70"/>
    </row>
    <row r="5880" spans="21:22">
      <c r="U5880" s="70"/>
      <c r="V5880" s="70"/>
    </row>
    <row r="5881" spans="21:22">
      <c r="U5881" s="70"/>
      <c r="V5881" s="70"/>
    </row>
    <row r="5882" spans="21:22">
      <c r="U5882" s="70"/>
      <c r="V5882" s="70"/>
    </row>
    <row r="5883" spans="21:22">
      <c r="U5883" s="70"/>
      <c r="V5883" s="70"/>
    </row>
    <row r="5884" spans="21:22">
      <c r="U5884" s="70"/>
      <c r="V5884" s="70"/>
    </row>
    <row r="5885" spans="21:22">
      <c r="U5885" s="70"/>
      <c r="V5885" s="70"/>
    </row>
    <row r="5886" spans="21:22">
      <c r="U5886" s="70"/>
      <c r="V5886" s="70"/>
    </row>
    <row r="5887" spans="21:22">
      <c r="U5887" s="70"/>
      <c r="V5887" s="70"/>
    </row>
    <row r="5888" spans="21:22">
      <c r="U5888" s="70"/>
      <c r="V5888" s="70"/>
    </row>
    <row r="5889" spans="21:22">
      <c r="U5889" s="70"/>
      <c r="V5889" s="70"/>
    </row>
    <row r="5890" spans="21:22">
      <c r="U5890" s="70"/>
      <c r="V5890" s="70"/>
    </row>
    <row r="5891" spans="21:22">
      <c r="U5891" s="70"/>
      <c r="V5891" s="70"/>
    </row>
    <row r="5892" spans="21:22">
      <c r="U5892" s="70"/>
      <c r="V5892" s="70"/>
    </row>
    <row r="5893" spans="21:22">
      <c r="U5893" s="70"/>
      <c r="V5893" s="70"/>
    </row>
    <row r="5894" spans="21:22">
      <c r="U5894" s="70"/>
      <c r="V5894" s="70"/>
    </row>
    <row r="5895" spans="21:22">
      <c r="U5895" s="70"/>
      <c r="V5895" s="70"/>
    </row>
    <row r="5896" spans="21:22">
      <c r="U5896" s="70"/>
      <c r="V5896" s="70"/>
    </row>
    <row r="5897" spans="21:22">
      <c r="U5897" s="70"/>
      <c r="V5897" s="70"/>
    </row>
    <row r="5898" spans="21:22">
      <c r="U5898" s="70"/>
      <c r="V5898" s="70"/>
    </row>
    <row r="5899" spans="21:22">
      <c r="U5899" s="70"/>
      <c r="V5899" s="70"/>
    </row>
    <row r="5900" spans="21:22">
      <c r="U5900" s="70"/>
      <c r="V5900" s="70"/>
    </row>
    <row r="5901" spans="21:22">
      <c r="U5901" s="70"/>
      <c r="V5901" s="70"/>
    </row>
    <row r="5902" spans="21:22">
      <c r="U5902" s="70"/>
      <c r="V5902" s="70"/>
    </row>
    <row r="5903" spans="21:22">
      <c r="U5903" s="70"/>
      <c r="V5903" s="70"/>
    </row>
    <row r="5904" spans="21:22">
      <c r="U5904" s="70"/>
      <c r="V5904" s="70"/>
    </row>
    <row r="5905" spans="21:22">
      <c r="U5905" s="70"/>
      <c r="V5905" s="70"/>
    </row>
    <row r="5906" spans="21:22">
      <c r="U5906" s="70"/>
      <c r="V5906" s="70"/>
    </row>
    <row r="5907" spans="21:22">
      <c r="U5907" s="70"/>
      <c r="V5907" s="70"/>
    </row>
    <row r="5908" spans="21:22">
      <c r="U5908" s="70"/>
      <c r="V5908" s="70"/>
    </row>
    <row r="5909" spans="21:22">
      <c r="U5909" s="70"/>
      <c r="V5909" s="70"/>
    </row>
    <row r="5910" spans="21:22">
      <c r="U5910" s="70"/>
      <c r="V5910" s="70"/>
    </row>
    <row r="5911" spans="21:22">
      <c r="U5911" s="70"/>
      <c r="V5911" s="70"/>
    </row>
    <row r="5912" spans="21:22">
      <c r="U5912" s="70"/>
      <c r="V5912" s="70"/>
    </row>
    <row r="5913" spans="21:22">
      <c r="U5913" s="70"/>
      <c r="V5913" s="70"/>
    </row>
    <row r="5914" spans="21:22">
      <c r="U5914" s="70"/>
      <c r="V5914" s="70"/>
    </row>
    <row r="5915" spans="21:22">
      <c r="U5915" s="70"/>
      <c r="V5915" s="70"/>
    </row>
    <row r="5916" spans="21:22">
      <c r="U5916" s="70"/>
      <c r="V5916" s="70"/>
    </row>
    <row r="5917" spans="21:22">
      <c r="U5917" s="70"/>
      <c r="V5917" s="70"/>
    </row>
    <row r="5918" spans="21:22">
      <c r="U5918" s="70"/>
      <c r="V5918" s="70"/>
    </row>
    <row r="5919" spans="21:22">
      <c r="U5919" s="70"/>
      <c r="V5919" s="70"/>
    </row>
    <row r="5920" spans="21:22">
      <c r="U5920" s="70"/>
      <c r="V5920" s="70"/>
    </row>
    <row r="5921" spans="21:22">
      <c r="U5921" s="70"/>
      <c r="V5921" s="70"/>
    </row>
    <row r="5922" spans="21:22">
      <c r="U5922" s="70"/>
      <c r="V5922" s="70"/>
    </row>
    <row r="5923" spans="21:22">
      <c r="U5923" s="70"/>
      <c r="V5923" s="70"/>
    </row>
    <row r="5924" spans="21:22">
      <c r="U5924" s="70"/>
      <c r="V5924" s="70"/>
    </row>
    <row r="5925" spans="21:22">
      <c r="U5925" s="70"/>
      <c r="V5925" s="70"/>
    </row>
    <row r="5926" spans="21:22">
      <c r="U5926" s="70"/>
      <c r="V5926" s="70"/>
    </row>
    <row r="5927" spans="21:22">
      <c r="U5927" s="70"/>
      <c r="V5927" s="70"/>
    </row>
    <row r="5928" spans="21:22">
      <c r="U5928" s="70"/>
      <c r="V5928" s="70"/>
    </row>
    <row r="5929" spans="21:22">
      <c r="U5929" s="70"/>
      <c r="V5929" s="70"/>
    </row>
    <row r="5930" spans="21:22">
      <c r="U5930" s="70"/>
      <c r="V5930" s="70"/>
    </row>
    <row r="5931" spans="21:22">
      <c r="U5931" s="70"/>
      <c r="V5931" s="70"/>
    </row>
    <row r="5932" spans="21:22">
      <c r="U5932" s="70"/>
      <c r="V5932" s="70"/>
    </row>
    <row r="5933" spans="21:22">
      <c r="U5933" s="70"/>
      <c r="V5933" s="70"/>
    </row>
    <row r="5934" spans="21:22">
      <c r="U5934" s="70"/>
      <c r="V5934" s="70"/>
    </row>
    <row r="5935" spans="21:22">
      <c r="U5935" s="70"/>
      <c r="V5935" s="70"/>
    </row>
    <row r="5936" spans="21:22">
      <c r="U5936" s="70"/>
      <c r="V5936" s="70"/>
    </row>
    <row r="5937" spans="21:22">
      <c r="U5937" s="70"/>
      <c r="V5937" s="70"/>
    </row>
    <row r="5938" spans="21:22">
      <c r="U5938" s="70"/>
      <c r="V5938" s="70"/>
    </row>
    <row r="5939" spans="21:22">
      <c r="U5939" s="70"/>
      <c r="V5939" s="70"/>
    </row>
    <row r="5940" spans="21:22">
      <c r="U5940" s="70"/>
      <c r="V5940" s="70"/>
    </row>
    <row r="5941" spans="21:22">
      <c r="U5941" s="70"/>
      <c r="V5941" s="70"/>
    </row>
    <row r="5942" spans="21:22">
      <c r="U5942" s="70"/>
      <c r="V5942" s="70"/>
    </row>
    <row r="5943" spans="21:22">
      <c r="U5943" s="70"/>
      <c r="V5943" s="70"/>
    </row>
    <row r="5944" spans="21:22">
      <c r="U5944" s="70"/>
      <c r="V5944" s="70"/>
    </row>
    <row r="5945" spans="21:22">
      <c r="U5945" s="70"/>
      <c r="V5945" s="70"/>
    </row>
    <row r="5946" spans="21:22">
      <c r="U5946" s="70"/>
      <c r="V5946" s="70"/>
    </row>
    <row r="5947" spans="21:22">
      <c r="U5947" s="70"/>
      <c r="V5947" s="70"/>
    </row>
    <row r="5948" spans="21:22">
      <c r="U5948" s="70"/>
      <c r="V5948" s="70"/>
    </row>
    <row r="5949" spans="21:22">
      <c r="U5949" s="70"/>
      <c r="V5949" s="70"/>
    </row>
    <row r="5950" spans="21:22">
      <c r="U5950" s="70"/>
      <c r="V5950" s="70"/>
    </row>
    <row r="5951" spans="21:22">
      <c r="U5951" s="70"/>
      <c r="V5951" s="70"/>
    </row>
    <row r="5952" spans="21:22">
      <c r="U5952" s="70"/>
      <c r="V5952" s="70"/>
    </row>
    <row r="5953" spans="21:22">
      <c r="U5953" s="70"/>
      <c r="V5953" s="70"/>
    </row>
    <row r="5954" spans="21:22">
      <c r="U5954" s="70"/>
      <c r="V5954" s="70"/>
    </row>
    <row r="5955" spans="21:22">
      <c r="U5955" s="70"/>
      <c r="V5955" s="70"/>
    </row>
    <row r="5956" spans="21:22">
      <c r="U5956" s="70"/>
      <c r="V5956" s="70"/>
    </row>
    <row r="5957" spans="21:22">
      <c r="U5957" s="70"/>
      <c r="V5957" s="70"/>
    </row>
    <row r="5958" spans="21:22">
      <c r="U5958" s="70"/>
      <c r="V5958" s="70"/>
    </row>
    <row r="5959" spans="21:22">
      <c r="U5959" s="70"/>
      <c r="V5959" s="70"/>
    </row>
    <row r="5960" spans="21:22">
      <c r="U5960" s="70"/>
      <c r="V5960" s="70"/>
    </row>
    <row r="5961" spans="21:22">
      <c r="U5961" s="70"/>
      <c r="V5961" s="70"/>
    </row>
    <row r="5962" spans="21:22">
      <c r="U5962" s="70"/>
      <c r="V5962" s="70"/>
    </row>
    <row r="5963" spans="21:22">
      <c r="U5963" s="70"/>
      <c r="V5963" s="70"/>
    </row>
    <row r="5964" spans="21:22">
      <c r="U5964" s="70"/>
      <c r="V5964" s="70"/>
    </row>
    <row r="5965" spans="21:22">
      <c r="U5965" s="70"/>
      <c r="V5965" s="70"/>
    </row>
    <row r="5966" spans="21:22">
      <c r="U5966" s="70"/>
      <c r="V5966" s="70"/>
    </row>
    <row r="5967" spans="21:22">
      <c r="U5967" s="70"/>
      <c r="V5967" s="70"/>
    </row>
    <row r="5968" spans="21:22">
      <c r="U5968" s="70"/>
      <c r="V5968" s="70"/>
    </row>
    <row r="5969" spans="21:22">
      <c r="U5969" s="70"/>
      <c r="V5969" s="70"/>
    </row>
    <row r="5970" spans="21:22">
      <c r="U5970" s="70"/>
      <c r="V5970" s="70"/>
    </row>
    <row r="5971" spans="21:22">
      <c r="U5971" s="70"/>
      <c r="V5971" s="70"/>
    </row>
    <row r="5972" spans="21:22">
      <c r="U5972" s="70"/>
      <c r="V5972" s="70"/>
    </row>
    <row r="5973" spans="21:22">
      <c r="U5973" s="70"/>
      <c r="V5973" s="70"/>
    </row>
    <row r="5974" spans="21:22">
      <c r="U5974" s="70"/>
      <c r="V5974" s="70"/>
    </row>
    <row r="5975" spans="21:22">
      <c r="U5975" s="70"/>
      <c r="V5975" s="70"/>
    </row>
    <row r="5976" spans="21:22">
      <c r="U5976" s="70"/>
      <c r="V5976" s="70"/>
    </row>
    <row r="5977" spans="21:22">
      <c r="U5977" s="70"/>
      <c r="V5977" s="70"/>
    </row>
    <row r="5978" spans="21:22">
      <c r="U5978" s="70"/>
      <c r="V5978" s="70"/>
    </row>
    <row r="5979" spans="21:22">
      <c r="U5979" s="70"/>
      <c r="V5979" s="70"/>
    </row>
    <row r="5980" spans="21:22">
      <c r="U5980" s="70"/>
      <c r="V5980" s="70"/>
    </row>
    <row r="5981" spans="21:22">
      <c r="U5981" s="70"/>
      <c r="V5981" s="70"/>
    </row>
    <row r="5982" spans="21:22">
      <c r="U5982" s="70"/>
      <c r="V5982" s="70"/>
    </row>
    <row r="5983" spans="21:22">
      <c r="U5983" s="70"/>
      <c r="V5983" s="70"/>
    </row>
    <row r="5984" spans="21:22">
      <c r="U5984" s="70"/>
      <c r="V5984" s="70"/>
    </row>
    <row r="5985" spans="21:22">
      <c r="U5985" s="70"/>
      <c r="V5985" s="70"/>
    </row>
    <row r="5986" spans="21:22">
      <c r="U5986" s="70"/>
      <c r="V5986" s="70"/>
    </row>
    <row r="5987" spans="21:22">
      <c r="U5987" s="70"/>
      <c r="V5987" s="70"/>
    </row>
    <row r="5988" spans="21:22">
      <c r="U5988" s="70"/>
      <c r="V5988" s="70"/>
    </row>
    <row r="5989" spans="21:22">
      <c r="U5989" s="70"/>
      <c r="V5989" s="70"/>
    </row>
    <row r="5990" spans="21:22">
      <c r="U5990" s="70"/>
      <c r="V5990" s="70"/>
    </row>
    <row r="5991" spans="21:22">
      <c r="U5991" s="70"/>
      <c r="V5991" s="70"/>
    </row>
    <row r="5992" spans="21:22">
      <c r="U5992" s="70"/>
      <c r="V5992" s="70"/>
    </row>
    <row r="5993" spans="21:22">
      <c r="U5993" s="70"/>
      <c r="V5993" s="70"/>
    </row>
    <row r="5994" spans="21:22">
      <c r="U5994" s="70"/>
      <c r="V5994" s="70"/>
    </row>
    <row r="5995" spans="21:22">
      <c r="U5995" s="70"/>
      <c r="V5995" s="70"/>
    </row>
    <row r="5996" spans="21:22">
      <c r="U5996" s="70"/>
      <c r="V5996" s="70"/>
    </row>
    <row r="5997" spans="21:22">
      <c r="U5997" s="70"/>
      <c r="V5997" s="70"/>
    </row>
    <row r="5998" spans="21:22">
      <c r="U5998" s="70"/>
      <c r="V5998" s="70"/>
    </row>
    <row r="5999" spans="21:22">
      <c r="U5999" s="70"/>
      <c r="V5999" s="70"/>
    </row>
    <row r="6000" spans="21:22">
      <c r="U6000" s="70"/>
      <c r="V6000" s="70"/>
    </row>
    <row r="6001" spans="21:22">
      <c r="U6001" s="70"/>
      <c r="V6001" s="70"/>
    </row>
    <row r="6002" spans="21:22">
      <c r="U6002" s="70"/>
      <c r="V6002" s="70"/>
    </row>
    <row r="6003" spans="21:22">
      <c r="U6003" s="70"/>
      <c r="V6003" s="70"/>
    </row>
    <row r="6004" spans="21:22">
      <c r="U6004" s="70"/>
      <c r="V6004" s="70"/>
    </row>
    <row r="6005" spans="21:22">
      <c r="U6005" s="70"/>
      <c r="V6005" s="70"/>
    </row>
    <row r="6006" spans="21:22">
      <c r="U6006" s="70"/>
      <c r="V6006" s="70"/>
    </row>
    <row r="6007" spans="21:22">
      <c r="U6007" s="70"/>
      <c r="V6007" s="70"/>
    </row>
    <row r="6008" spans="21:22">
      <c r="U6008" s="70"/>
      <c r="V6008" s="70"/>
    </row>
    <row r="6009" spans="21:22">
      <c r="U6009" s="70"/>
      <c r="V6009" s="70"/>
    </row>
    <row r="6010" spans="21:22">
      <c r="U6010" s="70"/>
      <c r="V6010" s="70"/>
    </row>
    <row r="6011" spans="21:22">
      <c r="U6011" s="70"/>
      <c r="V6011" s="70"/>
    </row>
    <row r="6012" spans="21:22">
      <c r="U6012" s="70"/>
      <c r="V6012" s="70"/>
    </row>
    <row r="6013" spans="21:22">
      <c r="U6013" s="70"/>
      <c r="V6013" s="70"/>
    </row>
    <row r="6014" spans="21:22">
      <c r="U6014" s="70"/>
      <c r="V6014" s="70"/>
    </row>
    <row r="6015" spans="21:22">
      <c r="U6015" s="70"/>
      <c r="V6015" s="70"/>
    </row>
    <row r="6016" spans="21:22">
      <c r="U6016" s="70"/>
      <c r="V6016" s="70"/>
    </row>
    <row r="6017" spans="21:22">
      <c r="U6017" s="70"/>
      <c r="V6017" s="70"/>
    </row>
    <row r="6018" spans="21:22">
      <c r="U6018" s="70"/>
      <c r="V6018" s="70"/>
    </row>
    <row r="6019" spans="21:22">
      <c r="U6019" s="70"/>
      <c r="V6019" s="70"/>
    </row>
    <row r="6020" spans="21:22">
      <c r="U6020" s="70"/>
      <c r="V6020" s="70"/>
    </row>
    <row r="6021" spans="21:22">
      <c r="U6021" s="70"/>
      <c r="V6021" s="70"/>
    </row>
    <row r="6022" spans="21:22">
      <c r="U6022" s="70"/>
      <c r="V6022" s="70"/>
    </row>
    <row r="6023" spans="21:22">
      <c r="U6023" s="70"/>
      <c r="V6023" s="70"/>
    </row>
    <row r="6024" spans="21:22">
      <c r="U6024" s="70"/>
      <c r="V6024" s="70"/>
    </row>
    <row r="6025" spans="21:22">
      <c r="U6025" s="70"/>
      <c r="V6025" s="70"/>
    </row>
    <row r="6026" spans="21:22">
      <c r="U6026" s="70"/>
      <c r="V6026" s="70"/>
    </row>
    <row r="6027" spans="21:22">
      <c r="U6027" s="70"/>
      <c r="V6027" s="70"/>
    </row>
    <row r="6028" spans="21:22">
      <c r="U6028" s="70"/>
      <c r="V6028" s="70"/>
    </row>
    <row r="6029" spans="21:22">
      <c r="U6029" s="70"/>
      <c r="V6029" s="70"/>
    </row>
    <row r="6030" spans="21:22">
      <c r="U6030" s="70"/>
      <c r="V6030" s="70"/>
    </row>
    <row r="6031" spans="21:22">
      <c r="U6031" s="70"/>
      <c r="V6031" s="70"/>
    </row>
    <row r="6032" spans="21:22">
      <c r="U6032" s="70"/>
      <c r="V6032" s="70"/>
    </row>
    <row r="6033" spans="21:22">
      <c r="U6033" s="70"/>
      <c r="V6033" s="70"/>
    </row>
    <row r="6034" spans="21:22">
      <c r="U6034" s="70"/>
      <c r="V6034" s="70"/>
    </row>
    <row r="6035" spans="21:22">
      <c r="U6035" s="70"/>
      <c r="V6035" s="70"/>
    </row>
    <row r="6036" spans="21:22">
      <c r="U6036" s="70"/>
      <c r="V6036" s="70"/>
    </row>
    <row r="6037" spans="21:22">
      <c r="U6037" s="70"/>
      <c r="V6037" s="70"/>
    </row>
    <row r="6038" spans="21:22">
      <c r="U6038" s="70"/>
      <c r="V6038" s="70"/>
    </row>
    <row r="6039" spans="21:22">
      <c r="U6039" s="70"/>
      <c r="V6039" s="70"/>
    </row>
    <row r="6040" spans="21:22">
      <c r="U6040" s="70"/>
      <c r="V6040" s="70"/>
    </row>
    <row r="6041" spans="21:22">
      <c r="U6041" s="70"/>
      <c r="V6041" s="70"/>
    </row>
    <row r="6042" spans="21:22">
      <c r="U6042" s="70"/>
      <c r="V6042" s="70"/>
    </row>
    <row r="6043" spans="21:22">
      <c r="U6043" s="70"/>
      <c r="V6043" s="70"/>
    </row>
    <row r="6044" spans="21:22">
      <c r="U6044" s="70"/>
      <c r="V6044" s="70"/>
    </row>
    <row r="6045" spans="21:22">
      <c r="U6045" s="70"/>
      <c r="V6045" s="70"/>
    </row>
    <row r="6046" spans="21:22">
      <c r="U6046" s="70"/>
      <c r="V6046" s="70"/>
    </row>
    <row r="6047" spans="21:22">
      <c r="U6047" s="70"/>
      <c r="V6047" s="70"/>
    </row>
    <row r="6048" spans="21:22">
      <c r="U6048" s="70"/>
      <c r="V6048" s="70"/>
    </row>
    <row r="6049" spans="21:22">
      <c r="U6049" s="70"/>
      <c r="V6049" s="70"/>
    </row>
    <row r="6050" spans="21:22">
      <c r="U6050" s="70"/>
      <c r="V6050" s="70"/>
    </row>
    <row r="6051" spans="21:22">
      <c r="U6051" s="70"/>
      <c r="V6051" s="70"/>
    </row>
    <row r="6052" spans="21:22">
      <c r="U6052" s="70"/>
      <c r="V6052" s="70"/>
    </row>
    <row r="6053" spans="21:22">
      <c r="U6053" s="70"/>
      <c r="V6053" s="70"/>
    </row>
    <row r="6054" spans="21:22">
      <c r="U6054" s="70"/>
      <c r="V6054" s="70"/>
    </row>
    <row r="6055" spans="21:22">
      <c r="U6055" s="70"/>
      <c r="V6055" s="70"/>
    </row>
    <row r="6056" spans="21:22">
      <c r="U6056" s="70"/>
      <c r="V6056" s="70"/>
    </row>
    <row r="6057" spans="21:22">
      <c r="U6057" s="70"/>
      <c r="V6057" s="70"/>
    </row>
    <row r="6058" spans="21:22">
      <c r="U6058" s="70"/>
      <c r="V6058" s="70"/>
    </row>
    <row r="6059" spans="21:22">
      <c r="U6059" s="70"/>
      <c r="V6059" s="70"/>
    </row>
    <row r="6060" spans="21:22">
      <c r="U6060" s="70"/>
      <c r="V6060" s="70"/>
    </row>
    <row r="6061" spans="21:22">
      <c r="U6061" s="70"/>
      <c r="V6061" s="70"/>
    </row>
    <row r="6062" spans="21:22">
      <c r="U6062" s="70"/>
      <c r="V6062" s="70"/>
    </row>
    <row r="6063" spans="21:22">
      <c r="U6063" s="70"/>
      <c r="V6063" s="70"/>
    </row>
    <row r="6064" spans="21:22">
      <c r="U6064" s="70"/>
      <c r="V6064" s="70"/>
    </row>
    <row r="6065" spans="21:22">
      <c r="U6065" s="70"/>
      <c r="V6065" s="70"/>
    </row>
    <row r="6066" spans="21:22">
      <c r="U6066" s="70"/>
      <c r="V6066" s="70"/>
    </row>
    <row r="6067" spans="21:22">
      <c r="U6067" s="70"/>
      <c r="V6067" s="70"/>
    </row>
    <row r="6068" spans="21:22">
      <c r="U6068" s="70"/>
      <c r="V6068" s="70"/>
    </row>
    <row r="6069" spans="21:22">
      <c r="U6069" s="70"/>
      <c r="V6069" s="70"/>
    </row>
    <row r="6070" spans="21:22">
      <c r="U6070" s="70"/>
      <c r="V6070" s="70"/>
    </row>
    <row r="6071" spans="21:22">
      <c r="U6071" s="70"/>
      <c r="V6071" s="70"/>
    </row>
    <row r="6072" spans="21:22">
      <c r="U6072" s="70"/>
      <c r="V6072" s="70"/>
    </row>
    <row r="6073" spans="21:22">
      <c r="U6073" s="70"/>
      <c r="V6073" s="70"/>
    </row>
    <row r="6074" spans="21:22">
      <c r="U6074" s="70"/>
      <c r="V6074" s="70"/>
    </row>
    <row r="6075" spans="21:22">
      <c r="U6075" s="70"/>
      <c r="V6075" s="70"/>
    </row>
    <row r="6076" spans="21:22">
      <c r="U6076" s="70"/>
      <c r="V6076" s="70"/>
    </row>
    <row r="6077" spans="21:22">
      <c r="U6077" s="70"/>
      <c r="V6077" s="70"/>
    </row>
    <row r="6078" spans="21:22">
      <c r="U6078" s="70"/>
      <c r="V6078" s="70"/>
    </row>
    <row r="6079" spans="21:22">
      <c r="U6079" s="70"/>
      <c r="V6079" s="70"/>
    </row>
    <row r="6080" spans="21:22">
      <c r="U6080" s="70"/>
      <c r="V6080" s="70"/>
    </row>
    <row r="6081" spans="21:22">
      <c r="U6081" s="70"/>
      <c r="V6081" s="70"/>
    </row>
    <row r="6082" spans="21:22">
      <c r="U6082" s="70"/>
      <c r="V6082" s="70"/>
    </row>
    <row r="6083" spans="21:22">
      <c r="U6083" s="70"/>
      <c r="V6083" s="70"/>
    </row>
    <row r="6084" spans="21:22">
      <c r="U6084" s="70"/>
      <c r="V6084" s="70"/>
    </row>
    <row r="6085" spans="21:22">
      <c r="U6085" s="70"/>
      <c r="V6085" s="70"/>
    </row>
    <row r="6086" spans="21:22">
      <c r="U6086" s="70"/>
      <c r="V6086" s="70"/>
    </row>
    <row r="6087" spans="21:22">
      <c r="U6087" s="70"/>
      <c r="V6087" s="70"/>
    </row>
    <row r="6088" spans="21:22">
      <c r="U6088" s="70"/>
      <c r="V6088" s="70"/>
    </row>
    <row r="6089" spans="21:22">
      <c r="U6089" s="70"/>
      <c r="V6089" s="70"/>
    </row>
    <row r="6090" spans="21:22">
      <c r="U6090" s="70"/>
      <c r="V6090" s="70"/>
    </row>
    <row r="6091" spans="21:22">
      <c r="U6091" s="70"/>
      <c r="V6091" s="70"/>
    </row>
    <row r="6092" spans="21:22">
      <c r="U6092" s="70"/>
      <c r="V6092" s="70"/>
    </row>
    <row r="6093" spans="21:22">
      <c r="U6093" s="70"/>
      <c r="V6093" s="70"/>
    </row>
    <row r="6094" spans="21:22">
      <c r="U6094" s="70"/>
      <c r="V6094" s="70"/>
    </row>
    <row r="6095" spans="21:22">
      <c r="U6095" s="70"/>
      <c r="V6095" s="70"/>
    </row>
    <row r="6096" spans="21:22">
      <c r="U6096" s="70"/>
      <c r="V6096" s="70"/>
    </row>
    <row r="6097" spans="21:22">
      <c r="U6097" s="70"/>
      <c r="V6097" s="70"/>
    </row>
    <row r="6098" spans="21:22">
      <c r="U6098" s="70"/>
      <c r="V6098" s="70"/>
    </row>
    <row r="6099" spans="21:22">
      <c r="U6099" s="70"/>
      <c r="V6099" s="70"/>
    </row>
    <row r="6100" spans="21:22">
      <c r="U6100" s="70"/>
      <c r="V6100" s="70"/>
    </row>
    <row r="6101" spans="21:22">
      <c r="U6101" s="70"/>
      <c r="V6101" s="70"/>
    </row>
    <row r="6102" spans="21:22">
      <c r="U6102" s="70"/>
      <c r="V6102" s="70"/>
    </row>
    <row r="6103" spans="21:22">
      <c r="U6103" s="70"/>
      <c r="V6103" s="70"/>
    </row>
    <row r="6104" spans="21:22">
      <c r="U6104" s="70"/>
      <c r="V6104" s="70"/>
    </row>
    <row r="6105" spans="21:22">
      <c r="U6105" s="70"/>
      <c r="V6105" s="70"/>
    </row>
    <row r="6106" spans="21:22">
      <c r="U6106" s="70"/>
      <c r="V6106" s="70"/>
    </row>
    <row r="6107" spans="21:22">
      <c r="U6107" s="70"/>
      <c r="V6107" s="70"/>
    </row>
    <row r="6108" spans="21:22">
      <c r="U6108" s="70"/>
      <c r="V6108" s="70"/>
    </row>
    <row r="6109" spans="21:22">
      <c r="U6109" s="70"/>
      <c r="V6109" s="70"/>
    </row>
    <row r="6110" spans="21:22">
      <c r="U6110" s="70"/>
      <c r="V6110" s="70"/>
    </row>
    <row r="6111" spans="21:22">
      <c r="U6111" s="70"/>
      <c r="V6111" s="70"/>
    </row>
    <row r="6112" spans="21:22">
      <c r="U6112" s="70"/>
      <c r="V6112" s="70"/>
    </row>
    <row r="6113" spans="21:22">
      <c r="U6113" s="70"/>
      <c r="V6113" s="70"/>
    </row>
    <row r="6114" spans="21:22">
      <c r="U6114" s="70"/>
      <c r="V6114" s="70"/>
    </row>
    <row r="6115" spans="21:22">
      <c r="U6115" s="70"/>
      <c r="V6115" s="70"/>
    </row>
    <row r="6116" spans="21:22">
      <c r="U6116" s="70"/>
      <c r="V6116" s="70"/>
    </row>
    <row r="6117" spans="21:22">
      <c r="U6117" s="70"/>
      <c r="V6117" s="70"/>
    </row>
    <row r="6118" spans="21:22">
      <c r="U6118" s="70"/>
      <c r="V6118" s="70"/>
    </row>
    <row r="6119" spans="21:22">
      <c r="U6119" s="70"/>
      <c r="V6119" s="70"/>
    </row>
    <row r="6120" spans="21:22">
      <c r="U6120" s="70"/>
      <c r="V6120" s="70"/>
    </row>
    <row r="6121" spans="21:22">
      <c r="U6121" s="70"/>
      <c r="V6121" s="70"/>
    </row>
    <row r="6122" spans="21:22">
      <c r="U6122" s="70"/>
      <c r="V6122" s="70"/>
    </row>
    <row r="6123" spans="21:22">
      <c r="U6123" s="70"/>
      <c r="V6123" s="70"/>
    </row>
    <row r="6124" spans="21:22">
      <c r="U6124" s="70"/>
      <c r="V6124" s="70"/>
    </row>
    <row r="6125" spans="21:22">
      <c r="U6125" s="70"/>
      <c r="V6125" s="70"/>
    </row>
    <row r="6126" spans="21:22">
      <c r="U6126" s="70"/>
      <c r="V6126" s="70"/>
    </row>
    <row r="6127" spans="21:22">
      <c r="U6127" s="70"/>
      <c r="V6127" s="70"/>
    </row>
    <row r="6128" spans="21:22">
      <c r="U6128" s="70"/>
      <c r="V6128" s="70"/>
    </row>
    <row r="6129" spans="21:22">
      <c r="U6129" s="70"/>
      <c r="V6129" s="70"/>
    </row>
    <row r="6130" spans="21:22">
      <c r="U6130" s="70"/>
      <c r="V6130" s="70"/>
    </row>
    <row r="6131" spans="21:22">
      <c r="U6131" s="70"/>
      <c r="V6131" s="70"/>
    </row>
    <row r="6132" spans="21:22">
      <c r="U6132" s="70"/>
      <c r="V6132" s="70"/>
    </row>
    <row r="6133" spans="21:22">
      <c r="U6133" s="70"/>
      <c r="V6133" s="70"/>
    </row>
    <row r="6134" spans="21:22">
      <c r="U6134" s="70"/>
      <c r="V6134" s="70"/>
    </row>
    <row r="6135" spans="21:22">
      <c r="U6135" s="70"/>
      <c r="V6135" s="70"/>
    </row>
    <row r="6136" spans="21:22">
      <c r="U6136" s="70"/>
      <c r="V6136" s="70"/>
    </row>
    <row r="6137" spans="21:22">
      <c r="U6137" s="70"/>
      <c r="V6137" s="70"/>
    </row>
    <row r="6138" spans="21:22">
      <c r="U6138" s="70"/>
      <c r="V6138" s="70"/>
    </row>
    <row r="6139" spans="21:22">
      <c r="U6139" s="70"/>
      <c r="V6139" s="70"/>
    </row>
    <row r="6140" spans="21:22">
      <c r="U6140" s="70"/>
      <c r="V6140" s="70"/>
    </row>
    <row r="6141" spans="21:22">
      <c r="U6141" s="70"/>
      <c r="V6141" s="70"/>
    </row>
    <row r="6142" spans="21:22">
      <c r="U6142" s="70"/>
      <c r="V6142" s="70"/>
    </row>
    <row r="6143" spans="21:22">
      <c r="U6143" s="70"/>
      <c r="V6143" s="70"/>
    </row>
    <row r="6144" spans="21:22">
      <c r="U6144" s="70"/>
      <c r="V6144" s="70"/>
    </row>
    <row r="6145" spans="21:22">
      <c r="U6145" s="70"/>
      <c r="V6145" s="70"/>
    </row>
    <row r="6146" spans="21:22">
      <c r="U6146" s="70"/>
      <c r="V6146" s="70"/>
    </row>
    <row r="6147" spans="21:22">
      <c r="U6147" s="70"/>
      <c r="V6147" s="70"/>
    </row>
    <row r="6148" spans="21:22">
      <c r="U6148" s="70"/>
      <c r="V6148" s="70"/>
    </row>
    <row r="6149" spans="21:22">
      <c r="U6149" s="70"/>
      <c r="V6149" s="70"/>
    </row>
    <row r="6150" spans="21:22">
      <c r="U6150" s="70"/>
      <c r="V6150" s="70"/>
    </row>
    <row r="6151" spans="21:22">
      <c r="U6151" s="70"/>
      <c r="V6151" s="70"/>
    </row>
    <row r="6152" spans="21:22">
      <c r="U6152" s="70"/>
      <c r="V6152" s="70"/>
    </row>
    <row r="6153" spans="21:22">
      <c r="U6153" s="70"/>
      <c r="V6153" s="70"/>
    </row>
    <row r="6154" spans="21:22">
      <c r="U6154" s="70"/>
      <c r="V6154" s="70"/>
    </row>
    <row r="6155" spans="21:22">
      <c r="U6155" s="70"/>
      <c r="V6155" s="70"/>
    </row>
    <row r="6156" spans="21:22">
      <c r="U6156" s="70"/>
      <c r="V6156" s="70"/>
    </row>
    <row r="6157" spans="21:22">
      <c r="U6157" s="70"/>
      <c r="V6157" s="70"/>
    </row>
    <row r="6158" spans="21:22">
      <c r="U6158" s="70"/>
      <c r="V6158" s="70"/>
    </row>
    <row r="6159" spans="21:22">
      <c r="U6159" s="70"/>
      <c r="V6159" s="70"/>
    </row>
    <row r="6160" spans="21:22">
      <c r="U6160" s="70"/>
      <c r="V6160" s="70"/>
    </row>
    <row r="6161" spans="21:22">
      <c r="U6161" s="70"/>
      <c r="V6161" s="70"/>
    </row>
    <row r="6162" spans="21:22">
      <c r="U6162" s="70"/>
      <c r="V6162" s="70"/>
    </row>
    <row r="6163" spans="21:22">
      <c r="U6163" s="70"/>
      <c r="V6163" s="70"/>
    </row>
    <row r="6164" spans="21:22">
      <c r="U6164" s="70"/>
      <c r="V6164" s="70"/>
    </row>
    <row r="6165" spans="21:22">
      <c r="U6165" s="70"/>
      <c r="V6165" s="70"/>
    </row>
    <row r="6166" spans="21:22">
      <c r="U6166" s="70"/>
      <c r="V6166" s="70"/>
    </row>
    <row r="6167" spans="21:22">
      <c r="U6167" s="70"/>
      <c r="V6167" s="70"/>
    </row>
    <row r="6168" spans="21:22">
      <c r="U6168" s="70"/>
      <c r="V6168" s="70"/>
    </row>
    <row r="6169" spans="21:22">
      <c r="U6169" s="70"/>
      <c r="V6169" s="70"/>
    </row>
    <row r="6170" spans="21:22">
      <c r="U6170" s="70"/>
      <c r="V6170" s="70"/>
    </row>
    <row r="6171" spans="21:22">
      <c r="U6171" s="70"/>
      <c r="V6171" s="70"/>
    </row>
    <row r="6172" spans="21:22">
      <c r="U6172" s="70"/>
      <c r="V6172" s="70"/>
    </row>
    <row r="6173" spans="21:22">
      <c r="U6173" s="70"/>
      <c r="V6173" s="70"/>
    </row>
    <row r="6174" spans="21:22">
      <c r="U6174" s="70"/>
      <c r="V6174" s="70"/>
    </row>
    <row r="6175" spans="21:22">
      <c r="U6175" s="70"/>
      <c r="V6175" s="70"/>
    </row>
    <row r="6176" spans="21:22">
      <c r="U6176" s="70"/>
      <c r="V6176" s="70"/>
    </row>
    <row r="6177" spans="21:22">
      <c r="U6177" s="70"/>
      <c r="V6177" s="70"/>
    </row>
    <row r="6178" spans="21:22">
      <c r="U6178" s="70"/>
      <c r="V6178" s="70"/>
    </row>
    <row r="6179" spans="21:22">
      <c r="U6179" s="70"/>
      <c r="V6179" s="70"/>
    </row>
    <row r="6180" spans="21:22">
      <c r="U6180" s="70"/>
      <c r="V6180" s="70"/>
    </row>
    <row r="6181" spans="21:22">
      <c r="U6181" s="70"/>
      <c r="V6181" s="70"/>
    </row>
    <row r="6182" spans="21:22">
      <c r="U6182" s="70"/>
      <c r="V6182" s="70"/>
    </row>
    <row r="6183" spans="21:22">
      <c r="U6183" s="70"/>
      <c r="V6183" s="70"/>
    </row>
    <row r="6184" spans="21:22">
      <c r="U6184" s="70"/>
      <c r="V6184" s="70"/>
    </row>
    <row r="6185" spans="21:22">
      <c r="U6185" s="70"/>
      <c r="V6185" s="70"/>
    </row>
    <row r="6186" spans="21:22">
      <c r="U6186" s="70"/>
      <c r="V6186" s="70"/>
    </row>
    <row r="6187" spans="21:22">
      <c r="U6187" s="70"/>
      <c r="V6187" s="70"/>
    </row>
    <row r="6188" spans="21:22">
      <c r="U6188" s="70"/>
      <c r="V6188" s="70"/>
    </row>
    <row r="6189" spans="21:22">
      <c r="U6189" s="70"/>
      <c r="V6189" s="70"/>
    </row>
    <row r="6190" spans="21:22">
      <c r="U6190" s="70"/>
      <c r="V6190" s="70"/>
    </row>
    <row r="6191" spans="21:22">
      <c r="U6191" s="70"/>
      <c r="V6191" s="70"/>
    </row>
    <row r="6192" spans="21:22">
      <c r="U6192" s="70"/>
      <c r="V6192" s="70"/>
    </row>
    <row r="6193" spans="21:22">
      <c r="U6193" s="70"/>
      <c r="V6193" s="70"/>
    </row>
    <row r="6194" spans="21:22">
      <c r="U6194" s="70"/>
      <c r="V6194" s="70"/>
    </row>
    <row r="6195" spans="21:22">
      <c r="U6195" s="70"/>
      <c r="V6195" s="70"/>
    </row>
    <row r="6196" spans="21:22">
      <c r="U6196" s="70"/>
      <c r="V6196" s="70"/>
    </row>
    <row r="6197" spans="21:22">
      <c r="U6197" s="70"/>
      <c r="V6197" s="70"/>
    </row>
    <row r="6198" spans="21:22">
      <c r="U6198" s="70"/>
      <c r="V6198" s="70"/>
    </row>
    <row r="6199" spans="21:22">
      <c r="U6199" s="70"/>
      <c r="V6199" s="70"/>
    </row>
    <row r="6200" spans="21:22">
      <c r="U6200" s="70"/>
      <c r="V6200" s="70"/>
    </row>
    <row r="6201" spans="21:22">
      <c r="U6201" s="70"/>
      <c r="V6201" s="70"/>
    </row>
    <row r="6202" spans="21:22">
      <c r="U6202" s="70"/>
      <c r="V6202" s="70"/>
    </row>
    <row r="6203" spans="21:22">
      <c r="U6203" s="70"/>
      <c r="V6203" s="70"/>
    </row>
    <row r="6204" spans="21:22">
      <c r="U6204" s="70"/>
      <c r="V6204" s="70"/>
    </row>
    <row r="6205" spans="21:22">
      <c r="U6205" s="70"/>
      <c r="V6205" s="70"/>
    </row>
    <row r="6206" spans="21:22">
      <c r="U6206" s="70"/>
      <c r="V6206" s="70"/>
    </row>
    <row r="6207" spans="21:22">
      <c r="U6207" s="70"/>
      <c r="V6207" s="70"/>
    </row>
    <row r="6208" spans="21:22">
      <c r="U6208" s="70"/>
      <c r="V6208" s="70"/>
    </row>
    <row r="6209" spans="21:22">
      <c r="U6209" s="70"/>
      <c r="V6209" s="70"/>
    </row>
    <row r="6210" spans="21:22">
      <c r="U6210" s="70"/>
      <c r="V6210" s="70"/>
    </row>
    <row r="6211" spans="21:22">
      <c r="U6211" s="70"/>
      <c r="V6211" s="70"/>
    </row>
    <row r="6212" spans="21:22">
      <c r="U6212" s="70"/>
      <c r="V6212" s="70"/>
    </row>
    <row r="6213" spans="21:22">
      <c r="U6213" s="70"/>
      <c r="V6213" s="70"/>
    </row>
    <row r="6214" spans="21:22">
      <c r="U6214" s="70"/>
      <c r="V6214" s="70"/>
    </row>
    <row r="6215" spans="21:22">
      <c r="U6215" s="70"/>
      <c r="V6215" s="70"/>
    </row>
    <row r="6216" spans="21:22">
      <c r="U6216" s="70"/>
      <c r="V6216" s="70"/>
    </row>
    <row r="6217" spans="21:22">
      <c r="U6217" s="70"/>
      <c r="V6217" s="70"/>
    </row>
    <row r="6218" spans="21:22">
      <c r="U6218" s="70"/>
      <c r="V6218" s="70"/>
    </row>
    <row r="6219" spans="21:22">
      <c r="U6219" s="70"/>
      <c r="V6219" s="70"/>
    </row>
    <row r="6220" spans="21:22">
      <c r="U6220" s="70"/>
      <c r="V6220" s="70"/>
    </row>
    <row r="6221" spans="21:22">
      <c r="U6221" s="70"/>
      <c r="V6221" s="70"/>
    </row>
    <row r="6222" spans="21:22">
      <c r="U6222" s="70"/>
      <c r="V6222" s="70"/>
    </row>
    <row r="6223" spans="21:22">
      <c r="U6223" s="70"/>
      <c r="V6223" s="70"/>
    </row>
    <row r="6224" spans="21:22">
      <c r="U6224" s="70"/>
      <c r="V6224" s="70"/>
    </row>
    <row r="6225" spans="21:22">
      <c r="U6225" s="70"/>
      <c r="V6225" s="70"/>
    </row>
    <row r="6226" spans="21:22">
      <c r="U6226" s="70"/>
      <c r="V6226" s="70"/>
    </row>
    <row r="6227" spans="21:22">
      <c r="U6227" s="70"/>
      <c r="V6227" s="70"/>
    </row>
    <row r="6228" spans="21:22">
      <c r="U6228" s="70"/>
      <c r="V6228" s="70"/>
    </row>
    <row r="6229" spans="21:22">
      <c r="U6229" s="70"/>
      <c r="V6229" s="70"/>
    </row>
    <row r="6230" spans="21:22">
      <c r="U6230" s="70"/>
      <c r="V6230" s="70"/>
    </row>
    <row r="6231" spans="21:22">
      <c r="U6231" s="70"/>
      <c r="V6231" s="70"/>
    </row>
    <row r="6232" spans="21:22">
      <c r="U6232" s="70"/>
      <c r="V6232" s="70"/>
    </row>
    <row r="6233" spans="21:22">
      <c r="U6233" s="70"/>
      <c r="V6233" s="70"/>
    </row>
    <row r="6234" spans="21:22">
      <c r="U6234" s="70"/>
      <c r="V6234" s="70"/>
    </row>
    <row r="6235" spans="21:22">
      <c r="U6235" s="70"/>
      <c r="V6235" s="70"/>
    </row>
    <row r="6236" spans="21:22">
      <c r="U6236" s="70"/>
      <c r="V6236" s="70"/>
    </row>
    <row r="6237" spans="21:22">
      <c r="U6237" s="70"/>
      <c r="V6237" s="70"/>
    </row>
    <row r="6238" spans="21:22">
      <c r="U6238" s="70"/>
      <c r="V6238" s="70"/>
    </row>
    <row r="6239" spans="21:22">
      <c r="U6239" s="70"/>
      <c r="V6239" s="70"/>
    </row>
    <row r="6240" spans="21:22">
      <c r="U6240" s="70"/>
      <c r="V6240" s="70"/>
    </row>
    <row r="6241" spans="21:22">
      <c r="U6241" s="70"/>
      <c r="V6241" s="70"/>
    </row>
    <row r="6242" spans="21:22">
      <c r="U6242" s="70"/>
      <c r="V6242" s="70"/>
    </row>
    <row r="6243" spans="21:22">
      <c r="U6243" s="70"/>
      <c r="V6243" s="70"/>
    </row>
    <row r="6244" spans="21:22">
      <c r="U6244" s="70"/>
      <c r="V6244" s="70"/>
    </row>
    <row r="6245" spans="21:22">
      <c r="U6245" s="70"/>
      <c r="V6245" s="70"/>
    </row>
    <row r="6246" spans="21:22">
      <c r="U6246" s="70"/>
      <c r="V6246" s="70"/>
    </row>
    <row r="6247" spans="21:22">
      <c r="U6247" s="70"/>
      <c r="V6247" s="70"/>
    </row>
    <row r="6248" spans="21:22">
      <c r="U6248" s="70"/>
      <c r="V6248" s="70"/>
    </row>
    <row r="6249" spans="21:22">
      <c r="U6249" s="70"/>
      <c r="V6249" s="70"/>
    </row>
    <row r="6250" spans="21:22">
      <c r="U6250" s="70"/>
      <c r="V6250" s="70"/>
    </row>
    <row r="6251" spans="21:22">
      <c r="U6251" s="70"/>
      <c r="V6251" s="70"/>
    </row>
    <row r="6252" spans="21:22">
      <c r="U6252" s="70"/>
      <c r="V6252" s="70"/>
    </row>
    <row r="6253" spans="21:22">
      <c r="U6253" s="70"/>
      <c r="V6253" s="70"/>
    </row>
    <row r="6254" spans="21:22">
      <c r="U6254" s="70"/>
      <c r="V6254" s="70"/>
    </row>
    <row r="6255" spans="21:22">
      <c r="U6255" s="70"/>
      <c r="V6255" s="70"/>
    </row>
    <row r="6256" spans="21:22">
      <c r="U6256" s="70"/>
      <c r="V6256" s="70"/>
    </row>
    <row r="6257" spans="21:22">
      <c r="U6257" s="70"/>
      <c r="V6257" s="70"/>
    </row>
    <row r="6258" spans="21:22">
      <c r="U6258" s="70"/>
      <c r="V6258" s="70"/>
    </row>
    <row r="6259" spans="21:22">
      <c r="U6259" s="70"/>
      <c r="V6259" s="70"/>
    </row>
    <row r="6260" spans="21:22">
      <c r="U6260" s="70"/>
      <c r="V6260" s="70"/>
    </row>
    <row r="6261" spans="21:22">
      <c r="U6261" s="70"/>
      <c r="V6261" s="70"/>
    </row>
    <row r="6262" spans="21:22">
      <c r="U6262" s="70"/>
      <c r="V6262" s="70"/>
    </row>
    <row r="6263" spans="21:22">
      <c r="U6263" s="70"/>
      <c r="V6263" s="70"/>
    </row>
    <row r="6264" spans="21:22">
      <c r="U6264" s="70"/>
      <c r="V6264" s="70"/>
    </row>
    <row r="6265" spans="21:22">
      <c r="U6265" s="70"/>
      <c r="V6265" s="70"/>
    </row>
    <row r="6266" spans="21:22">
      <c r="U6266" s="70"/>
      <c r="V6266" s="70"/>
    </row>
    <row r="6267" spans="21:22">
      <c r="U6267" s="70"/>
      <c r="V6267" s="70"/>
    </row>
    <row r="6268" spans="21:22">
      <c r="U6268" s="70"/>
      <c r="V6268" s="70"/>
    </row>
    <row r="6269" spans="21:22">
      <c r="U6269" s="70"/>
      <c r="V6269" s="70"/>
    </row>
    <row r="6270" spans="21:22">
      <c r="U6270" s="70"/>
      <c r="V6270" s="70"/>
    </row>
    <row r="6271" spans="21:22">
      <c r="U6271" s="70"/>
      <c r="V6271" s="70"/>
    </row>
    <row r="6272" spans="21:22">
      <c r="U6272" s="70"/>
      <c r="V6272" s="70"/>
    </row>
    <row r="6273" spans="21:22">
      <c r="U6273" s="70"/>
      <c r="V6273" s="70"/>
    </row>
    <row r="6274" spans="21:22">
      <c r="U6274" s="70"/>
      <c r="V6274" s="70"/>
    </row>
    <row r="6275" spans="21:22">
      <c r="U6275" s="70"/>
      <c r="V6275" s="70"/>
    </row>
    <row r="6276" spans="21:22">
      <c r="U6276" s="70"/>
      <c r="V6276" s="70"/>
    </row>
    <row r="6277" spans="21:22">
      <c r="U6277" s="70"/>
      <c r="V6277" s="70"/>
    </row>
    <row r="6278" spans="21:22">
      <c r="U6278" s="70"/>
      <c r="V6278" s="70"/>
    </row>
    <row r="6279" spans="21:22">
      <c r="U6279" s="70"/>
      <c r="V6279" s="70"/>
    </row>
    <row r="6280" spans="21:22">
      <c r="U6280" s="70"/>
      <c r="V6280" s="70"/>
    </row>
    <row r="6281" spans="21:22">
      <c r="U6281" s="70"/>
      <c r="V6281" s="70"/>
    </row>
    <row r="6282" spans="21:22">
      <c r="U6282" s="70"/>
      <c r="V6282" s="70"/>
    </row>
    <row r="6283" spans="21:22">
      <c r="U6283" s="70"/>
      <c r="V6283" s="70"/>
    </row>
    <row r="6284" spans="21:22">
      <c r="U6284" s="70"/>
      <c r="V6284" s="70"/>
    </row>
    <row r="6285" spans="21:22">
      <c r="U6285" s="70"/>
      <c r="V6285" s="70"/>
    </row>
    <row r="6286" spans="21:22">
      <c r="U6286" s="70"/>
      <c r="V6286" s="70"/>
    </row>
    <row r="6287" spans="21:22">
      <c r="U6287" s="70"/>
      <c r="V6287" s="70"/>
    </row>
    <row r="6288" spans="21:22">
      <c r="U6288" s="70"/>
      <c r="V6288" s="70"/>
    </row>
    <row r="6289" spans="21:22">
      <c r="U6289" s="70"/>
      <c r="V6289" s="70"/>
    </row>
    <row r="6290" spans="21:22">
      <c r="U6290" s="70"/>
      <c r="V6290" s="70"/>
    </row>
    <row r="6291" spans="21:22">
      <c r="U6291" s="70"/>
      <c r="V6291" s="70"/>
    </row>
    <row r="6292" spans="21:22">
      <c r="U6292" s="70"/>
      <c r="V6292" s="70"/>
    </row>
    <row r="6293" spans="21:22">
      <c r="U6293" s="70"/>
      <c r="V6293" s="70"/>
    </row>
    <row r="6294" spans="21:22">
      <c r="U6294" s="70"/>
      <c r="V6294" s="70"/>
    </row>
    <row r="6295" spans="21:22">
      <c r="U6295" s="70"/>
      <c r="V6295" s="70"/>
    </row>
    <row r="6296" spans="21:22">
      <c r="U6296" s="70"/>
      <c r="V6296" s="70"/>
    </row>
    <row r="6297" spans="21:22">
      <c r="U6297" s="70"/>
      <c r="V6297" s="70"/>
    </row>
    <row r="6298" spans="21:22">
      <c r="U6298" s="70"/>
      <c r="V6298" s="70"/>
    </row>
    <row r="6299" spans="21:22">
      <c r="U6299" s="70"/>
      <c r="V6299" s="70"/>
    </row>
    <row r="6300" spans="21:22">
      <c r="U6300" s="70"/>
      <c r="V6300" s="70"/>
    </row>
    <row r="6301" spans="21:22">
      <c r="U6301" s="70"/>
      <c r="V6301" s="70"/>
    </row>
    <row r="6302" spans="21:22">
      <c r="U6302" s="70"/>
      <c r="V6302" s="70"/>
    </row>
    <row r="6303" spans="21:22">
      <c r="U6303" s="70"/>
      <c r="V6303" s="70"/>
    </row>
    <row r="6304" spans="21:22">
      <c r="U6304" s="70"/>
      <c r="V6304" s="70"/>
    </row>
    <row r="6305" spans="21:22">
      <c r="U6305" s="70"/>
      <c r="V6305" s="70"/>
    </row>
    <row r="6306" spans="21:22">
      <c r="U6306" s="70"/>
      <c r="V6306" s="70"/>
    </row>
    <row r="6307" spans="21:22">
      <c r="U6307" s="70"/>
      <c r="V6307" s="70"/>
    </row>
    <row r="6308" spans="21:22">
      <c r="U6308" s="70"/>
      <c r="V6308" s="70"/>
    </row>
    <row r="6309" spans="21:22">
      <c r="U6309" s="70"/>
      <c r="V6309" s="70"/>
    </row>
    <row r="6310" spans="21:22">
      <c r="U6310" s="70"/>
      <c r="V6310" s="70"/>
    </row>
    <row r="6311" spans="21:22">
      <c r="U6311" s="70"/>
      <c r="V6311" s="70"/>
    </row>
    <row r="6312" spans="21:22">
      <c r="U6312" s="70"/>
      <c r="V6312" s="70"/>
    </row>
    <row r="6313" spans="21:22">
      <c r="U6313" s="70"/>
      <c r="V6313" s="70"/>
    </row>
    <row r="6314" spans="21:22">
      <c r="U6314" s="70"/>
      <c r="V6314" s="70"/>
    </row>
    <row r="6315" spans="21:22">
      <c r="U6315" s="70"/>
      <c r="V6315" s="70"/>
    </row>
    <row r="6316" spans="21:22">
      <c r="U6316" s="70"/>
      <c r="V6316" s="70"/>
    </row>
    <row r="6317" spans="21:22">
      <c r="U6317" s="70"/>
      <c r="V6317" s="70"/>
    </row>
    <row r="6318" spans="21:22">
      <c r="U6318" s="70"/>
      <c r="V6318" s="70"/>
    </row>
    <row r="6319" spans="21:22">
      <c r="U6319" s="70"/>
      <c r="V6319" s="70"/>
    </row>
    <row r="6320" spans="21:22">
      <c r="U6320" s="70"/>
      <c r="V6320" s="70"/>
    </row>
    <row r="6321" spans="21:22">
      <c r="U6321" s="70"/>
      <c r="V6321" s="70"/>
    </row>
    <row r="6322" spans="21:22">
      <c r="U6322" s="70"/>
      <c r="V6322" s="70"/>
    </row>
    <row r="6323" spans="21:22">
      <c r="U6323" s="70"/>
      <c r="V6323" s="70"/>
    </row>
    <row r="6324" spans="21:22">
      <c r="U6324" s="70"/>
      <c r="V6324" s="70"/>
    </row>
    <row r="6325" spans="21:22">
      <c r="U6325" s="70"/>
      <c r="V6325" s="70"/>
    </row>
    <row r="6326" spans="21:22">
      <c r="U6326" s="70"/>
      <c r="V6326" s="70"/>
    </row>
    <row r="6327" spans="21:22">
      <c r="U6327" s="70"/>
      <c r="V6327" s="70"/>
    </row>
    <row r="6328" spans="21:22">
      <c r="U6328" s="70"/>
      <c r="V6328" s="70"/>
    </row>
    <row r="6329" spans="21:22">
      <c r="U6329" s="70"/>
      <c r="V6329" s="70"/>
    </row>
    <row r="6330" spans="21:22">
      <c r="U6330" s="70"/>
      <c r="V6330" s="70"/>
    </row>
    <row r="6331" spans="21:22">
      <c r="U6331" s="70"/>
      <c r="V6331" s="70"/>
    </row>
    <row r="6332" spans="21:22">
      <c r="U6332" s="70"/>
      <c r="V6332" s="70"/>
    </row>
    <row r="6333" spans="21:22">
      <c r="U6333" s="70"/>
      <c r="V6333" s="70"/>
    </row>
    <row r="6334" spans="21:22">
      <c r="U6334" s="70"/>
      <c r="V6334" s="70"/>
    </row>
    <row r="6335" spans="21:22">
      <c r="U6335" s="70"/>
      <c r="V6335" s="70"/>
    </row>
    <row r="6336" spans="21:22">
      <c r="U6336" s="70"/>
      <c r="V6336" s="70"/>
    </row>
    <row r="6337" spans="21:22">
      <c r="U6337" s="70"/>
      <c r="V6337" s="70"/>
    </row>
    <row r="6338" spans="21:22">
      <c r="U6338" s="70"/>
      <c r="V6338" s="70"/>
    </row>
    <row r="6339" spans="21:22">
      <c r="U6339" s="70"/>
      <c r="V6339" s="70"/>
    </row>
    <row r="6340" spans="21:22">
      <c r="U6340" s="70"/>
      <c r="V6340" s="70"/>
    </row>
    <row r="6341" spans="21:22">
      <c r="U6341" s="70"/>
      <c r="V6341" s="70"/>
    </row>
    <row r="6342" spans="21:22">
      <c r="U6342" s="70"/>
      <c r="V6342" s="70"/>
    </row>
    <row r="6343" spans="21:22">
      <c r="U6343" s="70"/>
      <c r="V6343" s="70"/>
    </row>
    <row r="6344" spans="21:22">
      <c r="U6344" s="70"/>
      <c r="V6344" s="70"/>
    </row>
    <row r="6345" spans="21:22">
      <c r="U6345" s="70"/>
      <c r="V6345" s="70"/>
    </row>
    <row r="6346" spans="21:22">
      <c r="U6346" s="70"/>
      <c r="V6346" s="70"/>
    </row>
    <row r="6347" spans="21:22">
      <c r="U6347" s="70"/>
      <c r="V6347" s="70"/>
    </row>
    <row r="6348" spans="21:22">
      <c r="U6348" s="70"/>
      <c r="V6348" s="70"/>
    </row>
    <row r="6349" spans="21:22">
      <c r="U6349" s="70"/>
      <c r="V6349" s="70"/>
    </row>
    <row r="6350" spans="21:22">
      <c r="U6350" s="70"/>
      <c r="V6350" s="70"/>
    </row>
    <row r="6351" spans="21:22">
      <c r="U6351" s="70"/>
      <c r="V6351" s="70"/>
    </row>
    <row r="6352" spans="21:22">
      <c r="U6352" s="70"/>
      <c r="V6352" s="70"/>
    </row>
    <row r="6353" spans="21:22">
      <c r="U6353" s="70"/>
      <c r="V6353" s="70"/>
    </row>
    <row r="6354" spans="21:22">
      <c r="U6354" s="70"/>
      <c r="V6354" s="70"/>
    </row>
    <row r="6355" spans="21:22">
      <c r="U6355" s="70"/>
      <c r="V6355" s="70"/>
    </row>
    <row r="6356" spans="21:22">
      <c r="U6356" s="70"/>
      <c r="V6356" s="70"/>
    </row>
    <row r="6357" spans="21:22">
      <c r="U6357" s="70"/>
      <c r="V6357" s="70"/>
    </row>
    <row r="6358" spans="21:22">
      <c r="U6358" s="70"/>
      <c r="V6358" s="70"/>
    </row>
    <row r="6359" spans="21:22">
      <c r="U6359" s="70"/>
      <c r="V6359" s="70"/>
    </row>
    <row r="6360" spans="21:22">
      <c r="U6360" s="70"/>
      <c r="V6360" s="70"/>
    </row>
    <row r="6361" spans="21:22">
      <c r="U6361" s="70"/>
      <c r="V6361" s="70"/>
    </row>
    <row r="6362" spans="21:22">
      <c r="U6362" s="70"/>
      <c r="V6362" s="70"/>
    </row>
    <row r="6363" spans="21:22">
      <c r="U6363" s="70"/>
      <c r="V6363" s="70"/>
    </row>
    <row r="6364" spans="21:22">
      <c r="U6364" s="70"/>
      <c r="V6364" s="70"/>
    </row>
    <row r="6365" spans="21:22">
      <c r="U6365" s="70"/>
      <c r="V6365" s="70"/>
    </row>
    <row r="6366" spans="21:22">
      <c r="U6366" s="70"/>
      <c r="V6366" s="70"/>
    </row>
    <row r="6367" spans="21:22">
      <c r="U6367" s="70"/>
      <c r="V6367" s="70"/>
    </row>
    <row r="6368" spans="21:22">
      <c r="U6368" s="70"/>
      <c r="V6368" s="70"/>
    </row>
    <row r="6369" spans="21:22">
      <c r="U6369" s="70"/>
      <c r="V6369" s="70"/>
    </row>
    <row r="6370" spans="21:22">
      <c r="U6370" s="70"/>
      <c r="V6370" s="70"/>
    </row>
    <row r="6371" spans="21:22">
      <c r="U6371" s="70"/>
      <c r="V6371" s="70"/>
    </row>
    <row r="6372" spans="21:22">
      <c r="U6372" s="70"/>
      <c r="V6372" s="70"/>
    </row>
    <row r="6373" spans="21:22">
      <c r="U6373" s="70"/>
      <c r="V6373" s="70"/>
    </row>
    <row r="6374" spans="21:22">
      <c r="U6374" s="70"/>
      <c r="V6374" s="70"/>
    </row>
    <row r="6375" spans="21:22">
      <c r="U6375" s="70"/>
      <c r="V6375" s="70"/>
    </row>
    <row r="6376" spans="21:22">
      <c r="U6376" s="70"/>
      <c r="V6376" s="70"/>
    </row>
    <row r="6377" spans="21:22">
      <c r="U6377" s="70"/>
      <c r="V6377" s="70"/>
    </row>
    <row r="6378" spans="21:22">
      <c r="U6378" s="70"/>
      <c r="V6378" s="70"/>
    </row>
    <row r="6379" spans="21:22">
      <c r="U6379" s="70"/>
      <c r="V6379" s="70"/>
    </row>
    <row r="6380" spans="21:22">
      <c r="U6380" s="70"/>
      <c r="V6380" s="70"/>
    </row>
    <row r="6381" spans="21:22">
      <c r="U6381" s="70"/>
      <c r="V6381" s="70"/>
    </row>
    <row r="6382" spans="21:22">
      <c r="U6382" s="70"/>
      <c r="V6382" s="70"/>
    </row>
    <row r="6383" spans="21:22">
      <c r="U6383" s="70"/>
      <c r="V6383" s="70"/>
    </row>
    <row r="6384" spans="21:22">
      <c r="U6384" s="70"/>
      <c r="V6384" s="70"/>
    </row>
    <row r="6385" spans="21:22">
      <c r="U6385" s="70"/>
      <c r="V6385" s="70"/>
    </row>
    <row r="6386" spans="21:22">
      <c r="U6386" s="70"/>
      <c r="V6386" s="70"/>
    </row>
    <row r="6387" spans="21:22">
      <c r="U6387" s="70"/>
      <c r="V6387" s="70"/>
    </row>
    <row r="6388" spans="21:22">
      <c r="U6388" s="70"/>
      <c r="V6388" s="70"/>
    </row>
    <row r="6389" spans="21:22">
      <c r="U6389" s="70"/>
      <c r="V6389" s="70"/>
    </row>
    <row r="6390" spans="21:22">
      <c r="U6390" s="70"/>
      <c r="V6390" s="70"/>
    </row>
    <row r="6391" spans="21:22">
      <c r="U6391" s="70"/>
      <c r="V6391" s="70"/>
    </row>
    <row r="6392" spans="21:22">
      <c r="U6392" s="70"/>
      <c r="V6392" s="70"/>
    </row>
    <row r="6393" spans="21:22">
      <c r="U6393" s="70"/>
      <c r="V6393" s="70"/>
    </row>
    <row r="6394" spans="21:22">
      <c r="U6394" s="70"/>
      <c r="V6394" s="70"/>
    </row>
    <row r="6395" spans="21:22">
      <c r="U6395" s="70"/>
      <c r="V6395" s="70"/>
    </row>
    <row r="6396" spans="21:22">
      <c r="U6396" s="70"/>
      <c r="V6396" s="70"/>
    </row>
    <row r="6397" spans="21:22">
      <c r="U6397" s="70"/>
      <c r="V6397" s="70"/>
    </row>
    <row r="6398" spans="21:22">
      <c r="U6398" s="70"/>
      <c r="V6398" s="70"/>
    </row>
    <row r="6399" spans="21:22">
      <c r="U6399" s="70"/>
      <c r="V6399" s="70"/>
    </row>
    <row r="6400" spans="21:22">
      <c r="U6400" s="70"/>
      <c r="V6400" s="70"/>
    </row>
    <row r="6401" spans="21:22">
      <c r="U6401" s="70"/>
      <c r="V6401" s="70"/>
    </row>
    <row r="6402" spans="21:22">
      <c r="U6402" s="70"/>
      <c r="V6402" s="70"/>
    </row>
    <row r="6403" spans="21:22">
      <c r="U6403" s="70"/>
      <c r="V6403" s="70"/>
    </row>
    <row r="6404" spans="21:22">
      <c r="U6404" s="70"/>
      <c r="V6404" s="70"/>
    </row>
    <row r="6405" spans="21:22">
      <c r="U6405" s="70"/>
      <c r="V6405" s="70"/>
    </row>
    <row r="6406" spans="21:22">
      <c r="U6406" s="70"/>
      <c r="V6406" s="70"/>
    </row>
    <row r="6407" spans="21:22">
      <c r="U6407" s="70"/>
      <c r="V6407" s="70"/>
    </row>
    <row r="6408" spans="21:22">
      <c r="U6408" s="70"/>
      <c r="V6408" s="70"/>
    </row>
    <row r="6409" spans="21:22">
      <c r="U6409" s="70"/>
      <c r="V6409" s="70"/>
    </row>
    <row r="6410" spans="21:22">
      <c r="U6410" s="70"/>
      <c r="V6410" s="70"/>
    </row>
    <row r="6411" spans="21:22">
      <c r="U6411" s="70"/>
      <c r="V6411" s="70"/>
    </row>
    <row r="6412" spans="21:22">
      <c r="U6412" s="70"/>
      <c r="V6412" s="70"/>
    </row>
    <row r="6413" spans="21:22">
      <c r="U6413" s="70"/>
      <c r="V6413" s="70"/>
    </row>
    <row r="6414" spans="21:22">
      <c r="U6414" s="70"/>
      <c r="V6414" s="70"/>
    </row>
    <row r="6415" spans="21:22">
      <c r="U6415" s="70"/>
      <c r="V6415" s="70"/>
    </row>
    <row r="6416" spans="21:22">
      <c r="U6416" s="70"/>
      <c r="V6416" s="70"/>
    </row>
    <row r="6417" spans="21:22">
      <c r="U6417" s="70"/>
      <c r="V6417" s="70"/>
    </row>
    <row r="6418" spans="21:22">
      <c r="U6418" s="70"/>
      <c r="V6418" s="70"/>
    </row>
    <row r="6419" spans="21:22">
      <c r="U6419" s="70"/>
      <c r="V6419" s="70"/>
    </row>
    <row r="6420" spans="21:22">
      <c r="U6420" s="70"/>
      <c r="V6420" s="70"/>
    </row>
    <row r="6421" spans="21:22">
      <c r="U6421" s="70"/>
      <c r="V6421" s="70"/>
    </row>
    <row r="6422" spans="21:22">
      <c r="U6422" s="70"/>
      <c r="V6422" s="70"/>
    </row>
    <row r="6423" spans="21:22">
      <c r="U6423" s="70"/>
      <c r="V6423" s="70"/>
    </row>
    <row r="6424" spans="21:22">
      <c r="U6424" s="70"/>
      <c r="V6424" s="70"/>
    </row>
    <row r="6425" spans="21:22">
      <c r="U6425" s="70"/>
      <c r="V6425" s="70"/>
    </row>
    <row r="6426" spans="21:22">
      <c r="U6426" s="70"/>
      <c r="V6426" s="70"/>
    </row>
    <row r="6427" spans="21:22">
      <c r="U6427" s="70"/>
      <c r="V6427" s="70"/>
    </row>
    <row r="6428" spans="21:22">
      <c r="U6428" s="70"/>
      <c r="V6428" s="70"/>
    </row>
    <row r="6429" spans="21:22">
      <c r="U6429" s="70"/>
      <c r="V6429" s="70"/>
    </row>
    <row r="6430" spans="21:22">
      <c r="U6430" s="70"/>
      <c r="V6430" s="70"/>
    </row>
    <row r="6431" spans="21:22">
      <c r="U6431" s="70"/>
      <c r="V6431" s="70"/>
    </row>
    <row r="6432" spans="21:22">
      <c r="U6432" s="70"/>
      <c r="V6432" s="70"/>
    </row>
    <row r="6433" spans="21:22">
      <c r="U6433" s="70"/>
      <c r="V6433" s="70"/>
    </row>
    <row r="6434" spans="21:22">
      <c r="U6434" s="70"/>
      <c r="V6434" s="70"/>
    </row>
    <row r="6435" spans="21:22">
      <c r="U6435" s="70"/>
      <c r="V6435" s="70"/>
    </row>
    <row r="6436" spans="21:22">
      <c r="U6436" s="70"/>
      <c r="V6436" s="70"/>
    </row>
    <row r="6437" spans="21:22">
      <c r="U6437" s="70"/>
      <c r="V6437" s="70"/>
    </row>
    <row r="6438" spans="21:22">
      <c r="U6438" s="70"/>
      <c r="V6438" s="70"/>
    </row>
    <row r="6439" spans="21:22">
      <c r="U6439" s="70"/>
      <c r="V6439" s="70"/>
    </row>
    <row r="6440" spans="21:22">
      <c r="U6440" s="70"/>
      <c r="V6440" s="70"/>
    </row>
    <row r="6441" spans="21:22">
      <c r="U6441" s="70"/>
      <c r="V6441" s="70"/>
    </row>
    <row r="6442" spans="21:22">
      <c r="U6442" s="70"/>
      <c r="V6442" s="70"/>
    </row>
    <row r="6443" spans="21:22">
      <c r="U6443" s="70"/>
      <c r="V6443" s="70"/>
    </row>
    <row r="6444" spans="21:22">
      <c r="U6444" s="70"/>
      <c r="V6444" s="70"/>
    </row>
    <row r="6445" spans="21:22">
      <c r="U6445" s="70"/>
      <c r="V6445" s="70"/>
    </row>
    <row r="6446" spans="21:22">
      <c r="U6446" s="70"/>
      <c r="V6446" s="70"/>
    </row>
    <row r="6447" spans="21:22">
      <c r="U6447" s="70"/>
      <c r="V6447" s="70"/>
    </row>
    <row r="6448" spans="21:22">
      <c r="U6448" s="70"/>
      <c r="V6448" s="70"/>
    </row>
    <row r="6449" spans="21:22">
      <c r="U6449" s="70"/>
      <c r="V6449" s="70"/>
    </row>
    <row r="6450" spans="21:22">
      <c r="U6450" s="70"/>
      <c r="V6450" s="70"/>
    </row>
    <row r="6451" spans="21:22">
      <c r="U6451" s="70"/>
      <c r="V6451" s="70"/>
    </row>
    <row r="6452" spans="21:22">
      <c r="U6452" s="70"/>
      <c r="V6452" s="70"/>
    </row>
    <row r="6453" spans="21:22">
      <c r="U6453" s="70"/>
      <c r="V6453" s="70"/>
    </row>
    <row r="6454" spans="21:22">
      <c r="U6454" s="70"/>
      <c r="V6454" s="70"/>
    </row>
    <row r="6455" spans="21:22">
      <c r="U6455" s="70"/>
      <c r="V6455" s="70"/>
    </row>
    <row r="6456" spans="21:22">
      <c r="U6456" s="70"/>
      <c r="V6456" s="70"/>
    </row>
    <row r="6457" spans="21:22">
      <c r="U6457" s="70"/>
      <c r="V6457" s="70"/>
    </row>
    <row r="6458" spans="21:22">
      <c r="U6458" s="70"/>
      <c r="V6458" s="70"/>
    </row>
    <row r="6459" spans="21:22">
      <c r="U6459" s="70"/>
      <c r="V6459" s="70"/>
    </row>
    <row r="6460" spans="21:22">
      <c r="U6460" s="70"/>
      <c r="V6460" s="70"/>
    </row>
    <row r="6461" spans="21:22">
      <c r="U6461" s="70"/>
      <c r="V6461" s="70"/>
    </row>
    <row r="6462" spans="21:22">
      <c r="U6462" s="70"/>
      <c r="V6462" s="70"/>
    </row>
    <row r="6463" spans="21:22">
      <c r="U6463" s="70"/>
      <c r="V6463" s="70"/>
    </row>
    <row r="6464" spans="21:22">
      <c r="U6464" s="70"/>
      <c r="V6464" s="70"/>
    </row>
    <row r="6465" spans="21:22">
      <c r="U6465" s="70"/>
      <c r="V6465" s="70"/>
    </row>
    <row r="6466" spans="21:22">
      <c r="U6466" s="70"/>
      <c r="V6466" s="70"/>
    </row>
    <row r="6467" spans="21:22">
      <c r="U6467" s="70"/>
      <c r="V6467" s="70"/>
    </row>
    <row r="6468" spans="21:22">
      <c r="U6468" s="70"/>
      <c r="V6468" s="70"/>
    </row>
    <row r="6469" spans="21:22">
      <c r="U6469" s="70"/>
      <c r="V6469" s="70"/>
    </row>
    <row r="6470" spans="21:22">
      <c r="U6470" s="70"/>
      <c r="V6470" s="70"/>
    </row>
    <row r="6471" spans="21:22">
      <c r="U6471" s="70"/>
      <c r="V6471" s="70"/>
    </row>
    <row r="6472" spans="21:22">
      <c r="U6472" s="70"/>
      <c r="V6472" s="70"/>
    </row>
    <row r="6473" spans="21:22">
      <c r="U6473" s="70"/>
      <c r="V6473" s="70"/>
    </row>
    <row r="6474" spans="21:22">
      <c r="U6474" s="70"/>
      <c r="V6474" s="70"/>
    </row>
    <row r="6475" spans="21:22">
      <c r="U6475" s="70"/>
      <c r="V6475" s="70"/>
    </row>
    <row r="6476" spans="21:22">
      <c r="U6476" s="70"/>
      <c r="V6476" s="70"/>
    </row>
    <row r="6477" spans="21:22">
      <c r="U6477" s="70"/>
      <c r="V6477" s="70"/>
    </row>
    <row r="6478" spans="21:22">
      <c r="U6478" s="70"/>
      <c r="V6478" s="70"/>
    </row>
    <row r="6479" spans="21:22">
      <c r="U6479" s="70"/>
      <c r="V6479" s="70"/>
    </row>
    <row r="6480" spans="21:22">
      <c r="U6480" s="70"/>
      <c r="V6480" s="70"/>
    </row>
    <row r="6481" spans="21:22">
      <c r="U6481" s="70"/>
      <c r="V6481" s="70"/>
    </row>
    <row r="6482" spans="21:22">
      <c r="U6482" s="70"/>
      <c r="V6482" s="70"/>
    </row>
    <row r="6483" spans="21:22">
      <c r="U6483" s="70"/>
      <c r="V6483" s="70"/>
    </row>
    <row r="6484" spans="21:22">
      <c r="U6484" s="70"/>
      <c r="V6484" s="70"/>
    </row>
    <row r="6485" spans="21:22">
      <c r="U6485" s="70"/>
      <c r="V6485" s="70"/>
    </row>
    <row r="6486" spans="21:22">
      <c r="U6486" s="70"/>
      <c r="V6486" s="70"/>
    </row>
    <row r="6487" spans="21:22">
      <c r="U6487" s="70"/>
      <c r="V6487" s="70"/>
    </row>
    <row r="6488" spans="21:22">
      <c r="U6488" s="70"/>
      <c r="V6488" s="70"/>
    </row>
    <row r="6489" spans="21:22">
      <c r="U6489" s="70"/>
      <c r="V6489" s="70"/>
    </row>
    <row r="6490" spans="21:22">
      <c r="U6490" s="70"/>
      <c r="V6490" s="70"/>
    </row>
    <row r="6491" spans="21:22">
      <c r="U6491" s="70"/>
      <c r="V6491" s="70"/>
    </row>
    <row r="6492" spans="21:22">
      <c r="U6492" s="70"/>
      <c r="V6492" s="70"/>
    </row>
    <row r="6493" spans="21:22">
      <c r="U6493" s="70"/>
      <c r="V6493" s="70"/>
    </row>
    <row r="6494" spans="21:22">
      <c r="U6494" s="70"/>
      <c r="V6494" s="70"/>
    </row>
    <row r="6495" spans="21:22">
      <c r="U6495" s="70"/>
      <c r="V6495" s="70"/>
    </row>
    <row r="6496" spans="21:22">
      <c r="U6496" s="70"/>
      <c r="V6496" s="70"/>
    </row>
    <row r="6497" spans="21:22">
      <c r="U6497" s="70"/>
      <c r="V6497" s="70"/>
    </row>
    <row r="6498" spans="21:22">
      <c r="U6498" s="70"/>
      <c r="V6498" s="70"/>
    </row>
    <row r="6499" spans="21:22">
      <c r="U6499" s="70"/>
      <c r="V6499" s="70"/>
    </row>
    <row r="6500" spans="21:22">
      <c r="U6500" s="70"/>
      <c r="V6500" s="70"/>
    </row>
    <row r="6501" spans="21:22">
      <c r="U6501" s="70"/>
      <c r="V6501" s="70"/>
    </row>
    <row r="6502" spans="21:22">
      <c r="U6502" s="70"/>
      <c r="V6502" s="70"/>
    </row>
    <row r="6503" spans="21:22">
      <c r="U6503" s="70"/>
      <c r="V6503" s="70"/>
    </row>
    <row r="6504" spans="21:22">
      <c r="U6504" s="70"/>
      <c r="V6504" s="70"/>
    </row>
    <row r="6505" spans="21:22">
      <c r="U6505" s="70"/>
      <c r="V6505" s="70"/>
    </row>
    <row r="6506" spans="21:22">
      <c r="U6506" s="70"/>
      <c r="V6506" s="70"/>
    </row>
    <row r="6507" spans="21:22">
      <c r="U6507" s="70"/>
      <c r="V6507" s="70"/>
    </row>
    <row r="6508" spans="21:22">
      <c r="U6508" s="70"/>
      <c r="V6508" s="70"/>
    </row>
    <row r="6509" spans="21:22">
      <c r="U6509" s="70"/>
      <c r="V6509" s="70"/>
    </row>
    <row r="6510" spans="21:22">
      <c r="U6510" s="70"/>
      <c r="V6510" s="70"/>
    </row>
    <row r="6511" spans="21:22">
      <c r="U6511" s="70"/>
      <c r="V6511" s="70"/>
    </row>
    <row r="6512" spans="21:22">
      <c r="U6512" s="70"/>
      <c r="V6512" s="70"/>
    </row>
    <row r="6513" spans="21:22">
      <c r="U6513" s="70"/>
      <c r="V6513" s="70"/>
    </row>
    <row r="6514" spans="21:22">
      <c r="U6514" s="70"/>
      <c r="V6514" s="70"/>
    </row>
    <row r="6515" spans="21:22">
      <c r="U6515" s="70"/>
      <c r="V6515" s="70"/>
    </row>
    <row r="6516" spans="21:22">
      <c r="U6516" s="70"/>
      <c r="V6516" s="70"/>
    </row>
    <row r="6517" spans="21:22">
      <c r="U6517" s="70"/>
      <c r="V6517" s="70"/>
    </row>
    <row r="6518" spans="21:22">
      <c r="U6518" s="70"/>
      <c r="V6518" s="70"/>
    </row>
    <row r="6519" spans="21:22">
      <c r="U6519" s="70"/>
      <c r="V6519" s="70"/>
    </row>
    <row r="6520" spans="21:22">
      <c r="U6520" s="70"/>
      <c r="V6520" s="70"/>
    </row>
    <row r="6521" spans="21:22">
      <c r="U6521" s="70"/>
      <c r="V6521" s="70"/>
    </row>
    <row r="6522" spans="21:22">
      <c r="U6522" s="70"/>
      <c r="V6522" s="70"/>
    </row>
    <row r="6523" spans="21:22">
      <c r="U6523" s="70"/>
      <c r="V6523" s="70"/>
    </row>
    <row r="6524" spans="21:22">
      <c r="U6524" s="70"/>
      <c r="V6524" s="70"/>
    </row>
    <row r="6525" spans="21:22">
      <c r="U6525" s="70"/>
      <c r="V6525" s="70"/>
    </row>
    <row r="6526" spans="21:22">
      <c r="U6526" s="70"/>
      <c r="V6526" s="70"/>
    </row>
    <row r="6527" spans="21:22">
      <c r="U6527" s="70"/>
      <c r="V6527" s="70"/>
    </row>
    <row r="6528" spans="21:22">
      <c r="U6528" s="70"/>
      <c r="V6528" s="70"/>
    </row>
    <row r="6529" spans="21:22">
      <c r="U6529" s="70"/>
      <c r="V6529" s="70"/>
    </row>
    <row r="6530" spans="21:22">
      <c r="U6530" s="70"/>
      <c r="V6530" s="70"/>
    </row>
    <row r="6531" spans="21:22">
      <c r="U6531" s="70"/>
      <c r="V6531" s="70"/>
    </row>
    <row r="6532" spans="21:22">
      <c r="U6532" s="70"/>
      <c r="V6532" s="70"/>
    </row>
    <row r="6533" spans="21:22">
      <c r="U6533" s="70"/>
      <c r="V6533" s="70"/>
    </row>
    <row r="6534" spans="21:22">
      <c r="U6534" s="70"/>
      <c r="V6534" s="70"/>
    </row>
    <row r="6535" spans="21:22">
      <c r="U6535" s="70"/>
      <c r="V6535" s="70"/>
    </row>
    <row r="6536" spans="21:22">
      <c r="U6536" s="70"/>
      <c r="V6536" s="70"/>
    </row>
    <row r="6537" spans="21:22">
      <c r="U6537" s="70"/>
      <c r="V6537" s="70"/>
    </row>
    <row r="6538" spans="21:22">
      <c r="U6538" s="70"/>
      <c r="V6538" s="70"/>
    </row>
    <row r="6539" spans="21:22">
      <c r="U6539" s="70"/>
      <c r="V6539" s="70"/>
    </row>
    <row r="6540" spans="21:22">
      <c r="U6540" s="70"/>
      <c r="V6540" s="70"/>
    </row>
    <row r="6541" spans="21:22">
      <c r="U6541" s="70"/>
      <c r="V6541" s="70"/>
    </row>
    <row r="6542" spans="21:22">
      <c r="U6542" s="70"/>
      <c r="V6542" s="70"/>
    </row>
    <row r="6543" spans="21:22">
      <c r="U6543" s="70"/>
      <c r="V6543" s="70"/>
    </row>
    <row r="6544" spans="21:22">
      <c r="U6544" s="70"/>
      <c r="V6544" s="70"/>
    </row>
    <row r="6545" spans="21:22">
      <c r="U6545" s="70"/>
      <c r="V6545" s="70"/>
    </row>
    <row r="6546" spans="21:22">
      <c r="U6546" s="70"/>
      <c r="V6546" s="70"/>
    </row>
    <row r="6547" spans="21:22">
      <c r="U6547" s="70"/>
      <c r="V6547" s="70"/>
    </row>
    <row r="6548" spans="21:22">
      <c r="U6548" s="70"/>
      <c r="V6548" s="70"/>
    </row>
    <row r="6549" spans="21:22">
      <c r="U6549" s="70"/>
      <c r="V6549" s="70"/>
    </row>
    <row r="6550" spans="21:22">
      <c r="U6550" s="70"/>
      <c r="V6550" s="70"/>
    </row>
    <row r="6551" spans="21:22">
      <c r="U6551" s="70"/>
      <c r="V6551" s="70"/>
    </row>
    <row r="6552" spans="21:22">
      <c r="U6552" s="70"/>
      <c r="V6552" s="70"/>
    </row>
    <row r="6553" spans="21:22">
      <c r="U6553" s="70"/>
      <c r="V6553" s="70"/>
    </row>
    <row r="6554" spans="21:22">
      <c r="U6554" s="70"/>
      <c r="V6554" s="70"/>
    </row>
    <row r="6555" spans="21:22">
      <c r="U6555" s="70"/>
      <c r="V6555" s="70"/>
    </row>
    <row r="6556" spans="21:22">
      <c r="U6556" s="70"/>
      <c r="V6556" s="70"/>
    </row>
    <row r="6557" spans="21:22">
      <c r="U6557" s="70"/>
      <c r="V6557" s="70"/>
    </row>
    <row r="6558" spans="21:22">
      <c r="U6558" s="70"/>
      <c r="V6558" s="70"/>
    </row>
    <row r="6559" spans="21:22">
      <c r="U6559" s="70"/>
      <c r="V6559" s="70"/>
    </row>
    <row r="6560" spans="21:22">
      <c r="U6560" s="70"/>
      <c r="V6560" s="70"/>
    </row>
    <row r="6561" spans="21:22">
      <c r="U6561" s="70"/>
      <c r="V6561" s="70"/>
    </row>
    <row r="6562" spans="21:22">
      <c r="U6562" s="70"/>
      <c r="V6562" s="70"/>
    </row>
    <row r="6563" spans="21:22">
      <c r="U6563" s="70"/>
      <c r="V6563" s="70"/>
    </row>
    <row r="6564" spans="21:22">
      <c r="U6564" s="70"/>
      <c r="V6564" s="70"/>
    </row>
    <row r="6565" spans="21:22">
      <c r="U6565" s="70"/>
      <c r="V6565" s="70"/>
    </row>
    <row r="6566" spans="21:22">
      <c r="U6566" s="70"/>
      <c r="V6566" s="70"/>
    </row>
    <row r="6567" spans="21:22">
      <c r="U6567" s="70"/>
      <c r="V6567" s="70"/>
    </row>
    <row r="6568" spans="21:22">
      <c r="U6568" s="70"/>
      <c r="V6568" s="70"/>
    </row>
    <row r="6569" spans="21:22">
      <c r="U6569" s="70"/>
      <c r="V6569" s="70"/>
    </row>
    <row r="6570" spans="21:22">
      <c r="U6570" s="70"/>
      <c r="V6570" s="70"/>
    </row>
    <row r="6571" spans="21:22">
      <c r="U6571" s="70"/>
      <c r="V6571" s="70"/>
    </row>
    <row r="6572" spans="21:22">
      <c r="U6572" s="70"/>
      <c r="V6572" s="70"/>
    </row>
    <row r="6573" spans="21:22">
      <c r="U6573" s="70"/>
      <c r="V6573" s="70"/>
    </row>
    <row r="6574" spans="21:22">
      <c r="U6574" s="70"/>
      <c r="V6574" s="70"/>
    </row>
    <row r="6575" spans="21:22">
      <c r="U6575" s="70"/>
      <c r="V6575" s="70"/>
    </row>
    <row r="6576" spans="21:22">
      <c r="U6576" s="70"/>
      <c r="V6576" s="70"/>
    </row>
    <row r="6577" spans="21:22">
      <c r="U6577" s="70"/>
      <c r="V6577" s="70"/>
    </row>
    <row r="6578" spans="21:22">
      <c r="U6578" s="70"/>
      <c r="V6578" s="70"/>
    </row>
    <row r="6579" spans="21:22">
      <c r="U6579" s="70"/>
      <c r="V6579" s="70"/>
    </row>
    <row r="6580" spans="21:22">
      <c r="U6580" s="70"/>
      <c r="V6580" s="70"/>
    </row>
    <row r="6581" spans="21:22">
      <c r="U6581" s="70"/>
      <c r="V6581" s="70"/>
    </row>
    <row r="6582" spans="21:22">
      <c r="U6582" s="70"/>
      <c r="V6582" s="70"/>
    </row>
    <row r="6583" spans="21:22">
      <c r="U6583" s="70"/>
      <c r="V6583" s="70"/>
    </row>
    <row r="6584" spans="21:22">
      <c r="U6584" s="70"/>
      <c r="V6584" s="70"/>
    </row>
    <row r="6585" spans="21:22">
      <c r="U6585" s="70"/>
      <c r="V6585" s="70"/>
    </row>
    <row r="6586" spans="21:22">
      <c r="U6586" s="70"/>
      <c r="V6586" s="70"/>
    </row>
    <row r="6587" spans="21:22">
      <c r="U6587" s="70"/>
      <c r="V6587" s="70"/>
    </row>
    <row r="6588" spans="21:22">
      <c r="U6588" s="70"/>
      <c r="V6588" s="70"/>
    </row>
    <row r="6589" spans="21:22">
      <c r="U6589" s="70"/>
      <c r="V6589" s="70"/>
    </row>
    <row r="6590" spans="21:22">
      <c r="U6590" s="70"/>
      <c r="V6590" s="70"/>
    </row>
    <row r="6591" spans="21:22">
      <c r="U6591" s="70"/>
      <c r="V6591" s="70"/>
    </row>
    <row r="6592" spans="21:22">
      <c r="U6592" s="70"/>
      <c r="V6592" s="70"/>
    </row>
    <row r="6593" spans="21:22">
      <c r="U6593" s="70"/>
      <c r="V6593" s="70"/>
    </row>
    <row r="6594" spans="21:22">
      <c r="U6594" s="70"/>
      <c r="V6594" s="70"/>
    </row>
    <row r="6595" spans="21:22">
      <c r="U6595" s="70"/>
      <c r="V6595" s="70"/>
    </row>
    <row r="6596" spans="21:22">
      <c r="U6596" s="70"/>
      <c r="V6596" s="70"/>
    </row>
    <row r="6597" spans="21:22">
      <c r="U6597" s="70"/>
      <c r="V6597" s="70"/>
    </row>
    <row r="6598" spans="21:22">
      <c r="U6598" s="70"/>
      <c r="V6598" s="70"/>
    </row>
    <row r="6599" spans="21:22">
      <c r="U6599" s="70"/>
      <c r="V6599" s="70"/>
    </row>
    <row r="6600" spans="21:22">
      <c r="U6600" s="70"/>
      <c r="V6600" s="70"/>
    </row>
    <row r="6601" spans="21:22">
      <c r="U6601" s="70"/>
      <c r="V6601" s="70"/>
    </row>
    <row r="6602" spans="21:22">
      <c r="U6602" s="70"/>
      <c r="V6602" s="70"/>
    </row>
    <row r="6603" spans="21:22">
      <c r="U6603" s="70"/>
      <c r="V6603" s="70"/>
    </row>
    <row r="6604" spans="21:22">
      <c r="U6604" s="70"/>
      <c r="V6604" s="70"/>
    </row>
    <row r="6605" spans="21:22">
      <c r="U6605" s="70"/>
      <c r="V6605" s="70"/>
    </row>
    <row r="6606" spans="21:22">
      <c r="U6606" s="70"/>
      <c r="V6606" s="70"/>
    </row>
    <row r="6607" spans="21:22">
      <c r="U6607" s="70"/>
      <c r="V6607" s="70"/>
    </row>
    <row r="6608" spans="21:22">
      <c r="U6608" s="70"/>
      <c r="V6608" s="70"/>
    </row>
    <row r="6609" spans="21:22">
      <c r="U6609" s="70"/>
      <c r="V6609" s="70"/>
    </row>
    <row r="6610" spans="21:22">
      <c r="U6610" s="70"/>
      <c r="V6610" s="70"/>
    </row>
    <row r="6611" spans="21:22">
      <c r="U6611" s="70"/>
      <c r="V6611" s="70"/>
    </row>
    <row r="6612" spans="21:22">
      <c r="U6612" s="70"/>
      <c r="V6612" s="70"/>
    </row>
    <row r="6613" spans="21:22">
      <c r="U6613" s="70"/>
      <c r="V6613" s="70"/>
    </row>
    <row r="6614" spans="21:22">
      <c r="U6614" s="70"/>
      <c r="V6614" s="70"/>
    </row>
    <row r="6615" spans="21:22">
      <c r="U6615" s="70"/>
      <c r="V6615" s="70"/>
    </row>
    <row r="6616" spans="21:22">
      <c r="U6616" s="70"/>
      <c r="V6616" s="70"/>
    </row>
    <row r="6617" spans="21:22">
      <c r="U6617" s="70"/>
      <c r="V6617" s="70"/>
    </row>
    <row r="6618" spans="21:22">
      <c r="U6618" s="70"/>
      <c r="V6618" s="70"/>
    </row>
    <row r="6619" spans="21:22">
      <c r="U6619" s="70"/>
      <c r="V6619" s="70"/>
    </row>
    <row r="6620" spans="21:22">
      <c r="U6620" s="70"/>
      <c r="V6620" s="70"/>
    </row>
    <row r="6621" spans="21:22">
      <c r="U6621" s="70"/>
      <c r="V6621" s="70"/>
    </row>
    <row r="6622" spans="21:22">
      <c r="U6622" s="70"/>
      <c r="V6622" s="70"/>
    </row>
    <row r="6623" spans="21:22">
      <c r="U6623" s="70"/>
      <c r="V6623" s="70"/>
    </row>
    <row r="6624" spans="21:22">
      <c r="U6624" s="70"/>
      <c r="V6624" s="70"/>
    </row>
    <row r="6625" spans="21:22">
      <c r="U6625" s="70"/>
      <c r="V6625" s="70"/>
    </row>
    <row r="6626" spans="21:22">
      <c r="U6626" s="70"/>
      <c r="V6626" s="70"/>
    </row>
    <row r="6627" spans="21:22">
      <c r="U6627" s="70"/>
      <c r="V6627" s="70"/>
    </row>
    <row r="6628" spans="21:22">
      <c r="U6628" s="70"/>
      <c r="V6628" s="70"/>
    </row>
    <row r="6629" spans="21:22">
      <c r="U6629" s="70"/>
      <c r="V6629" s="70"/>
    </row>
    <row r="6630" spans="21:22">
      <c r="U6630" s="70"/>
      <c r="V6630" s="70"/>
    </row>
    <row r="6631" spans="21:22">
      <c r="U6631" s="70"/>
      <c r="V6631" s="70"/>
    </row>
    <row r="6632" spans="21:22">
      <c r="U6632" s="70"/>
      <c r="V6632" s="70"/>
    </row>
    <row r="6633" spans="21:22">
      <c r="U6633" s="70"/>
      <c r="V6633" s="70"/>
    </row>
    <row r="6634" spans="21:22">
      <c r="U6634" s="70"/>
      <c r="V6634" s="70"/>
    </row>
    <row r="6635" spans="21:22">
      <c r="U6635" s="70"/>
      <c r="V6635" s="70"/>
    </row>
    <row r="6636" spans="21:22">
      <c r="U6636" s="70"/>
      <c r="V6636" s="70"/>
    </row>
    <row r="6637" spans="21:22">
      <c r="U6637" s="70"/>
      <c r="V6637" s="70"/>
    </row>
    <row r="6638" spans="21:22">
      <c r="U6638" s="70"/>
      <c r="V6638" s="70"/>
    </row>
    <row r="6639" spans="21:22">
      <c r="U6639" s="70"/>
      <c r="V6639" s="70"/>
    </row>
    <row r="6640" spans="21:22">
      <c r="U6640" s="70"/>
      <c r="V6640" s="70"/>
    </row>
    <row r="6641" spans="21:22">
      <c r="U6641" s="70"/>
      <c r="V6641" s="70"/>
    </row>
    <row r="6642" spans="21:22">
      <c r="U6642" s="70"/>
      <c r="V6642" s="70"/>
    </row>
    <row r="6643" spans="21:22">
      <c r="U6643" s="70"/>
      <c r="V6643" s="70"/>
    </row>
    <row r="6644" spans="21:22">
      <c r="U6644" s="70"/>
      <c r="V6644" s="70"/>
    </row>
    <row r="6645" spans="21:22">
      <c r="U6645" s="70"/>
      <c r="V6645" s="70"/>
    </row>
    <row r="6646" spans="21:22">
      <c r="U6646" s="70"/>
      <c r="V6646" s="70"/>
    </row>
    <row r="6647" spans="21:22">
      <c r="U6647" s="70"/>
      <c r="V6647" s="70"/>
    </row>
    <row r="6648" spans="21:22">
      <c r="U6648" s="70"/>
      <c r="V6648" s="70"/>
    </row>
    <row r="6649" spans="21:22">
      <c r="U6649" s="70"/>
      <c r="V6649" s="70"/>
    </row>
    <row r="6650" spans="21:22">
      <c r="U6650" s="70"/>
      <c r="V6650" s="70"/>
    </row>
    <row r="6651" spans="21:22">
      <c r="U6651" s="70"/>
      <c r="V6651" s="70"/>
    </row>
    <row r="6652" spans="21:22">
      <c r="U6652" s="70"/>
      <c r="V6652" s="70"/>
    </row>
    <row r="6653" spans="21:22">
      <c r="U6653" s="70"/>
      <c r="V6653" s="70"/>
    </row>
    <row r="6654" spans="21:22">
      <c r="U6654" s="70"/>
      <c r="V6654" s="70"/>
    </row>
    <row r="6655" spans="21:22">
      <c r="U6655" s="70"/>
      <c r="V6655" s="70"/>
    </row>
    <row r="6656" spans="21:22">
      <c r="U6656" s="70"/>
      <c r="V6656" s="70"/>
    </row>
    <row r="6657" spans="21:22">
      <c r="U6657" s="70"/>
      <c r="V6657" s="70"/>
    </row>
    <row r="6658" spans="21:22">
      <c r="U6658" s="70"/>
      <c r="V6658" s="70"/>
    </row>
    <row r="6659" spans="21:22">
      <c r="U6659" s="70"/>
      <c r="V6659" s="70"/>
    </row>
    <row r="6660" spans="21:22">
      <c r="U6660" s="70"/>
      <c r="V6660" s="70"/>
    </row>
    <row r="6661" spans="21:22">
      <c r="U6661" s="70"/>
      <c r="V6661" s="70"/>
    </row>
    <row r="6662" spans="21:22">
      <c r="U6662" s="70"/>
      <c r="V6662" s="70"/>
    </row>
    <row r="6663" spans="21:22">
      <c r="U6663" s="70"/>
      <c r="V6663" s="70"/>
    </row>
    <row r="6664" spans="21:22">
      <c r="U6664" s="70"/>
      <c r="V6664" s="70"/>
    </row>
    <row r="6665" spans="21:22">
      <c r="U6665" s="70"/>
      <c r="V6665" s="70"/>
    </row>
    <row r="6666" spans="21:22">
      <c r="U6666" s="70"/>
      <c r="V6666" s="70"/>
    </row>
    <row r="6667" spans="21:22">
      <c r="U6667" s="70"/>
      <c r="V6667" s="70"/>
    </row>
    <row r="6668" spans="21:22">
      <c r="U6668" s="70"/>
      <c r="V6668" s="70"/>
    </row>
    <row r="6669" spans="21:22">
      <c r="U6669" s="70"/>
      <c r="V6669" s="70"/>
    </row>
    <row r="6670" spans="21:22">
      <c r="U6670" s="70"/>
      <c r="V6670" s="70"/>
    </row>
    <row r="6671" spans="21:22">
      <c r="U6671" s="70"/>
      <c r="V6671" s="70"/>
    </row>
    <row r="6672" spans="21:22">
      <c r="U6672" s="70"/>
      <c r="V6672" s="70"/>
    </row>
    <row r="6673" spans="21:22">
      <c r="U6673" s="70"/>
      <c r="V6673" s="70"/>
    </row>
    <row r="6674" spans="21:22">
      <c r="U6674" s="70"/>
      <c r="V6674" s="70"/>
    </row>
    <row r="6675" spans="21:22">
      <c r="U6675" s="70"/>
      <c r="V6675" s="70"/>
    </row>
    <row r="6676" spans="21:22">
      <c r="U6676" s="70"/>
      <c r="V6676" s="70"/>
    </row>
    <row r="6677" spans="21:22">
      <c r="U6677" s="70"/>
      <c r="V6677" s="70"/>
    </row>
    <row r="6678" spans="21:22">
      <c r="U6678" s="70"/>
      <c r="V6678" s="70"/>
    </row>
    <row r="6679" spans="21:22">
      <c r="U6679" s="70"/>
      <c r="V6679" s="70"/>
    </row>
    <row r="6680" spans="21:22">
      <c r="U6680" s="70"/>
      <c r="V6680" s="70"/>
    </row>
    <row r="6681" spans="21:22">
      <c r="U6681" s="70"/>
      <c r="V6681" s="70"/>
    </row>
    <row r="6682" spans="21:22">
      <c r="U6682" s="70"/>
      <c r="V6682" s="70"/>
    </row>
    <row r="6683" spans="21:22">
      <c r="U6683" s="70"/>
      <c r="V6683" s="70"/>
    </row>
    <row r="6684" spans="21:22">
      <c r="U6684" s="70"/>
      <c r="V6684" s="70"/>
    </row>
    <row r="6685" spans="21:22">
      <c r="U6685" s="70"/>
      <c r="V6685" s="70"/>
    </row>
    <row r="6686" spans="21:22">
      <c r="U6686" s="70"/>
      <c r="V6686" s="70"/>
    </row>
    <row r="6687" spans="21:22">
      <c r="U6687" s="70"/>
      <c r="V6687" s="70"/>
    </row>
    <row r="6688" spans="21:22">
      <c r="U6688" s="70"/>
      <c r="V6688" s="70"/>
    </row>
    <row r="6689" spans="21:22">
      <c r="U6689" s="70"/>
      <c r="V6689" s="70"/>
    </row>
    <row r="6690" spans="21:22">
      <c r="U6690" s="70"/>
      <c r="V6690" s="70"/>
    </row>
    <row r="6691" spans="21:22">
      <c r="U6691" s="70"/>
      <c r="V6691" s="70"/>
    </row>
    <row r="6692" spans="21:22">
      <c r="U6692" s="70"/>
      <c r="V6692" s="70"/>
    </row>
    <row r="6693" spans="21:22">
      <c r="U6693" s="70"/>
      <c r="V6693" s="70"/>
    </row>
    <row r="6694" spans="21:22">
      <c r="U6694" s="70"/>
      <c r="V6694" s="70"/>
    </row>
    <row r="6695" spans="21:22">
      <c r="U6695" s="70"/>
      <c r="V6695" s="70"/>
    </row>
    <row r="6696" spans="21:22">
      <c r="U6696" s="70"/>
      <c r="V6696" s="70"/>
    </row>
    <row r="6697" spans="21:22">
      <c r="U6697" s="70"/>
      <c r="V6697" s="70"/>
    </row>
    <row r="6698" spans="21:22">
      <c r="U6698" s="70"/>
      <c r="V6698" s="70"/>
    </row>
    <row r="6699" spans="21:22">
      <c r="U6699" s="70"/>
      <c r="V6699" s="70"/>
    </row>
    <row r="6700" spans="21:22">
      <c r="U6700" s="70"/>
      <c r="V6700" s="70"/>
    </row>
    <row r="6701" spans="21:22">
      <c r="U6701" s="70"/>
      <c r="V6701" s="70"/>
    </row>
    <row r="6702" spans="21:22">
      <c r="U6702" s="70"/>
      <c r="V6702" s="70"/>
    </row>
    <row r="6703" spans="21:22">
      <c r="U6703" s="70"/>
      <c r="V6703" s="70"/>
    </row>
    <row r="6704" spans="21:22">
      <c r="U6704" s="70"/>
      <c r="V6704" s="70"/>
    </row>
    <row r="6705" spans="21:22">
      <c r="U6705" s="70"/>
      <c r="V6705" s="70"/>
    </row>
    <row r="6706" spans="21:22">
      <c r="U6706" s="70"/>
      <c r="V6706" s="70"/>
    </row>
    <row r="6707" spans="21:22">
      <c r="U6707" s="70"/>
      <c r="V6707" s="70"/>
    </row>
    <row r="6708" spans="21:22">
      <c r="U6708" s="70"/>
      <c r="V6708" s="70"/>
    </row>
    <row r="6709" spans="21:22">
      <c r="U6709" s="70"/>
      <c r="V6709" s="70"/>
    </row>
    <row r="6710" spans="21:22">
      <c r="U6710" s="70"/>
      <c r="V6710" s="70"/>
    </row>
    <row r="6711" spans="21:22">
      <c r="U6711" s="70"/>
      <c r="V6711" s="70"/>
    </row>
    <row r="6712" spans="21:22">
      <c r="U6712" s="70"/>
      <c r="V6712" s="70"/>
    </row>
    <row r="6713" spans="21:22">
      <c r="U6713" s="70"/>
      <c r="V6713" s="70"/>
    </row>
    <row r="6714" spans="21:22">
      <c r="U6714" s="70"/>
      <c r="V6714" s="70"/>
    </row>
    <row r="6715" spans="21:22">
      <c r="U6715" s="70"/>
      <c r="V6715" s="70"/>
    </row>
    <row r="6716" spans="21:22">
      <c r="U6716" s="70"/>
      <c r="V6716" s="70"/>
    </row>
    <row r="6717" spans="21:22">
      <c r="U6717" s="70"/>
      <c r="V6717" s="70"/>
    </row>
    <row r="6718" spans="21:22">
      <c r="U6718" s="70"/>
      <c r="V6718" s="70"/>
    </row>
    <row r="6719" spans="21:22">
      <c r="U6719" s="70"/>
      <c r="V6719" s="70"/>
    </row>
    <row r="6720" spans="21:22">
      <c r="U6720" s="70"/>
      <c r="V6720" s="70"/>
    </row>
    <row r="6721" spans="21:22">
      <c r="U6721" s="70"/>
      <c r="V6721" s="70"/>
    </row>
    <row r="6722" spans="21:22">
      <c r="U6722" s="70"/>
      <c r="V6722" s="70"/>
    </row>
    <row r="6723" spans="21:22">
      <c r="U6723" s="70"/>
      <c r="V6723" s="70"/>
    </row>
    <row r="6724" spans="21:22">
      <c r="U6724" s="70"/>
      <c r="V6724" s="70"/>
    </row>
    <row r="6725" spans="21:22">
      <c r="U6725" s="70"/>
      <c r="V6725" s="70"/>
    </row>
    <row r="6726" spans="21:22">
      <c r="U6726" s="70"/>
      <c r="V6726" s="70"/>
    </row>
    <row r="6727" spans="21:22">
      <c r="U6727" s="70"/>
      <c r="V6727" s="70"/>
    </row>
    <row r="6728" spans="21:22">
      <c r="U6728" s="70"/>
      <c r="V6728" s="70"/>
    </row>
    <row r="6729" spans="21:22">
      <c r="U6729" s="70"/>
      <c r="V6729" s="70"/>
    </row>
    <row r="6730" spans="21:22">
      <c r="U6730" s="70"/>
      <c r="V6730" s="70"/>
    </row>
    <row r="6731" spans="21:22">
      <c r="U6731" s="70"/>
      <c r="V6731" s="70"/>
    </row>
    <row r="6732" spans="21:22">
      <c r="U6732" s="70"/>
      <c r="V6732" s="70"/>
    </row>
    <row r="6733" spans="21:22">
      <c r="U6733" s="70"/>
      <c r="V6733" s="70"/>
    </row>
    <row r="6734" spans="21:22">
      <c r="U6734" s="70"/>
      <c r="V6734" s="70"/>
    </row>
    <row r="6735" spans="21:22">
      <c r="U6735" s="70"/>
      <c r="V6735" s="70"/>
    </row>
    <row r="6736" spans="21:22">
      <c r="U6736" s="70"/>
      <c r="V6736" s="70"/>
    </row>
    <row r="6737" spans="21:22">
      <c r="U6737" s="70"/>
      <c r="V6737" s="70"/>
    </row>
    <row r="6738" spans="21:22">
      <c r="U6738" s="70"/>
      <c r="V6738" s="70"/>
    </row>
    <row r="6739" spans="21:22">
      <c r="U6739" s="70"/>
      <c r="V6739" s="70"/>
    </row>
    <row r="6740" spans="21:22">
      <c r="U6740" s="70"/>
      <c r="V6740" s="70"/>
    </row>
    <row r="6741" spans="21:22">
      <c r="U6741" s="70"/>
      <c r="V6741" s="70"/>
    </row>
    <row r="6742" spans="21:22">
      <c r="U6742" s="70"/>
      <c r="V6742" s="70"/>
    </row>
    <row r="6743" spans="21:22">
      <c r="U6743" s="70"/>
      <c r="V6743" s="70"/>
    </row>
    <row r="6744" spans="21:22">
      <c r="U6744" s="70"/>
      <c r="V6744" s="70"/>
    </row>
    <row r="6745" spans="21:22">
      <c r="U6745" s="70"/>
      <c r="V6745" s="70"/>
    </row>
    <row r="6746" spans="21:22">
      <c r="U6746" s="70"/>
      <c r="V6746" s="70"/>
    </row>
    <row r="6747" spans="21:22">
      <c r="U6747" s="70"/>
      <c r="V6747" s="70"/>
    </row>
    <row r="6748" spans="21:22">
      <c r="U6748" s="70"/>
      <c r="V6748" s="70"/>
    </row>
    <row r="6749" spans="21:22">
      <c r="U6749" s="70"/>
      <c r="V6749" s="70"/>
    </row>
    <row r="6750" spans="21:22">
      <c r="U6750" s="70"/>
      <c r="V6750" s="70"/>
    </row>
    <row r="6751" spans="21:22">
      <c r="U6751" s="70"/>
      <c r="V6751" s="70"/>
    </row>
    <row r="6752" spans="21:22">
      <c r="U6752" s="70"/>
      <c r="V6752" s="70"/>
    </row>
    <row r="6753" spans="21:22">
      <c r="U6753" s="70"/>
      <c r="V6753" s="70"/>
    </row>
    <row r="6754" spans="21:22">
      <c r="U6754" s="70"/>
      <c r="V6754" s="70"/>
    </row>
    <row r="6755" spans="21:22">
      <c r="U6755" s="70"/>
      <c r="V6755" s="70"/>
    </row>
    <row r="6756" spans="21:22">
      <c r="U6756" s="70"/>
      <c r="V6756" s="70"/>
    </row>
    <row r="6757" spans="21:22">
      <c r="U6757" s="70"/>
      <c r="V6757" s="70"/>
    </row>
    <row r="6758" spans="21:22">
      <c r="U6758" s="70"/>
      <c r="V6758" s="70"/>
    </row>
    <row r="6759" spans="21:22">
      <c r="U6759" s="70"/>
      <c r="V6759" s="70"/>
    </row>
    <row r="6760" spans="21:22">
      <c r="U6760" s="70"/>
      <c r="V6760" s="70"/>
    </row>
    <row r="6761" spans="21:22">
      <c r="U6761" s="70"/>
      <c r="V6761" s="70"/>
    </row>
    <row r="6762" spans="21:22">
      <c r="U6762" s="70"/>
      <c r="V6762" s="70"/>
    </row>
    <row r="6763" spans="21:22">
      <c r="U6763" s="70"/>
      <c r="V6763" s="70"/>
    </row>
    <row r="6764" spans="21:22">
      <c r="U6764" s="70"/>
      <c r="V6764" s="70"/>
    </row>
    <row r="6765" spans="21:22">
      <c r="U6765" s="70"/>
      <c r="V6765" s="70"/>
    </row>
    <row r="6766" spans="21:22">
      <c r="U6766" s="70"/>
      <c r="V6766" s="70"/>
    </row>
    <row r="6767" spans="21:22">
      <c r="U6767" s="70"/>
      <c r="V6767" s="70"/>
    </row>
    <row r="6768" spans="21:22">
      <c r="U6768" s="70"/>
      <c r="V6768" s="70"/>
    </row>
    <row r="6769" spans="21:22">
      <c r="U6769" s="70"/>
      <c r="V6769" s="70"/>
    </row>
    <row r="6770" spans="21:22">
      <c r="U6770" s="70"/>
      <c r="V6770" s="70"/>
    </row>
    <row r="6771" spans="21:22">
      <c r="U6771" s="70"/>
      <c r="V6771" s="70"/>
    </row>
    <row r="6772" spans="21:22">
      <c r="U6772" s="70"/>
      <c r="V6772" s="70"/>
    </row>
    <row r="6773" spans="21:22">
      <c r="U6773" s="70"/>
      <c r="V6773" s="70"/>
    </row>
    <row r="6774" spans="21:22">
      <c r="U6774" s="70"/>
      <c r="V6774" s="70"/>
    </row>
    <row r="6775" spans="21:22">
      <c r="U6775" s="70"/>
      <c r="V6775" s="70"/>
    </row>
    <row r="6776" spans="21:22">
      <c r="U6776" s="70"/>
      <c r="V6776" s="70"/>
    </row>
    <row r="6777" spans="21:22">
      <c r="U6777" s="70"/>
      <c r="V6777" s="70"/>
    </row>
    <row r="6778" spans="21:22">
      <c r="U6778" s="70"/>
      <c r="V6778" s="70"/>
    </row>
    <row r="6779" spans="21:22">
      <c r="U6779" s="70"/>
      <c r="V6779" s="70"/>
    </row>
    <row r="6780" spans="21:22">
      <c r="U6780" s="70"/>
      <c r="V6780" s="70"/>
    </row>
    <row r="6781" spans="21:22">
      <c r="U6781" s="70"/>
      <c r="V6781" s="70"/>
    </row>
    <row r="6782" spans="21:22">
      <c r="U6782" s="70"/>
      <c r="V6782" s="70"/>
    </row>
    <row r="6783" spans="21:22">
      <c r="U6783" s="70"/>
      <c r="V6783" s="70"/>
    </row>
    <row r="6784" spans="21:22">
      <c r="U6784" s="70"/>
      <c r="V6784" s="70"/>
    </row>
    <row r="6785" spans="21:22">
      <c r="U6785" s="70"/>
      <c r="V6785" s="70"/>
    </row>
    <row r="6786" spans="21:22">
      <c r="U6786" s="70"/>
      <c r="V6786" s="70"/>
    </row>
    <row r="6787" spans="21:22">
      <c r="U6787" s="70"/>
      <c r="V6787" s="70"/>
    </row>
    <row r="6788" spans="21:22">
      <c r="U6788" s="70"/>
      <c r="V6788" s="70"/>
    </row>
    <row r="6789" spans="21:22">
      <c r="U6789" s="70"/>
      <c r="V6789" s="70"/>
    </row>
    <row r="6790" spans="21:22">
      <c r="U6790" s="70"/>
      <c r="V6790" s="70"/>
    </row>
    <row r="6791" spans="21:22">
      <c r="U6791" s="70"/>
      <c r="V6791" s="70"/>
    </row>
    <row r="6792" spans="21:22">
      <c r="U6792" s="70"/>
      <c r="V6792" s="70"/>
    </row>
    <row r="6793" spans="21:22">
      <c r="U6793" s="70"/>
      <c r="V6793" s="70"/>
    </row>
    <row r="6794" spans="21:22">
      <c r="U6794" s="70"/>
      <c r="V6794" s="70"/>
    </row>
    <row r="6795" spans="21:22">
      <c r="U6795" s="70"/>
      <c r="V6795" s="70"/>
    </row>
    <row r="6796" spans="21:22">
      <c r="U6796" s="70"/>
      <c r="V6796" s="70"/>
    </row>
    <row r="6797" spans="21:22">
      <c r="U6797" s="70"/>
      <c r="V6797" s="70"/>
    </row>
    <row r="6798" spans="21:22">
      <c r="U6798" s="70"/>
      <c r="V6798" s="70"/>
    </row>
    <row r="6799" spans="21:22">
      <c r="U6799" s="70"/>
      <c r="V6799" s="70"/>
    </row>
    <row r="6800" spans="21:22">
      <c r="U6800" s="70"/>
      <c r="V6800" s="70"/>
    </row>
    <row r="6801" spans="21:22">
      <c r="U6801" s="70"/>
      <c r="V6801" s="70"/>
    </row>
    <row r="6802" spans="21:22">
      <c r="U6802" s="70"/>
      <c r="V6802" s="70"/>
    </row>
    <row r="6803" spans="21:22">
      <c r="U6803" s="70"/>
      <c r="V6803" s="70"/>
    </row>
    <row r="6804" spans="21:22">
      <c r="U6804" s="70"/>
      <c r="V6804" s="70"/>
    </row>
    <row r="6805" spans="21:22">
      <c r="U6805" s="70"/>
      <c r="V6805" s="70"/>
    </row>
    <row r="6806" spans="21:22">
      <c r="U6806" s="70"/>
      <c r="V6806" s="70"/>
    </row>
    <row r="6807" spans="21:22">
      <c r="U6807" s="70"/>
      <c r="V6807" s="70"/>
    </row>
    <row r="6808" spans="21:22">
      <c r="U6808" s="70"/>
      <c r="V6808" s="70"/>
    </row>
    <row r="6809" spans="21:22">
      <c r="U6809" s="70"/>
      <c r="V6809" s="70"/>
    </row>
    <row r="6810" spans="21:22">
      <c r="U6810" s="70"/>
      <c r="V6810" s="70"/>
    </row>
    <row r="6811" spans="21:22">
      <c r="U6811" s="70"/>
      <c r="V6811" s="70"/>
    </row>
    <row r="6812" spans="21:22">
      <c r="U6812" s="70"/>
      <c r="V6812" s="70"/>
    </row>
    <row r="6813" spans="21:22">
      <c r="U6813" s="70"/>
      <c r="V6813" s="70"/>
    </row>
    <row r="6814" spans="21:22">
      <c r="U6814" s="70"/>
      <c r="V6814" s="70"/>
    </row>
    <row r="6815" spans="21:22">
      <c r="U6815" s="70"/>
      <c r="V6815" s="70"/>
    </row>
    <row r="6816" spans="21:22">
      <c r="U6816" s="70"/>
      <c r="V6816" s="70"/>
    </row>
    <row r="6817" spans="21:22">
      <c r="U6817" s="70"/>
      <c r="V6817" s="70"/>
    </row>
    <row r="6818" spans="21:22">
      <c r="U6818" s="70"/>
      <c r="V6818" s="70"/>
    </row>
    <row r="6819" spans="21:22">
      <c r="U6819" s="70"/>
      <c r="V6819" s="70"/>
    </row>
    <row r="6820" spans="21:22">
      <c r="U6820" s="70"/>
      <c r="V6820" s="70"/>
    </row>
    <row r="6821" spans="21:22">
      <c r="U6821" s="70"/>
      <c r="V6821" s="70"/>
    </row>
    <row r="6822" spans="21:22">
      <c r="U6822" s="70"/>
      <c r="V6822" s="70"/>
    </row>
    <row r="6823" spans="21:22">
      <c r="U6823" s="70"/>
      <c r="V6823" s="70"/>
    </row>
    <row r="6824" spans="21:22">
      <c r="U6824" s="70"/>
      <c r="V6824" s="70"/>
    </row>
    <row r="6825" spans="21:22">
      <c r="U6825" s="70"/>
      <c r="V6825" s="70"/>
    </row>
    <row r="6826" spans="21:22">
      <c r="U6826" s="70"/>
      <c r="V6826" s="70"/>
    </row>
    <row r="6827" spans="21:22">
      <c r="U6827" s="70"/>
      <c r="V6827" s="70"/>
    </row>
    <row r="6828" spans="21:22">
      <c r="U6828" s="70"/>
      <c r="V6828" s="70"/>
    </row>
    <row r="6829" spans="21:22">
      <c r="U6829" s="70"/>
      <c r="V6829" s="70"/>
    </row>
    <row r="6830" spans="21:22">
      <c r="U6830" s="70"/>
      <c r="V6830" s="70"/>
    </row>
    <row r="6831" spans="21:22">
      <c r="U6831" s="70"/>
      <c r="V6831" s="70"/>
    </row>
    <row r="6832" spans="21:22">
      <c r="U6832" s="70"/>
      <c r="V6832" s="70"/>
    </row>
    <row r="6833" spans="21:22">
      <c r="U6833" s="70"/>
      <c r="V6833" s="70"/>
    </row>
    <row r="6834" spans="21:22">
      <c r="U6834" s="70"/>
      <c r="V6834" s="70"/>
    </row>
    <row r="6835" spans="21:22">
      <c r="U6835" s="70"/>
      <c r="V6835" s="70"/>
    </row>
    <row r="6836" spans="21:22">
      <c r="U6836" s="70"/>
      <c r="V6836" s="70"/>
    </row>
    <row r="6837" spans="21:22">
      <c r="U6837" s="70"/>
      <c r="V6837" s="70"/>
    </row>
    <row r="6838" spans="21:22">
      <c r="U6838" s="70"/>
      <c r="V6838" s="70"/>
    </row>
    <row r="6839" spans="21:22">
      <c r="U6839" s="70"/>
      <c r="V6839" s="70"/>
    </row>
    <row r="6840" spans="21:22">
      <c r="U6840" s="70"/>
      <c r="V6840" s="70"/>
    </row>
    <row r="6841" spans="21:22">
      <c r="U6841" s="70"/>
      <c r="V6841" s="70"/>
    </row>
    <row r="6842" spans="21:22">
      <c r="U6842" s="70"/>
      <c r="V6842" s="70"/>
    </row>
    <row r="6843" spans="21:22">
      <c r="U6843" s="70"/>
      <c r="V6843" s="70"/>
    </row>
    <row r="6844" spans="21:22">
      <c r="U6844" s="70"/>
      <c r="V6844" s="70"/>
    </row>
    <row r="6845" spans="21:22">
      <c r="U6845" s="70"/>
      <c r="V6845" s="70"/>
    </row>
    <row r="6846" spans="21:22">
      <c r="U6846" s="70"/>
      <c r="V6846" s="70"/>
    </row>
    <row r="6847" spans="21:22">
      <c r="U6847" s="70"/>
      <c r="V6847" s="70"/>
    </row>
    <row r="6848" spans="21:22">
      <c r="U6848" s="70"/>
      <c r="V6848" s="70"/>
    </row>
    <row r="6849" spans="21:22">
      <c r="U6849" s="70"/>
      <c r="V6849" s="70"/>
    </row>
    <row r="6850" spans="21:22">
      <c r="U6850" s="70"/>
      <c r="V6850" s="70"/>
    </row>
    <row r="6851" spans="21:22">
      <c r="U6851" s="70"/>
      <c r="V6851" s="70"/>
    </row>
    <row r="6852" spans="21:22">
      <c r="U6852" s="70"/>
      <c r="V6852" s="70"/>
    </row>
    <row r="6853" spans="21:22">
      <c r="U6853" s="70"/>
      <c r="V6853" s="70"/>
    </row>
    <row r="6854" spans="21:22">
      <c r="U6854" s="70"/>
      <c r="V6854" s="70"/>
    </row>
    <row r="6855" spans="21:22">
      <c r="U6855" s="70"/>
      <c r="V6855" s="70"/>
    </row>
    <row r="6856" spans="21:22">
      <c r="U6856" s="70"/>
      <c r="V6856" s="70"/>
    </row>
    <row r="6857" spans="21:22">
      <c r="U6857" s="70"/>
      <c r="V6857" s="70"/>
    </row>
    <row r="6858" spans="21:22">
      <c r="U6858" s="70"/>
      <c r="V6858" s="70"/>
    </row>
    <row r="6859" spans="21:22">
      <c r="U6859" s="70"/>
      <c r="V6859" s="70"/>
    </row>
    <row r="6860" spans="21:22">
      <c r="U6860" s="70"/>
      <c r="V6860" s="70"/>
    </row>
    <row r="6861" spans="21:22">
      <c r="U6861" s="70"/>
      <c r="V6861" s="70"/>
    </row>
    <row r="6862" spans="21:22">
      <c r="U6862" s="70"/>
      <c r="V6862" s="70"/>
    </row>
    <row r="6863" spans="21:22">
      <c r="U6863" s="70"/>
      <c r="V6863" s="70"/>
    </row>
    <row r="6864" spans="21:22">
      <c r="U6864" s="70"/>
      <c r="V6864" s="70"/>
    </row>
    <row r="6865" spans="21:22">
      <c r="U6865" s="70"/>
      <c r="V6865" s="70"/>
    </row>
    <row r="6866" spans="21:22">
      <c r="U6866" s="70"/>
      <c r="V6866" s="70"/>
    </row>
    <row r="6867" spans="21:22">
      <c r="U6867" s="70"/>
      <c r="V6867" s="70"/>
    </row>
    <row r="6868" spans="21:22">
      <c r="U6868" s="70"/>
      <c r="V6868" s="70"/>
    </row>
    <row r="6869" spans="21:22">
      <c r="U6869" s="70"/>
      <c r="V6869" s="70"/>
    </row>
    <row r="6870" spans="21:22">
      <c r="U6870" s="70"/>
      <c r="V6870" s="70"/>
    </row>
    <row r="6871" spans="21:22">
      <c r="U6871" s="70"/>
      <c r="V6871" s="70"/>
    </row>
    <row r="6872" spans="21:22">
      <c r="U6872" s="70"/>
      <c r="V6872" s="70"/>
    </row>
    <row r="6873" spans="21:22">
      <c r="U6873" s="70"/>
      <c r="V6873" s="70"/>
    </row>
    <row r="6874" spans="21:22">
      <c r="U6874" s="70"/>
      <c r="V6874" s="70"/>
    </row>
    <row r="6875" spans="21:22">
      <c r="U6875" s="70"/>
      <c r="V6875" s="70"/>
    </row>
    <row r="6876" spans="21:22">
      <c r="U6876" s="70"/>
      <c r="V6876" s="70"/>
    </row>
    <row r="6877" spans="21:22">
      <c r="U6877" s="70"/>
      <c r="V6877" s="70"/>
    </row>
    <row r="6878" spans="21:22">
      <c r="U6878" s="70"/>
      <c r="V6878" s="70"/>
    </row>
    <row r="6879" spans="21:22">
      <c r="U6879" s="70"/>
      <c r="V6879" s="70"/>
    </row>
    <row r="6880" spans="21:22">
      <c r="U6880" s="70"/>
      <c r="V6880" s="70"/>
    </row>
    <row r="6881" spans="21:22">
      <c r="U6881" s="70"/>
      <c r="V6881" s="70"/>
    </row>
    <row r="6882" spans="21:22">
      <c r="U6882" s="70"/>
      <c r="V6882" s="70"/>
    </row>
    <row r="6883" spans="21:22">
      <c r="U6883" s="70"/>
      <c r="V6883" s="70"/>
    </row>
    <row r="6884" spans="21:22">
      <c r="U6884" s="70"/>
      <c r="V6884" s="70"/>
    </row>
    <row r="6885" spans="21:22">
      <c r="U6885" s="70"/>
      <c r="V6885" s="70"/>
    </row>
    <row r="6886" spans="21:22">
      <c r="U6886" s="70"/>
      <c r="V6886" s="70"/>
    </row>
    <row r="6887" spans="21:22">
      <c r="U6887" s="70"/>
      <c r="V6887" s="70"/>
    </row>
    <row r="6888" spans="21:22">
      <c r="U6888" s="70"/>
      <c r="V6888" s="70"/>
    </row>
    <row r="6889" spans="21:22">
      <c r="U6889" s="70"/>
      <c r="V6889" s="70"/>
    </row>
    <row r="6890" spans="21:22">
      <c r="U6890" s="70"/>
      <c r="V6890" s="70"/>
    </row>
    <row r="6891" spans="21:22">
      <c r="U6891" s="70"/>
      <c r="V6891" s="70"/>
    </row>
    <row r="6892" spans="21:22">
      <c r="U6892" s="70"/>
      <c r="V6892" s="70"/>
    </row>
    <row r="6893" spans="21:22">
      <c r="U6893" s="70"/>
      <c r="V6893" s="70"/>
    </row>
    <row r="6894" spans="21:22">
      <c r="U6894" s="70"/>
      <c r="V6894" s="70"/>
    </row>
    <row r="6895" spans="21:22">
      <c r="U6895" s="70"/>
      <c r="V6895" s="70"/>
    </row>
    <row r="6896" spans="21:22">
      <c r="U6896" s="70"/>
      <c r="V6896" s="70"/>
    </row>
    <row r="6897" spans="21:22">
      <c r="U6897" s="70"/>
      <c r="V6897" s="70"/>
    </row>
    <row r="6898" spans="21:22">
      <c r="U6898" s="70"/>
      <c r="V6898" s="70"/>
    </row>
    <row r="6899" spans="21:22">
      <c r="U6899" s="70"/>
      <c r="V6899" s="70"/>
    </row>
    <row r="6900" spans="21:22">
      <c r="U6900" s="70"/>
      <c r="V6900" s="70"/>
    </row>
    <row r="6901" spans="21:22">
      <c r="U6901" s="70"/>
      <c r="V6901" s="70"/>
    </row>
    <row r="6902" spans="21:22">
      <c r="U6902" s="70"/>
      <c r="V6902" s="70"/>
    </row>
    <row r="6903" spans="21:22">
      <c r="U6903" s="70"/>
      <c r="V6903" s="70"/>
    </row>
    <row r="6904" spans="21:22">
      <c r="U6904" s="70"/>
      <c r="V6904" s="70"/>
    </row>
    <row r="6905" spans="21:22">
      <c r="U6905" s="70"/>
      <c r="V6905" s="70"/>
    </row>
    <row r="6906" spans="21:22">
      <c r="U6906" s="70"/>
      <c r="V6906" s="70"/>
    </row>
    <row r="6907" spans="21:22">
      <c r="U6907" s="70"/>
      <c r="V6907" s="70"/>
    </row>
    <row r="6908" spans="21:22">
      <c r="U6908" s="70"/>
      <c r="V6908" s="70"/>
    </row>
    <row r="6909" spans="21:22">
      <c r="U6909" s="70"/>
      <c r="V6909" s="70"/>
    </row>
    <row r="6910" spans="21:22">
      <c r="U6910" s="70"/>
      <c r="V6910" s="70"/>
    </row>
    <row r="6911" spans="21:22">
      <c r="U6911" s="70"/>
      <c r="V6911" s="70"/>
    </row>
    <row r="6912" spans="21:22">
      <c r="U6912" s="70"/>
      <c r="V6912" s="70"/>
    </row>
    <row r="6913" spans="21:22">
      <c r="U6913" s="70"/>
      <c r="V6913" s="70"/>
    </row>
    <row r="6914" spans="21:22">
      <c r="U6914" s="70"/>
      <c r="V6914" s="70"/>
    </row>
    <row r="6915" spans="21:22">
      <c r="U6915" s="70"/>
      <c r="V6915" s="70"/>
    </row>
    <row r="6916" spans="21:22">
      <c r="U6916" s="70"/>
      <c r="V6916" s="70"/>
    </row>
    <row r="6917" spans="21:22">
      <c r="U6917" s="70"/>
      <c r="V6917" s="70"/>
    </row>
    <row r="6918" spans="21:22">
      <c r="U6918" s="70"/>
      <c r="V6918" s="70"/>
    </row>
    <row r="6919" spans="21:22">
      <c r="U6919" s="70"/>
      <c r="V6919" s="70"/>
    </row>
    <row r="6920" spans="21:22">
      <c r="U6920" s="70"/>
      <c r="V6920" s="70"/>
    </row>
    <row r="6921" spans="21:22">
      <c r="U6921" s="70"/>
      <c r="V6921" s="70"/>
    </row>
    <row r="6922" spans="21:22">
      <c r="U6922" s="70"/>
      <c r="V6922" s="70"/>
    </row>
    <row r="6923" spans="21:22">
      <c r="U6923" s="70"/>
      <c r="V6923" s="70"/>
    </row>
    <row r="6924" spans="21:22">
      <c r="U6924" s="70"/>
      <c r="V6924" s="70"/>
    </row>
    <row r="6925" spans="21:22">
      <c r="U6925" s="70"/>
      <c r="V6925" s="70"/>
    </row>
    <row r="6926" spans="21:22">
      <c r="U6926" s="70"/>
      <c r="V6926" s="70"/>
    </row>
    <row r="6927" spans="21:22">
      <c r="U6927" s="70"/>
      <c r="V6927" s="70"/>
    </row>
    <row r="6928" spans="21:22">
      <c r="U6928" s="70"/>
      <c r="V6928" s="70"/>
    </row>
    <row r="6929" spans="21:22">
      <c r="U6929" s="70"/>
      <c r="V6929" s="70"/>
    </row>
    <row r="6930" spans="21:22">
      <c r="U6930" s="70"/>
      <c r="V6930" s="70"/>
    </row>
    <row r="6931" spans="21:22">
      <c r="U6931" s="70"/>
      <c r="V6931" s="70"/>
    </row>
    <row r="6932" spans="21:22">
      <c r="U6932" s="70"/>
      <c r="V6932" s="70"/>
    </row>
    <row r="6933" spans="21:22">
      <c r="U6933" s="70"/>
      <c r="V6933" s="70"/>
    </row>
    <row r="6934" spans="21:22">
      <c r="U6934" s="70"/>
      <c r="V6934" s="70"/>
    </row>
    <row r="6935" spans="21:22">
      <c r="U6935" s="70"/>
      <c r="V6935" s="70"/>
    </row>
    <row r="6936" spans="21:22">
      <c r="U6936" s="70"/>
      <c r="V6936" s="70"/>
    </row>
    <row r="6937" spans="21:22">
      <c r="U6937" s="70"/>
      <c r="V6937" s="70"/>
    </row>
    <row r="6938" spans="21:22">
      <c r="U6938" s="70"/>
      <c r="V6938" s="70"/>
    </row>
    <row r="6939" spans="21:22">
      <c r="U6939" s="70"/>
      <c r="V6939" s="70"/>
    </row>
    <row r="6940" spans="21:22">
      <c r="U6940" s="70"/>
      <c r="V6940" s="70"/>
    </row>
    <row r="6941" spans="21:22">
      <c r="U6941" s="70"/>
      <c r="V6941" s="70"/>
    </row>
    <row r="6942" spans="21:22">
      <c r="U6942" s="70"/>
      <c r="V6942" s="70"/>
    </row>
    <row r="6943" spans="21:22">
      <c r="U6943" s="70"/>
      <c r="V6943" s="70"/>
    </row>
    <row r="6944" spans="21:22">
      <c r="U6944" s="70"/>
      <c r="V6944" s="70"/>
    </row>
    <row r="6945" spans="21:22">
      <c r="U6945" s="70"/>
      <c r="V6945" s="70"/>
    </row>
    <row r="6946" spans="21:22">
      <c r="U6946" s="70"/>
      <c r="V6946" s="70"/>
    </row>
    <row r="6947" spans="21:22">
      <c r="U6947" s="70"/>
      <c r="V6947" s="70"/>
    </row>
    <row r="6948" spans="21:22">
      <c r="U6948" s="70"/>
      <c r="V6948" s="70"/>
    </row>
    <row r="6949" spans="21:22">
      <c r="U6949" s="70"/>
      <c r="V6949" s="70"/>
    </row>
    <row r="6950" spans="21:22">
      <c r="U6950" s="70"/>
      <c r="V6950" s="70"/>
    </row>
    <row r="6951" spans="21:22">
      <c r="U6951" s="70"/>
      <c r="V6951" s="70"/>
    </row>
    <row r="6952" spans="21:22">
      <c r="U6952" s="70"/>
      <c r="V6952" s="70"/>
    </row>
    <row r="6953" spans="21:22">
      <c r="U6953" s="70"/>
      <c r="V6953" s="70"/>
    </row>
    <row r="6954" spans="21:22">
      <c r="U6954" s="70"/>
      <c r="V6954" s="70"/>
    </row>
    <row r="6955" spans="21:22">
      <c r="U6955" s="70"/>
      <c r="V6955" s="70"/>
    </row>
    <row r="6956" spans="21:22">
      <c r="U6956" s="70"/>
      <c r="V6956" s="70"/>
    </row>
    <row r="6957" spans="21:22">
      <c r="U6957" s="70"/>
      <c r="V6957" s="70"/>
    </row>
    <row r="6958" spans="21:22">
      <c r="U6958" s="70"/>
      <c r="V6958" s="70"/>
    </row>
    <row r="6959" spans="21:22">
      <c r="U6959" s="70"/>
      <c r="V6959" s="70"/>
    </row>
    <row r="6960" spans="21:22">
      <c r="U6960" s="70"/>
      <c r="V6960" s="70"/>
    </row>
    <row r="6961" spans="21:22">
      <c r="U6961" s="70"/>
      <c r="V6961" s="70"/>
    </row>
    <row r="6962" spans="21:22">
      <c r="U6962" s="70"/>
      <c r="V6962" s="70"/>
    </row>
    <row r="6963" spans="21:22">
      <c r="U6963" s="70"/>
      <c r="V6963" s="70"/>
    </row>
    <row r="6964" spans="21:22">
      <c r="U6964" s="70"/>
      <c r="V6964" s="70"/>
    </row>
    <row r="6965" spans="21:22">
      <c r="U6965" s="70"/>
      <c r="V6965" s="70"/>
    </row>
    <row r="6966" spans="21:22">
      <c r="U6966" s="70"/>
      <c r="V6966" s="70"/>
    </row>
    <row r="6967" spans="21:22">
      <c r="U6967" s="70"/>
      <c r="V6967" s="70"/>
    </row>
    <row r="6968" spans="21:22">
      <c r="U6968" s="70"/>
      <c r="V6968" s="70"/>
    </row>
    <row r="6969" spans="21:22">
      <c r="U6969" s="70"/>
      <c r="V6969" s="70"/>
    </row>
    <row r="6970" spans="21:22">
      <c r="U6970" s="70"/>
      <c r="V6970" s="70"/>
    </row>
    <row r="6971" spans="21:22">
      <c r="U6971" s="70"/>
      <c r="V6971" s="70"/>
    </row>
    <row r="6972" spans="21:22">
      <c r="U6972" s="70"/>
      <c r="V6972" s="70"/>
    </row>
    <row r="6973" spans="21:22">
      <c r="U6973" s="70"/>
      <c r="V6973" s="70"/>
    </row>
    <row r="6974" spans="21:22">
      <c r="U6974" s="70"/>
      <c r="V6974" s="70"/>
    </row>
    <row r="6975" spans="21:22">
      <c r="U6975" s="70"/>
      <c r="V6975" s="70"/>
    </row>
    <row r="6976" spans="21:22">
      <c r="U6976" s="70"/>
      <c r="V6976" s="70"/>
    </row>
    <row r="6977" spans="21:22">
      <c r="U6977" s="70"/>
      <c r="V6977" s="70"/>
    </row>
    <row r="6978" spans="21:22">
      <c r="U6978" s="70"/>
      <c r="V6978" s="70"/>
    </row>
    <row r="6979" spans="21:22">
      <c r="U6979" s="70"/>
      <c r="V6979" s="70"/>
    </row>
    <row r="6980" spans="21:22">
      <c r="U6980" s="70"/>
      <c r="V6980" s="70"/>
    </row>
    <row r="6981" spans="21:22">
      <c r="U6981" s="70"/>
      <c r="V6981" s="70"/>
    </row>
    <row r="6982" spans="21:22">
      <c r="U6982" s="70"/>
      <c r="V6982" s="70"/>
    </row>
    <row r="6983" spans="21:22">
      <c r="U6983" s="70"/>
      <c r="V6983" s="70"/>
    </row>
    <row r="6984" spans="21:22">
      <c r="U6984" s="70"/>
      <c r="V6984" s="70"/>
    </row>
    <row r="6985" spans="21:22">
      <c r="U6985" s="70"/>
      <c r="V6985" s="70"/>
    </row>
    <row r="6986" spans="21:22">
      <c r="U6986" s="70"/>
      <c r="V6986" s="70"/>
    </row>
    <row r="6987" spans="21:22">
      <c r="U6987" s="70"/>
      <c r="V6987" s="70"/>
    </row>
    <row r="6988" spans="21:22">
      <c r="U6988" s="70"/>
      <c r="V6988" s="70"/>
    </row>
    <row r="6989" spans="21:22">
      <c r="U6989" s="70"/>
      <c r="V6989" s="70"/>
    </row>
    <row r="6990" spans="21:22">
      <c r="U6990" s="70"/>
      <c r="V6990" s="70"/>
    </row>
    <row r="6991" spans="21:22">
      <c r="U6991" s="70"/>
      <c r="V6991" s="70"/>
    </row>
    <row r="6992" spans="21:22">
      <c r="U6992" s="70"/>
      <c r="V6992" s="70"/>
    </row>
    <row r="6993" spans="21:22">
      <c r="U6993" s="70"/>
      <c r="V6993" s="70"/>
    </row>
    <row r="6994" spans="21:22">
      <c r="U6994" s="70"/>
      <c r="V6994" s="70"/>
    </row>
    <row r="6995" spans="21:22">
      <c r="U6995" s="70"/>
      <c r="V6995" s="70"/>
    </row>
    <row r="6996" spans="21:22">
      <c r="U6996" s="70"/>
      <c r="V6996" s="70"/>
    </row>
    <row r="6997" spans="21:22">
      <c r="U6997" s="70"/>
      <c r="V6997" s="70"/>
    </row>
    <row r="6998" spans="21:22">
      <c r="U6998" s="70"/>
      <c r="V6998" s="70"/>
    </row>
    <row r="6999" spans="21:22">
      <c r="U6999" s="70"/>
      <c r="V6999" s="70"/>
    </row>
    <row r="7000" spans="21:22">
      <c r="U7000" s="70"/>
      <c r="V7000" s="70"/>
    </row>
    <row r="7001" spans="21:22">
      <c r="U7001" s="70"/>
      <c r="V7001" s="70"/>
    </row>
    <row r="7002" spans="21:22">
      <c r="U7002" s="70"/>
      <c r="V7002" s="70"/>
    </row>
    <row r="7003" spans="21:22">
      <c r="U7003" s="70"/>
      <c r="V7003" s="70"/>
    </row>
    <row r="7004" spans="21:22">
      <c r="U7004" s="70"/>
      <c r="V7004" s="70"/>
    </row>
    <row r="7005" spans="21:22">
      <c r="U7005" s="70"/>
      <c r="V7005" s="70"/>
    </row>
    <row r="7006" spans="21:22">
      <c r="U7006" s="70"/>
      <c r="V7006" s="70"/>
    </row>
    <row r="7007" spans="21:22">
      <c r="U7007" s="70"/>
      <c r="V7007" s="70"/>
    </row>
    <row r="7008" spans="21:22">
      <c r="U7008" s="70"/>
      <c r="V7008" s="70"/>
    </row>
    <row r="7009" spans="21:22">
      <c r="U7009" s="70"/>
      <c r="V7009" s="70"/>
    </row>
    <row r="7010" spans="21:22">
      <c r="U7010" s="70"/>
      <c r="V7010" s="70"/>
    </row>
    <row r="7011" spans="21:22">
      <c r="U7011" s="70"/>
      <c r="V7011" s="70"/>
    </row>
    <row r="7012" spans="21:22">
      <c r="U7012" s="70"/>
      <c r="V7012" s="70"/>
    </row>
    <row r="7013" spans="21:22">
      <c r="U7013" s="70"/>
      <c r="V7013" s="70"/>
    </row>
    <row r="7014" spans="21:22">
      <c r="U7014" s="70"/>
      <c r="V7014" s="70"/>
    </row>
    <row r="7015" spans="21:22">
      <c r="U7015" s="70"/>
      <c r="V7015" s="70"/>
    </row>
    <row r="7016" spans="21:22">
      <c r="U7016" s="70"/>
      <c r="V7016" s="70"/>
    </row>
    <row r="7017" spans="21:22">
      <c r="U7017" s="70"/>
      <c r="V7017" s="70"/>
    </row>
    <row r="7018" spans="21:22">
      <c r="U7018" s="70"/>
      <c r="V7018" s="70"/>
    </row>
    <row r="7019" spans="21:22">
      <c r="U7019" s="70"/>
      <c r="V7019" s="70"/>
    </row>
    <row r="7020" spans="21:22">
      <c r="U7020" s="70"/>
      <c r="V7020" s="70"/>
    </row>
    <row r="7021" spans="21:22">
      <c r="U7021" s="70"/>
      <c r="V7021" s="70"/>
    </row>
    <row r="7022" spans="21:22">
      <c r="U7022" s="70"/>
      <c r="V7022" s="70"/>
    </row>
    <row r="7023" spans="21:22">
      <c r="U7023" s="70"/>
      <c r="V7023" s="70"/>
    </row>
    <row r="7024" spans="21:22">
      <c r="U7024" s="70"/>
      <c r="V7024" s="70"/>
    </row>
    <row r="7025" spans="21:22">
      <c r="U7025" s="70"/>
      <c r="V7025" s="70"/>
    </row>
    <row r="7026" spans="21:22">
      <c r="U7026" s="70"/>
      <c r="V7026" s="70"/>
    </row>
    <row r="7027" spans="21:22">
      <c r="U7027" s="70"/>
      <c r="V7027" s="70"/>
    </row>
    <row r="7028" spans="21:22">
      <c r="U7028" s="70"/>
      <c r="V7028" s="70"/>
    </row>
    <row r="7029" spans="21:22">
      <c r="U7029" s="70"/>
      <c r="V7029" s="70"/>
    </row>
    <row r="7030" spans="21:22">
      <c r="U7030" s="70"/>
      <c r="V7030" s="70"/>
    </row>
    <row r="7031" spans="21:22">
      <c r="U7031" s="70"/>
      <c r="V7031" s="70"/>
    </row>
    <row r="7032" spans="21:22">
      <c r="U7032" s="70"/>
      <c r="V7032" s="70"/>
    </row>
    <row r="7033" spans="21:22">
      <c r="U7033" s="70"/>
      <c r="V7033" s="70"/>
    </row>
    <row r="7034" spans="21:22">
      <c r="U7034" s="70"/>
      <c r="V7034" s="70"/>
    </row>
    <row r="7035" spans="21:22">
      <c r="U7035" s="70"/>
      <c r="V7035" s="70"/>
    </row>
    <row r="7036" spans="21:22">
      <c r="U7036" s="70"/>
      <c r="V7036" s="70"/>
    </row>
    <row r="7037" spans="21:22">
      <c r="U7037" s="70"/>
      <c r="V7037" s="70"/>
    </row>
    <row r="7038" spans="21:22">
      <c r="U7038" s="70"/>
      <c r="V7038" s="70"/>
    </row>
    <row r="7039" spans="21:22">
      <c r="U7039" s="70"/>
      <c r="V7039" s="70"/>
    </row>
    <row r="7040" spans="21:22">
      <c r="U7040" s="70"/>
      <c r="V7040" s="70"/>
    </row>
    <row r="7041" spans="21:22">
      <c r="U7041" s="70"/>
      <c r="V7041" s="70"/>
    </row>
    <row r="7042" spans="21:22">
      <c r="U7042" s="70"/>
      <c r="V7042" s="70"/>
    </row>
    <row r="7043" spans="21:22">
      <c r="U7043" s="70"/>
      <c r="V7043" s="70"/>
    </row>
    <row r="7044" spans="21:22">
      <c r="U7044" s="70"/>
      <c r="V7044" s="70"/>
    </row>
    <row r="7045" spans="21:22">
      <c r="U7045" s="70"/>
      <c r="V7045" s="70"/>
    </row>
    <row r="7046" spans="21:22">
      <c r="U7046" s="70"/>
      <c r="V7046" s="70"/>
    </row>
    <row r="7047" spans="21:22">
      <c r="U7047" s="70"/>
      <c r="V7047" s="70"/>
    </row>
    <row r="7048" spans="21:22">
      <c r="U7048" s="70"/>
      <c r="V7048" s="70"/>
    </row>
    <row r="7049" spans="21:22">
      <c r="U7049" s="70"/>
      <c r="V7049" s="70"/>
    </row>
    <row r="7050" spans="21:22">
      <c r="U7050" s="70"/>
      <c r="V7050" s="70"/>
    </row>
    <row r="7051" spans="21:22">
      <c r="U7051" s="70"/>
      <c r="V7051" s="70"/>
    </row>
    <row r="7052" spans="21:22">
      <c r="U7052" s="70"/>
      <c r="V7052" s="70"/>
    </row>
    <row r="7053" spans="21:22">
      <c r="U7053" s="70"/>
      <c r="V7053" s="70"/>
    </row>
    <row r="7054" spans="21:22">
      <c r="U7054" s="70"/>
      <c r="V7054" s="70"/>
    </row>
    <row r="7055" spans="21:22">
      <c r="U7055" s="70"/>
      <c r="V7055" s="70"/>
    </row>
    <row r="7056" spans="21:22">
      <c r="U7056" s="70"/>
      <c r="V7056" s="70"/>
    </row>
    <row r="7057" spans="21:22">
      <c r="U7057" s="70"/>
      <c r="V7057" s="70"/>
    </row>
    <row r="7058" spans="21:22">
      <c r="U7058" s="70"/>
      <c r="V7058" s="70"/>
    </row>
    <row r="7059" spans="21:22">
      <c r="U7059" s="70"/>
      <c r="V7059" s="70"/>
    </row>
    <row r="7060" spans="21:22">
      <c r="U7060" s="70"/>
      <c r="V7060" s="70"/>
    </row>
    <row r="7061" spans="21:22">
      <c r="U7061" s="70"/>
      <c r="V7061" s="70"/>
    </row>
    <row r="7062" spans="21:22">
      <c r="U7062" s="70"/>
      <c r="V7062" s="70"/>
    </row>
    <row r="7063" spans="21:22">
      <c r="U7063" s="70"/>
      <c r="V7063" s="70"/>
    </row>
    <row r="7064" spans="21:22">
      <c r="U7064" s="70"/>
      <c r="V7064" s="70"/>
    </row>
    <row r="7065" spans="21:22">
      <c r="U7065" s="70"/>
      <c r="V7065" s="70"/>
    </row>
    <row r="7066" spans="21:22">
      <c r="U7066" s="70"/>
      <c r="V7066" s="70"/>
    </row>
    <row r="7067" spans="21:22">
      <c r="U7067" s="70"/>
      <c r="V7067" s="70"/>
    </row>
    <row r="7068" spans="21:22">
      <c r="U7068" s="70"/>
      <c r="V7068" s="70"/>
    </row>
    <row r="7069" spans="21:22">
      <c r="U7069" s="70"/>
      <c r="V7069" s="70"/>
    </row>
    <row r="7070" spans="21:22">
      <c r="U7070" s="70"/>
      <c r="V7070" s="70"/>
    </row>
    <row r="7071" spans="21:22">
      <c r="U7071" s="70"/>
      <c r="V7071" s="70"/>
    </row>
    <row r="7072" spans="21:22">
      <c r="U7072" s="70"/>
      <c r="V7072" s="70"/>
    </row>
    <row r="7073" spans="21:22">
      <c r="U7073" s="70"/>
      <c r="V7073" s="70"/>
    </row>
    <row r="7074" spans="21:22">
      <c r="U7074" s="70"/>
      <c r="V7074" s="70"/>
    </row>
    <row r="7075" spans="21:22">
      <c r="U7075" s="70"/>
      <c r="V7075" s="70"/>
    </row>
    <row r="7076" spans="21:22">
      <c r="U7076" s="70"/>
      <c r="V7076" s="70"/>
    </row>
    <row r="7077" spans="21:22">
      <c r="U7077" s="70"/>
      <c r="V7077" s="70"/>
    </row>
    <row r="7078" spans="21:22">
      <c r="U7078" s="70"/>
      <c r="V7078" s="70"/>
    </row>
    <row r="7079" spans="21:22">
      <c r="U7079" s="70"/>
      <c r="V7079" s="70"/>
    </row>
    <row r="7080" spans="21:22">
      <c r="U7080" s="70"/>
      <c r="V7080" s="70"/>
    </row>
    <row r="7081" spans="21:22">
      <c r="U7081" s="70"/>
      <c r="V7081" s="70"/>
    </row>
    <row r="7082" spans="21:22">
      <c r="U7082" s="70"/>
      <c r="V7082" s="70"/>
    </row>
    <row r="7083" spans="21:22">
      <c r="U7083" s="70"/>
      <c r="V7083" s="70"/>
    </row>
    <row r="7084" spans="21:22">
      <c r="U7084" s="70"/>
      <c r="V7084" s="70"/>
    </row>
    <row r="7085" spans="21:22">
      <c r="U7085" s="70"/>
      <c r="V7085" s="70"/>
    </row>
    <row r="7086" spans="21:22">
      <c r="U7086" s="70"/>
      <c r="V7086" s="70"/>
    </row>
    <row r="7087" spans="21:22">
      <c r="U7087" s="70"/>
      <c r="V7087" s="70"/>
    </row>
    <row r="7088" spans="21:22">
      <c r="U7088" s="70"/>
      <c r="V7088" s="70"/>
    </row>
    <row r="7089" spans="21:22">
      <c r="U7089" s="70"/>
      <c r="V7089" s="70"/>
    </row>
    <row r="7090" spans="21:22">
      <c r="U7090" s="70"/>
      <c r="V7090" s="70"/>
    </row>
    <row r="7091" spans="21:22">
      <c r="U7091" s="70"/>
      <c r="V7091" s="70"/>
    </row>
    <row r="7092" spans="21:22">
      <c r="U7092" s="70"/>
      <c r="V7092" s="70"/>
    </row>
    <row r="7093" spans="21:22">
      <c r="U7093" s="70"/>
      <c r="V7093" s="70"/>
    </row>
    <row r="7094" spans="21:22">
      <c r="U7094" s="70"/>
      <c r="V7094" s="70"/>
    </row>
    <row r="7095" spans="21:22">
      <c r="U7095" s="70"/>
      <c r="V7095" s="70"/>
    </row>
    <row r="7096" spans="21:22">
      <c r="U7096" s="70"/>
      <c r="V7096" s="70"/>
    </row>
    <row r="7097" spans="21:22">
      <c r="U7097" s="70"/>
      <c r="V7097" s="70"/>
    </row>
    <row r="7098" spans="21:22">
      <c r="U7098" s="70"/>
      <c r="V7098" s="70"/>
    </row>
    <row r="7099" spans="21:22">
      <c r="U7099" s="70"/>
      <c r="V7099" s="70"/>
    </row>
    <row r="7100" spans="21:22">
      <c r="U7100" s="70"/>
      <c r="V7100" s="70"/>
    </row>
    <row r="7101" spans="21:22">
      <c r="U7101" s="70"/>
      <c r="V7101" s="70"/>
    </row>
    <row r="7102" spans="21:22">
      <c r="U7102" s="70"/>
      <c r="V7102" s="70"/>
    </row>
    <row r="7103" spans="21:22">
      <c r="U7103" s="70"/>
      <c r="V7103" s="70"/>
    </row>
    <row r="7104" spans="21:22">
      <c r="U7104" s="70"/>
      <c r="V7104" s="70"/>
    </row>
    <row r="7105" spans="21:22">
      <c r="U7105" s="70"/>
      <c r="V7105" s="70"/>
    </row>
    <row r="7106" spans="21:22">
      <c r="U7106" s="70"/>
      <c r="V7106" s="70"/>
    </row>
    <row r="7107" spans="21:22">
      <c r="U7107" s="70"/>
      <c r="V7107" s="70"/>
    </row>
    <row r="7108" spans="21:22">
      <c r="U7108" s="70"/>
      <c r="V7108" s="70"/>
    </row>
    <row r="7109" spans="21:22">
      <c r="U7109" s="70"/>
      <c r="V7109" s="70"/>
    </row>
    <row r="7110" spans="21:22">
      <c r="U7110" s="70"/>
      <c r="V7110" s="70"/>
    </row>
    <row r="7111" spans="21:22">
      <c r="U7111" s="70"/>
      <c r="V7111" s="70"/>
    </row>
    <row r="7112" spans="21:22">
      <c r="U7112" s="70"/>
      <c r="V7112" s="70"/>
    </row>
    <row r="7113" spans="21:22">
      <c r="U7113" s="70"/>
      <c r="V7113" s="70"/>
    </row>
    <row r="7114" spans="21:22">
      <c r="U7114" s="70"/>
      <c r="V7114" s="70"/>
    </row>
    <row r="7115" spans="21:22">
      <c r="U7115" s="70"/>
      <c r="V7115" s="70"/>
    </row>
    <row r="7116" spans="21:22">
      <c r="U7116" s="70"/>
      <c r="V7116" s="70"/>
    </row>
    <row r="7117" spans="21:22">
      <c r="U7117" s="70"/>
      <c r="V7117" s="70"/>
    </row>
    <row r="7118" spans="21:22">
      <c r="U7118" s="70"/>
      <c r="V7118" s="70"/>
    </row>
    <row r="7119" spans="21:22">
      <c r="U7119" s="70"/>
      <c r="V7119" s="70"/>
    </row>
    <row r="7120" spans="21:22">
      <c r="U7120" s="70"/>
      <c r="V7120" s="70"/>
    </row>
    <row r="7121" spans="21:22">
      <c r="U7121" s="70"/>
      <c r="V7121" s="70"/>
    </row>
    <row r="7122" spans="21:22">
      <c r="U7122" s="70"/>
      <c r="V7122" s="70"/>
    </row>
    <row r="7123" spans="21:22">
      <c r="U7123" s="70"/>
      <c r="V7123" s="70"/>
    </row>
    <row r="7124" spans="21:22">
      <c r="U7124" s="70"/>
      <c r="V7124" s="70"/>
    </row>
    <row r="7125" spans="21:22">
      <c r="U7125" s="70"/>
      <c r="V7125" s="70"/>
    </row>
    <row r="7126" spans="21:22">
      <c r="U7126" s="70"/>
      <c r="V7126" s="70"/>
    </row>
    <row r="7127" spans="21:22">
      <c r="U7127" s="70"/>
      <c r="V7127" s="70"/>
    </row>
    <row r="7128" spans="21:22">
      <c r="U7128" s="70"/>
      <c r="V7128" s="70"/>
    </row>
    <row r="7129" spans="21:22">
      <c r="U7129" s="70"/>
      <c r="V7129" s="70"/>
    </row>
    <row r="7130" spans="21:22">
      <c r="U7130" s="70"/>
      <c r="V7130" s="70"/>
    </row>
    <row r="7131" spans="21:22">
      <c r="U7131" s="70"/>
      <c r="V7131" s="70"/>
    </row>
    <row r="7132" spans="21:22">
      <c r="U7132" s="70"/>
      <c r="V7132" s="70"/>
    </row>
    <row r="7133" spans="21:22">
      <c r="U7133" s="70"/>
      <c r="V7133" s="70"/>
    </row>
    <row r="7134" spans="21:22">
      <c r="U7134" s="70"/>
      <c r="V7134" s="70"/>
    </row>
    <row r="7135" spans="21:22">
      <c r="U7135" s="70"/>
      <c r="V7135" s="70"/>
    </row>
    <row r="7136" spans="21:22">
      <c r="U7136" s="70"/>
      <c r="V7136" s="70"/>
    </row>
    <row r="7137" spans="21:22">
      <c r="U7137" s="70"/>
      <c r="V7137" s="70"/>
    </row>
    <row r="7138" spans="21:22">
      <c r="U7138" s="70"/>
      <c r="V7138" s="70"/>
    </row>
    <row r="7139" spans="21:22">
      <c r="U7139" s="70"/>
      <c r="V7139" s="70"/>
    </row>
    <row r="7140" spans="21:22">
      <c r="U7140" s="70"/>
      <c r="V7140" s="70"/>
    </row>
    <row r="7141" spans="21:22">
      <c r="U7141" s="70"/>
      <c r="V7141" s="70"/>
    </row>
    <row r="7142" spans="21:22">
      <c r="U7142" s="70"/>
      <c r="V7142" s="70"/>
    </row>
    <row r="7143" spans="21:22">
      <c r="U7143" s="70"/>
      <c r="V7143" s="70"/>
    </row>
    <row r="7144" spans="21:22">
      <c r="U7144" s="70"/>
      <c r="V7144" s="70"/>
    </row>
    <row r="7145" spans="21:22">
      <c r="U7145" s="70"/>
      <c r="V7145" s="70"/>
    </row>
    <row r="7146" spans="21:22">
      <c r="U7146" s="70"/>
      <c r="V7146" s="70"/>
    </row>
    <row r="7147" spans="21:22">
      <c r="U7147" s="70"/>
      <c r="V7147" s="70"/>
    </row>
    <row r="7148" spans="21:22">
      <c r="U7148" s="70"/>
      <c r="V7148" s="70"/>
    </row>
    <row r="7149" spans="21:22">
      <c r="U7149" s="70"/>
      <c r="V7149" s="70"/>
    </row>
    <row r="7150" spans="21:22">
      <c r="U7150" s="70"/>
      <c r="V7150" s="70"/>
    </row>
    <row r="7151" spans="21:22">
      <c r="U7151" s="70"/>
      <c r="V7151" s="70"/>
    </row>
    <row r="7152" spans="21:22">
      <c r="U7152" s="70"/>
      <c r="V7152" s="70"/>
    </row>
    <row r="7153" spans="21:22">
      <c r="U7153" s="70"/>
      <c r="V7153" s="70"/>
    </row>
    <row r="7154" spans="21:22">
      <c r="U7154" s="70"/>
      <c r="V7154" s="70"/>
    </row>
    <row r="7155" spans="21:22">
      <c r="U7155" s="70"/>
      <c r="V7155" s="70"/>
    </row>
    <row r="7156" spans="21:22">
      <c r="U7156" s="70"/>
      <c r="V7156" s="70"/>
    </row>
    <row r="7157" spans="21:22">
      <c r="U7157" s="70"/>
      <c r="V7157" s="70"/>
    </row>
    <row r="7158" spans="21:22">
      <c r="U7158" s="70"/>
      <c r="V7158" s="70"/>
    </row>
    <row r="7159" spans="21:22">
      <c r="U7159" s="70"/>
      <c r="V7159" s="70"/>
    </row>
    <row r="7160" spans="21:22">
      <c r="U7160" s="70"/>
      <c r="V7160" s="70"/>
    </row>
    <row r="7161" spans="21:22">
      <c r="U7161" s="70"/>
      <c r="V7161" s="70"/>
    </row>
    <row r="7162" spans="21:22">
      <c r="U7162" s="70"/>
      <c r="V7162" s="70"/>
    </row>
    <row r="7163" spans="21:22">
      <c r="U7163" s="70"/>
      <c r="V7163" s="70"/>
    </row>
    <row r="7164" spans="21:22">
      <c r="U7164" s="70"/>
      <c r="V7164" s="70"/>
    </row>
    <row r="7165" spans="21:22">
      <c r="U7165" s="70"/>
      <c r="V7165" s="70"/>
    </row>
    <row r="7166" spans="21:22">
      <c r="U7166" s="70"/>
      <c r="V7166" s="70"/>
    </row>
    <row r="7167" spans="21:22">
      <c r="U7167" s="70"/>
      <c r="V7167" s="70"/>
    </row>
    <row r="7168" spans="21:22">
      <c r="U7168" s="70"/>
      <c r="V7168" s="70"/>
    </row>
    <row r="7169" spans="21:22">
      <c r="U7169" s="70"/>
      <c r="V7169" s="70"/>
    </row>
    <row r="7170" spans="21:22">
      <c r="U7170" s="70"/>
      <c r="V7170" s="70"/>
    </row>
    <row r="7171" spans="21:22">
      <c r="U7171" s="70"/>
      <c r="V7171" s="70"/>
    </row>
    <row r="7172" spans="21:22">
      <c r="U7172" s="70"/>
      <c r="V7172" s="70"/>
    </row>
    <row r="7173" spans="21:22">
      <c r="U7173" s="70"/>
      <c r="V7173" s="70"/>
    </row>
    <row r="7174" spans="21:22">
      <c r="U7174" s="70"/>
      <c r="V7174" s="70"/>
    </row>
    <row r="7175" spans="21:22">
      <c r="U7175" s="70"/>
      <c r="V7175" s="70"/>
    </row>
    <row r="7176" spans="21:22">
      <c r="U7176" s="70"/>
      <c r="V7176" s="70"/>
    </row>
    <row r="7177" spans="21:22">
      <c r="U7177" s="70"/>
      <c r="V7177" s="70"/>
    </row>
    <row r="7178" spans="21:22">
      <c r="U7178" s="70"/>
      <c r="V7178" s="70"/>
    </row>
    <row r="7179" spans="21:22">
      <c r="U7179" s="70"/>
      <c r="V7179" s="70"/>
    </row>
    <row r="7180" spans="21:22">
      <c r="U7180" s="70"/>
      <c r="V7180" s="70"/>
    </row>
    <row r="7181" spans="21:22">
      <c r="U7181" s="70"/>
      <c r="V7181" s="70"/>
    </row>
    <row r="7182" spans="21:22">
      <c r="U7182" s="70"/>
      <c r="V7182" s="70"/>
    </row>
    <row r="7183" spans="21:22">
      <c r="U7183" s="70"/>
      <c r="V7183" s="70"/>
    </row>
    <row r="7184" spans="21:22">
      <c r="U7184" s="70"/>
      <c r="V7184" s="70"/>
    </row>
    <row r="7185" spans="21:22">
      <c r="U7185" s="70"/>
      <c r="V7185" s="70"/>
    </row>
    <row r="7186" spans="21:22">
      <c r="U7186" s="70"/>
      <c r="V7186" s="70"/>
    </row>
    <row r="7187" spans="21:22">
      <c r="U7187" s="70"/>
      <c r="V7187" s="70"/>
    </row>
    <row r="7188" spans="21:22">
      <c r="U7188" s="70"/>
      <c r="V7188" s="70"/>
    </row>
    <row r="7189" spans="21:22">
      <c r="U7189" s="70"/>
      <c r="V7189" s="70"/>
    </row>
    <row r="7190" spans="21:22">
      <c r="U7190" s="70"/>
      <c r="V7190" s="70"/>
    </row>
    <row r="7191" spans="21:22">
      <c r="U7191" s="70"/>
      <c r="V7191" s="70"/>
    </row>
    <row r="7192" spans="21:22">
      <c r="U7192" s="70"/>
      <c r="V7192" s="70"/>
    </row>
    <row r="7193" spans="21:22">
      <c r="U7193" s="70"/>
      <c r="V7193" s="70"/>
    </row>
    <row r="7194" spans="21:22">
      <c r="U7194" s="70"/>
      <c r="V7194" s="70"/>
    </row>
    <row r="7195" spans="21:22">
      <c r="U7195" s="70"/>
      <c r="V7195" s="70"/>
    </row>
    <row r="7196" spans="21:22">
      <c r="U7196" s="70"/>
      <c r="V7196" s="70"/>
    </row>
    <row r="7197" spans="21:22">
      <c r="U7197" s="70"/>
      <c r="V7197" s="70"/>
    </row>
    <row r="7198" spans="21:22">
      <c r="U7198" s="70"/>
      <c r="V7198" s="70"/>
    </row>
    <row r="7199" spans="21:22">
      <c r="U7199" s="70"/>
      <c r="V7199" s="70"/>
    </row>
    <row r="7200" spans="21:22">
      <c r="U7200" s="70"/>
      <c r="V7200" s="70"/>
    </row>
    <row r="7201" spans="21:22">
      <c r="U7201" s="70"/>
      <c r="V7201" s="70"/>
    </row>
    <row r="7202" spans="21:22">
      <c r="U7202" s="70"/>
      <c r="V7202" s="70"/>
    </row>
    <row r="7203" spans="21:22">
      <c r="U7203" s="70"/>
      <c r="V7203" s="70"/>
    </row>
    <row r="7204" spans="21:22">
      <c r="U7204" s="70"/>
      <c r="V7204" s="70"/>
    </row>
    <row r="7205" spans="21:22">
      <c r="U7205" s="70"/>
      <c r="V7205" s="70"/>
    </row>
    <row r="7206" spans="21:22">
      <c r="U7206" s="70"/>
      <c r="V7206" s="70"/>
    </row>
    <row r="7207" spans="21:22">
      <c r="U7207" s="70"/>
      <c r="V7207" s="70"/>
    </row>
    <row r="7208" spans="21:22">
      <c r="U7208" s="70"/>
      <c r="V7208" s="70"/>
    </row>
    <row r="7209" spans="21:22">
      <c r="U7209" s="70"/>
      <c r="V7209" s="70"/>
    </row>
    <row r="7210" spans="21:22">
      <c r="U7210" s="70"/>
      <c r="V7210" s="70"/>
    </row>
    <row r="7211" spans="21:22">
      <c r="U7211" s="70"/>
      <c r="V7211" s="70"/>
    </row>
    <row r="7212" spans="21:22">
      <c r="U7212" s="70"/>
      <c r="V7212" s="70"/>
    </row>
    <row r="7213" spans="21:22">
      <c r="U7213" s="70"/>
      <c r="V7213" s="70"/>
    </row>
    <row r="7214" spans="21:22">
      <c r="U7214" s="70"/>
      <c r="V7214" s="70"/>
    </row>
    <row r="7215" spans="21:22">
      <c r="U7215" s="70"/>
      <c r="V7215" s="70"/>
    </row>
    <row r="7216" spans="21:22">
      <c r="U7216" s="70"/>
      <c r="V7216" s="70"/>
    </row>
    <row r="7217" spans="21:22">
      <c r="U7217" s="70"/>
      <c r="V7217" s="70"/>
    </row>
    <row r="7218" spans="21:22">
      <c r="U7218" s="70"/>
      <c r="V7218" s="70"/>
    </row>
    <row r="7219" spans="21:22">
      <c r="U7219" s="70"/>
      <c r="V7219" s="70"/>
    </row>
    <row r="7220" spans="21:22">
      <c r="U7220" s="70"/>
      <c r="V7220" s="70"/>
    </row>
    <row r="7221" spans="21:22">
      <c r="U7221" s="70"/>
      <c r="V7221" s="70"/>
    </row>
    <row r="7222" spans="21:22">
      <c r="U7222" s="70"/>
      <c r="V7222" s="70"/>
    </row>
    <row r="7223" spans="21:22">
      <c r="U7223" s="70"/>
      <c r="V7223" s="70"/>
    </row>
    <row r="7224" spans="21:22">
      <c r="U7224" s="70"/>
      <c r="V7224" s="70"/>
    </row>
    <row r="7225" spans="21:22">
      <c r="U7225" s="70"/>
      <c r="V7225" s="70"/>
    </row>
    <row r="7226" spans="21:22">
      <c r="U7226" s="70"/>
      <c r="V7226" s="70"/>
    </row>
    <row r="7227" spans="21:22">
      <c r="U7227" s="70"/>
      <c r="V7227" s="70"/>
    </row>
    <row r="7228" spans="21:22">
      <c r="U7228" s="70"/>
      <c r="V7228" s="70"/>
    </row>
    <row r="7229" spans="21:22">
      <c r="U7229" s="70"/>
      <c r="V7229" s="70"/>
    </row>
    <row r="7230" spans="21:22">
      <c r="U7230" s="70"/>
      <c r="V7230" s="70"/>
    </row>
    <row r="7231" spans="21:22">
      <c r="U7231" s="70"/>
      <c r="V7231" s="70"/>
    </row>
    <row r="7232" spans="21:22">
      <c r="U7232" s="70"/>
      <c r="V7232" s="70"/>
    </row>
    <row r="7233" spans="21:22">
      <c r="U7233" s="70"/>
      <c r="V7233" s="70"/>
    </row>
    <row r="7234" spans="21:22">
      <c r="U7234" s="70"/>
      <c r="V7234" s="70"/>
    </row>
    <row r="7235" spans="21:22">
      <c r="U7235" s="70"/>
      <c r="V7235" s="70"/>
    </row>
    <row r="7236" spans="21:22">
      <c r="U7236" s="70"/>
      <c r="V7236" s="70"/>
    </row>
    <row r="7237" spans="21:22">
      <c r="U7237" s="70"/>
      <c r="V7237" s="70"/>
    </row>
    <row r="7238" spans="21:22">
      <c r="U7238" s="70"/>
      <c r="V7238" s="70"/>
    </row>
    <row r="7239" spans="21:22">
      <c r="U7239" s="70"/>
      <c r="V7239" s="70"/>
    </row>
    <row r="7240" spans="21:22">
      <c r="U7240" s="70"/>
      <c r="V7240" s="70"/>
    </row>
    <row r="7241" spans="21:22">
      <c r="U7241" s="70"/>
      <c r="V7241" s="70"/>
    </row>
    <row r="7242" spans="21:22">
      <c r="U7242" s="70"/>
      <c r="V7242" s="70"/>
    </row>
    <row r="7243" spans="21:22">
      <c r="U7243" s="70"/>
      <c r="V7243" s="70"/>
    </row>
    <row r="7244" spans="21:22">
      <c r="U7244" s="70"/>
      <c r="V7244" s="70"/>
    </row>
    <row r="7245" spans="21:22">
      <c r="U7245" s="70"/>
      <c r="V7245" s="70"/>
    </row>
    <row r="7246" spans="21:22">
      <c r="U7246" s="70"/>
      <c r="V7246" s="70"/>
    </row>
    <row r="7247" spans="21:22">
      <c r="U7247" s="70"/>
      <c r="V7247" s="70"/>
    </row>
    <row r="7248" spans="21:22">
      <c r="U7248" s="70"/>
      <c r="V7248" s="70"/>
    </row>
    <row r="7249" spans="21:22">
      <c r="U7249" s="70"/>
      <c r="V7249" s="70"/>
    </row>
    <row r="7250" spans="21:22">
      <c r="U7250" s="70"/>
      <c r="V7250" s="70"/>
    </row>
    <row r="7251" spans="21:22">
      <c r="U7251" s="70"/>
      <c r="V7251" s="70"/>
    </row>
    <row r="7252" spans="21:22">
      <c r="U7252" s="70"/>
      <c r="V7252" s="70"/>
    </row>
    <row r="7253" spans="21:22">
      <c r="U7253" s="70"/>
      <c r="V7253" s="70"/>
    </row>
    <row r="7254" spans="21:22">
      <c r="U7254" s="70"/>
      <c r="V7254" s="70"/>
    </row>
    <row r="7255" spans="21:22">
      <c r="U7255" s="70"/>
      <c r="V7255" s="70"/>
    </row>
    <row r="7256" spans="21:22">
      <c r="U7256" s="70"/>
      <c r="V7256" s="70"/>
    </row>
    <row r="7257" spans="21:22">
      <c r="U7257" s="70"/>
      <c r="V7257" s="70"/>
    </row>
    <row r="7258" spans="21:22">
      <c r="U7258" s="70"/>
      <c r="V7258" s="70"/>
    </row>
    <row r="7259" spans="21:22">
      <c r="U7259" s="70"/>
      <c r="V7259" s="70"/>
    </row>
    <row r="7260" spans="21:22">
      <c r="U7260" s="70"/>
      <c r="V7260" s="70"/>
    </row>
    <row r="7261" spans="21:22">
      <c r="U7261" s="70"/>
      <c r="V7261" s="70"/>
    </row>
    <row r="7262" spans="21:22">
      <c r="U7262" s="70"/>
      <c r="V7262" s="70"/>
    </row>
    <row r="7263" spans="21:22">
      <c r="U7263" s="70"/>
      <c r="V7263" s="70"/>
    </row>
    <row r="7264" spans="21:22">
      <c r="U7264" s="70"/>
      <c r="V7264" s="70"/>
    </row>
    <row r="7265" spans="21:22">
      <c r="U7265" s="70"/>
      <c r="V7265" s="70"/>
    </row>
    <row r="7266" spans="21:22">
      <c r="U7266" s="70"/>
      <c r="V7266" s="70"/>
    </row>
    <row r="7267" spans="21:22">
      <c r="U7267" s="70"/>
      <c r="V7267" s="70"/>
    </row>
    <row r="7268" spans="21:22">
      <c r="U7268" s="70"/>
      <c r="V7268" s="70"/>
    </row>
    <row r="7269" spans="21:22">
      <c r="U7269" s="70"/>
      <c r="V7269" s="70"/>
    </row>
    <row r="7270" spans="21:22">
      <c r="U7270" s="70"/>
      <c r="V7270" s="70"/>
    </row>
    <row r="7271" spans="21:22">
      <c r="U7271" s="70"/>
      <c r="V7271" s="70"/>
    </row>
    <row r="7272" spans="21:22">
      <c r="U7272" s="70"/>
      <c r="V7272" s="70"/>
    </row>
    <row r="7273" spans="21:22">
      <c r="U7273" s="70"/>
      <c r="V7273" s="70"/>
    </row>
    <row r="7274" spans="21:22">
      <c r="U7274" s="70"/>
      <c r="V7274" s="70"/>
    </row>
    <row r="7275" spans="21:22">
      <c r="U7275" s="70"/>
      <c r="V7275" s="70"/>
    </row>
    <row r="7276" spans="21:22">
      <c r="U7276" s="70"/>
      <c r="V7276" s="70"/>
    </row>
    <row r="7277" spans="21:22">
      <c r="U7277" s="70"/>
      <c r="V7277" s="70"/>
    </row>
    <row r="7278" spans="21:22">
      <c r="U7278" s="70"/>
      <c r="V7278" s="70"/>
    </row>
    <row r="7279" spans="21:22">
      <c r="U7279" s="70"/>
      <c r="V7279" s="70"/>
    </row>
    <row r="7280" spans="21:22">
      <c r="U7280" s="70"/>
      <c r="V7280" s="70"/>
    </row>
    <row r="7281" spans="21:22">
      <c r="U7281" s="70"/>
      <c r="V7281" s="70"/>
    </row>
    <row r="7282" spans="21:22">
      <c r="U7282" s="70"/>
      <c r="V7282" s="70"/>
    </row>
    <row r="7283" spans="21:22">
      <c r="U7283" s="70"/>
      <c r="V7283" s="70"/>
    </row>
    <row r="7284" spans="21:22">
      <c r="U7284" s="70"/>
      <c r="V7284" s="70"/>
    </row>
    <row r="7285" spans="21:22">
      <c r="U7285" s="70"/>
      <c r="V7285" s="70"/>
    </row>
    <row r="7286" spans="21:22">
      <c r="U7286" s="70"/>
      <c r="V7286" s="70"/>
    </row>
    <row r="7287" spans="21:22">
      <c r="U7287" s="70"/>
      <c r="V7287" s="70"/>
    </row>
    <row r="7288" spans="21:22">
      <c r="U7288" s="70"/>
      <c r="V7288" s="70"/>
    </row>
    <row r="7289" spans="21:22">
      <c r="U7289" s="70"/>
      <c r="V7289" s="70"/>
    </row>
    <row r="7290" spans="21:22">
      <c r="U7290" s="70"/>
      <c r="V7290" s="70"/>
    </row>
    <row r="7291" spans="21:22">
      <c r="U7291" s="70"/>
      <c r="V7291" s="70"/>
    </row>
    <row r="7292" spans="21:22">
      <c r="U7292" s="70"/>
      <c r="V7292" s="70"/>
    </row>
    <row r="7293" spans="21:22">
      <c r="U7293" s="70"/>
      <c r="V7293" s="70"/>
    </row>
    <row r="7294" spans="21:22">
      <c r="U7294" s="70"/>
      <c r="V7294" s="70"/>
    </row>
    <row r="7295" spans="21:22">
      <c r="U7295" s="70"/>
      <c r="V7295" s="70"/>
    </row>
    <row r="7296" spans="21:22">
      <c r="U7296" s="70"/>
      <c r="V7296" s="70"/>
    </row>
    <row r="7297" spans="21:22">
      <c r="U7297" s="70"/>
      <c r="V7297" s="70"/>
    </row>
    <row r="7298" spans="21:22">
      <c r="U7298" s="70"/>
      <c r="V7298" s="70"/>
    </row>
    <row r="7299" spans="21:22">
      <c r="U7299" s="70"/>
      <c r="V7299" s="70"/>
    </row>
    <row r="7300" spans="21:22">
      <c r="U7300" s="70"/>
      <c r="V7300" s="70"/>
    </row>
    <row r="7301" spans="21:22">
      <c r="U7301" s="70"/>
      <c r="V7301" s="70"/>
    </row>
    <row r="7302" spans="21:22">
      <c r="U7302" s="70"/>
      <c r="V7302" s="70"/>
    </row>
    <row r="7303" spans="21:22">
      <c r="U7303" s="70"/>
      <c r="V7303" s="70"/>
    </row>
    <row r="7304" spans="21:22">
      <c r="U7304" s="70"/>
      <c r="V7304" s="70"/>
    </row>
    <row r="7305" spans="21:22">
      <c r="U7305" s="70"/>
      <c r="V7305" s="70"/>
    </row>
    <row r="7306" spans="21:22">
      <c r="U7306" s="70"/>
      <c r="V7306" s="70"/>
    </row>
    <row r="7307" spans="21:22">
      <c r="U7307" s="70"/>
      <c r="V7307" s="70"/>
    </row>
    <row r="7308" spans="21:22">
      <c r="U7308" s="70"/>
      <c r="V7308" s="70"/>
    </row>
    <row r="7309" spans="21:22">
      <c r="U7309" s="70"/>
      <c r="V7309" s="70"/>
    </row>
    <row r="7310" spans="21:22">
      <c r="U7310" s="70"/>
      <c r="V7310" s="70"/>
    </row>
    <row r="7311" spans="21:22">
      <c r="U7311" s="70"/>
      <c r="V7311" s="70"/>
    </row>
    <row r="7312" spans="21:22">
      <c r="U7312" s="70"/>
      <c r="V7312" s="70"/>
    </row>
    <row r="7313" spans="21:22">
      <c r="U7313" s="70"/>
      <c r="V7313" s="70"/>
    </row>
    <row r="7314" spans="21:22">
      <c r="U7314" s="70"/>
      <c r="V7314" s="70"/>
    </row>
    <row r="7315" spans="21:22">
      <c r="U7315" s="70"/>
      <c r="V7315" s="70"/>
    </row>
    <row r="7316" spans="21:22">
      <c r="U7316" s="70"/>
      <c r="V7316" s="70"/>
    </row>
    <row r="7317" spans="21:22">
      <c r="U7317" s="70"/>
      <c r="V7317" s="70"/>
    </row>
    <row r="7318" spans="21:22">
      <c r="U7318" s="70"/>
      <c r="V7318" s="70"/>
    </row>
    <row r="7319" spans="21:22">
      <c r="U7319" s="70"/>
      <c r="V7319" s="70"/>
    </row>
    <row r="7320" spans="21:22">
      <c r="U7320" s="70"/>
      <c r="V7320" s="70"/>
    </row>
    <row r="7321" spans="21:22">
      <c r="U7321" s="70"/>
      <c r="V7321" s="70"/>
    </row>
    <row r="7322" spans="21:22">
      <c r="U7322" s="70"/>
      <c r="V7322" s="70"/>
    </row>
    <row r="7323" spans="21:22">
      <c r="U7323" s="70"/>
      <c r="V7323" s="70"/>
    </row>
    <row r="7324" spans="21:22">
      <c r="U7324" s="70"/>
      <c r="V7324" s="70"/>
    </row>
    <row r="7325" spans="21:22">
      <c r="U7325" s="70"/>
      <c r="V7325" s="70"/>
    </row>
    <row r="7326" spans="21:22">
      <c r="U7326" s="70"/>
      <c r="V7326" s="70"/>
    </row>
    <row r="7327" spans="21:22">
      <c r="U7327" s="70"/>
      <c r="V7327" s="70"/>
    </row>
    <row r="7328" spans="21:22">
      <c r="U7328" s="70"/>
      <c r="V7328" s="70"/>
    </row>
    <row r="7329" spans="21:22">
      <c r="U7329" s="70"/>
      <c r="V7329" s="70"/>
    </row>
    <row r="7330" spans="21:22">
      <c r="U7330" s="70"/>
      <c r="V7330" s="70"/>
    </row>
    <row r="7331" spans="21:22">
      <c r="U7331" s="70"/>
      <c r="V7331" s="70"/>
    </row>
    <row r="7332" spans="21:22">
      <c r="U7332" s="70"/>
      <c r="V7332" s="70"/>
    </row>
    <row r="7333" spans="21:22">
      <c r="U7333" s="70"/>
      <c r="V7333" s="70"/>
    </row>
    <row r="7334" spans="21:22">
      <c r="U7334" s="70"/>
      <c r="V7334" s="70"/>
    </row>
    <row r="7335" spans="21:22">
      <c r="U7335" s="70"/>
      <c r="V7335" s="70"/>
    </row>
    <row r="7336" spans="21:22">
      <c r="U7336" s="70"/>
      <c r="V7336" s="70"/>
    </row>
    <row r="7337" spans="21:22">
      <c r="U7337" s="70"/>
      <c r="V7337" s="70"/>
    </row>
    <row r="7338" spans="21:22">
      <c r="U7338" s="70"/>
      <c r="V7338" s="70"/>
    </row>
    <row r="7339" spans="21:22">
      <c r="U7339" s="70"/>
      <c r="V7339" s="70"/>
    </row>
    <row r="7340" spans="21:22">
      <c r="U7340" s="70"/>
      <c r="V7340" s="70"/>
    </row>
    <row r="7341" spans="21:22">
      <c r="U7341" s="70"/>
      <c r="V7341" s="70"/>
    </row>
    <row r="7342" spans="21:22">
      <c r="U7342" s="70"/>
      <c r="V7342" s="70"/>
    </row>
    <row r="7343" spans="21:22">
      <c r="U7343" s="70"/>
      <c r="V7343" s="70"/>
    </row>
    <row r="7344" spans="21:22">
      <c r="U7344" s="70"/>
      <c r="V7344" s="70"/>
    </row>
    <row r="7345" spans="21:22">
      <c r="U7345" s="70"/>
      <c r="V7345" s="70"/>
    </row>
    <row r="7346" spans="21:22">
      <c r="U7346" s="70"/>
      <c r="V7346" s="70"/>
    </row>
    <row r="7347" spans="21:22">
      <c r="U7347" s="70"/>
      <c r="V7347" s="70"/>
    </row>
    <row r="7348" spans="21:22">
      <c r="U7348" s="70"/>
      <c r="V7348" s="70"/>
    </row>
    <row r="7349" spans="21:22">
      <c r="U7349" s="70"/>
      <c r="V7349" s="70"/>
    </row>
    <row r="7350" spans="21:22">
      <c r="U7350" s="70"/>
      <c r="V7350" s="70"/>
    </row>
    <row r="7351" spans="21:22">
      <c r="U7351" s="70"/>
      <c r="V7351" s="70"/>
    </row>
    <row r="7352" spans="21:22">
      <c r="U7352" s="70"/>
      <c r="V7352" s="70"/>
    </row>
    <row r="7353" spans="21:22">
      <c r="U7353" s="70"/>
      <c r="V7353" s="70"/>
    </row>
    <row r="7354" spans="21:22">
      <c r="U7354" s="70"/>
      <c r="V7354" s="70"/>
    </row>
    <row r="7355" spans="21:22">
      <c r="U7355" s="70"/>
      <c r="V7355" s="70"/>
    </row>
    <row r="7356" spans="21:22">
      <c r="U7356" s="70"/>
      <c r="V7356" s="70"/>
    </row>
    <row r="7357" spans="21:22">
      <c r="U7357" s="70"/>
      <c r="V7357" s="70"/>
    </row>
    <row r="7358" spans="21:22">
      <c r="U7358" s="70"/>
      <c r="V7358" s="70"/>
    </row>
    <row r="7359" spans="21:22">
      <c r="U7359" s="70"/>
      <c r="V7359" s="70"/>
    </row>
    <row r="7360" spans="21:22">
      <c r="U7360" s="70"/>
      <c r="V7360" s="70"/>
    </row>
    <row r="7361" spans="21:22">
      <c r="U7361" s="70"/>
      <c r="V7361" s="70"/>
    </row>
    <row r="7362" spans="21:22">
      <c r="U7362" s="70"/>
      <c r="V7362" s="70"/>
    </row>
    <row r="7363" spans="21:22">
      <c r="U7363" s="70"/>
      <c r="V7363" s="70"/>
    </row>
    <row r="7364" spans="21:22">
      <c r="U7364" s="70"/>
      <c r="V7364" s="70"/>
    </row>
    <row r="7365" spans="21:22">
      <c r="U7365" s="70"/>
      <c r="V7365" s="70"/>
    </row>
    <row r="7366" spans="21:22">
      <c r="U7366" s="70"/>
      <c r="V7366" s="70"/>
    </row>
    <row r="7367" spans="21:22">
      <c r="U7367" s="70"/>
      <c r="V7367" s="70"/>
    </row>
    <row r="7368" spans="21:22">
      <c r="U7368" s="70"/>
      <c r="V7368" s="70"/>
    </row>
    <row r="7369" spans="21:22">
      <c r="U7369" s="70"/>
      <c r="V7369" s="70"/>
    </row>
    <row r="7370" spans="21:22">
      <c r="U7370" s="70"/>
      <c r="V7370" s="70"/>
    </row>
    <row r="7371" spans="21:22">
      <c r="U7371" s="70"/>
      <c r="V7371" s="70"/>
    </row>
    <row r="7372" spans="21:22">
      <c r="U7372" s="70"/>
      <c r="V7372" s="70"/>
    </row>
    <row r="7373" spans="21:22">
      <c r="U7373" s="70"/>
      <c r="V7373" s="70"/>
    </row>
    <row r="7374" spans="21:22">
      <c r="U7374" s="70"/>
      <c r="V7374" s="70"/>
    </row>
    <row r="7375" spans="21:22">
      <c r="U7375" s="70"/>
      <c r="V7375" s="70"/>
    </row>
    <row r="7376" spans="21:22">
      <c r="U7376" s="70"/>
      <c r="V7376" s="70"/>
    </row>
    <row r="7377" spans="21:22">
      <c r="U7377" s="70"/>
      <c r="V7377" s="70"/>
    </row>
    <row r="7378" spans="21:22">
      <c r="U7378" s="70"/>
      <c r="V7378" s="70"/>
    </row>
    <row r="7379" spans="21:22">
      <c r="U7379" s="70"/>
      <c r="V7379" s="70"/>
    </row>
    <row r="7380" spans="21:22">
      <c r="U7380" s="70"/>
      <c r="V7380" s="70"/>
    </row>
    <row r="7381" spans="21:22">
      <c r="U7381" s="70"/>
      <c r="V7381" s="70"/>
    </row>
    <row r="7382" spans="21:22">
      <c r="U7382" s="70"/>
      <c r="V7382" s="70"/>
    </row>
    <row r="7383" spans="21:22">
      <c r="U7383" s="70"/>
      <c r="V7383" s="70"/>
    </row>
    <row r="7384" spans="21:22">
      <c r="U7384" s="70"/>
      <c r="V7384" s="70"/>
    </row>
    <row r="7385" spans="21:22">
      <c r="U7385" s="70"/>
      <c r="V7385" s="70"/>
    </row>
    <row r="7386" spans="21:22">
      <c r="U7386" s="70"/>
      <c r="V7386" s="70"/>
    </row>
    <row r="7387" spans="21:22">
      <c r="U7387" s="70"/>
      <c r="V7387" s="70"/>
    </row>
    <row r="7388" spans="21:22">
      <c r="U7388" s="70"/>
      <c r="V7388" s="70"/>
    </row>
    <row r="7389" spans="21:22">
      <c r="U7389" s="70"/>
      <c r="V7389" s="70"/>
    </row>
    <row r="7390" spans="21:22">
      <c r="U7390" s="70"/>
      <c r="V7390" s="70"/>
    </row>
    <row r="7391" spans="21:22">
      <c r="U7391" s="70"/>
      <c r="V7391" s="70"/>
    </row>
    <row r="7392" spans="21:22">
      <c r="U7392" s="70"/>
      <c r="V7392" s="70"/>
    </row>
    <row r="7393" spans="21:22">
      <c r="U7393" s="70"/>
      <c r="V7393" s="70"/>
    </row>
    <row r="7394" spans="21:22">
      <c r="U7394" s="70"/>
      <c r="V7394" s="70"/>
    </row>
    <row r="7395" spans="21:22">
      <c r="U7395" s="70"/>
      <c r="V7395" s="70"/>
    </row>
    <row r="7396" spans="21:22">
      <c r="U7396" s="70"/>
      <c r="V7396" s="70"/>
    </row>
    <row r="7397" spans="21:22">
      <c r="U7397" s="70"/>
      <c r="V7397" s="70"/>
    </row>
    <row r="7398" spans="21:22">
      <c r="U7398" s="70"/>
      <c r="V7398" s="70"/>
    </row>
    <row r="7399" spans="21:22">
      <c r="U7399" s="70"/>
      <c r="V7399" s="70"/>
    </row>
    <row r="7400" spans="21:22">
      <c r="U7400" s="70"/>
      <c r="V7400" s="70"/>
    </row>
    <row r="7401" spans="21:22">
      <c r="U7401" s="70"/>
      <c r="V7401" s="70"/>
    </row>
    <row r="7402" spans="21:22">
      <c r="U7402" s="70"/>
      <c r="V7402" s="70"/>
    </row>
    <row r="7403" spans="21:22">
      <c r="U7403" s="70"/>
      <c r="V7403" s="70"/>
    </row>
    <row r="7404" spans="21:22">
      <c r="U7404" s="70"/>
      <c r="V7404" s="70"/>
    </row>
    <row r="7405" spans="21:22">
      <c r="U7405" s="70"/>
      <c r="V7405" s="70"/>
    </row>
    <row r="7406" spans="21:22">
      <c r="U7406" s="70"/>
      <c r="V7406" s="70"/>
    </row>
    <row r="7407" spans="21:22">
      <c r="U7407" s="70"/>
      <c r="V7407" s="70"/>
    </row>
    <row r="7408" spans="21:22">
      <c r="U7408" s="70"/>
      <c r="V7408" s="70"/>
    </row>
    <row r="7409" spans="21:22">
      <c r="U7409" s="70"/>
      <c r="V7409" s="70"/>
    </row>
    <row r="7410" spans="21:22">
      <c r="U7410" s="70"/>
      <c r="V7410" s="70"/>
    </row>
    <row r="7411" spans="21:22">
      <c r="U7411" s="70"/>
      <c r="V7411" s="70"/>
    </row>
    <row r="7412" spans="21:22">
      <c r="U7412" s="70"/>
      <c r="V7412" s="70"/>
    </row>
    <row r="7413" spans="21:22">
      <c r="U7413" s="70"/>
      <c r="V7413" s="70"/>
    </row>
    <row r="7414" spans="21:22">
      <c r="U7414" s="70"/>
      <c r="V7414" s="70"/>
    </row>
    <row r="7415" spans="21:22">
      <c r="U7415" s="70"/>
      <c r="V7415" s="70"/>
    </row>
    <row r="7416" spans="21:22">
      <c r="U7416" s="70"/>
      <c r="V7416" s="70"/>
    </row>
    <row r="7417" spans="21:22">
      <c r="U7417" s="70"/>
      <c r="V7417" s="70"/>
    </row>
    <row r="7418" spans="21:22">
      <c r="U7418" s="70"/>
      <c r="V7418" s="70"/>
    </row>
    <row r="7419" spans="21:22">
      <c r="U7419" s="70"/>
      <c r="V7419" s="70"/>
    </row>
    <row r="7420" spans="21:22">
      <c r="U7420" s="70"/>
      <c r="V7420" s="70"/>
    </row>
    <row r="7421" spans="21:22">
      <c r="U7421" s="70"/>
      <c r="V7421" s="70"/>
    </row>
    <row r="7422" spans="21:22">
      <c r="U7422" s="70"/>
      <c r="V7422" s="70"/>
    </row>
    <row r="7423" spans="21:22">
      <c r="U7423" s="70"/>
      <c r="V7423" s="70"/>
    </row>
    <row r="7424" spans="21:22">
      <c r="U7424" s="70"/>
      <c r="V7424" s="70"/>
    </row>
    <row r="7425" spans="21:22">
      <c r="U7425" s="70"/>
      <c r="V7425" s="70"/>
    </row>
    <row r="7426" spans="21:22">
      <c r="U7426" s="70"/>
      <c r="V7426" s="70"/>
    </row>
    <row r="7427" spans="21:22">
      <c r="U7427" s="70"/>
      <c r="V7427" s="70"/>
    </row>
    <row r="7428" spans="21:22">
      <c r="U7428" s="70"/>
      <c r="V7428" s="70"/>
    </row>
    <row r="7429" spans="21:22">
      <c r="U7429" s="70"/>
      <c r="V7429" s="70"/>
    </row>
    <row r="7430" spans="21:22">
      <c r="U7430" s="70"/>
      <c r="V7430" s="70"/>
    </row>
    <row r="7431" spans="21:22">
      <c r="U7431" s="70"/>
      <c r="V7431" s="70"/>
    </row>
    <row r="7432" spans="21:22">
      <c r="U7432" s="70"/>
      <c r="V7432" s="70"/>
    </row>
    <row r="7433" spans="21:22">
      <c r="U7433" s="70"/>
      <c r="V7433" s="70"/>
    </row>
    <row r="7434" spans="21:22">
      <c r="U7434" s="70"/>
      <c r="V7434" s="70"/>
    </row>
    <row r="7435" spans="21:22">
      <c r="U7435" s="70"/>
      <c r="V7435" s="70"/>
    </row>
    <row r="7436" spans="21:22">
      <c r="U7436" s="70"/>
      <c r="V7436" s="70"/>
    </row>
    <row r="7437" spans="21:22">
      <c r="U7437" s="70"/>
      <c r="V7437" s="70"/>
    </row>
    <row r="7438" spans="21:22">
      <c r="U7438" s="70"/>
      <c r="V7438" s="70"/>
    </row>
    <row r="7439" spans="21:22">
      <c r="U7439" s="70"/>
      <c r="V7439" s="70"/>
    </row>
    <row r="7440" spans="21:22">
      <c r="U7440" s="70"/>
      <c r="V7440" s="70"/>
    </row>
    <row r="7441" spans="21:22">
      <c r="U7441" s="70"/>
      <c r="V7441" s="70"/>
    </row>
    <row r="7442" spans="21:22">
      <c r="U7442" s="70"/>
      <c r="V7442" s="70"/>
    </row>
    <row r="7443" spans="21:22">
      <c r="U7443" s="70"/>
      <c r="V7443" s="70"/>
    </row>
    <row r="7444" spans="21:22">
      <c r="U7444" s="70"/>
      <c r="V7444" s="70"/>
    </row>
    <row r="7445" spans="21:22">
      <c r="U7445" s="70"/>
      <c r="V7445" s="70"/>
    </row>
    <row r="7446" spans="21:22">
      <c r="U7446" s="70"/>
      <c r="V7446" s="70"/>
    </row>
    <row r="7447" spans="21:22">
      <c r="U7447" s="70"/>
      <c r="V7447" s="70"/>
    </row>
    <row r="7448" spans="21:22">
      <c r="U7448" s="70"/>
      <c r="V7448" s="70"/>
    </row>
    <row r="7449" spans="21:22">
      <c r="U7449" s="70"/>
      <c r="V7449" s="70"/>
    </row>
    <row r="7450" spans="21:22">
      <c r="U7450" s="70"/>
      <c r="V7450" s="70"/>
    </row>
    <row r="7451" spans="21:22">
      <c r="U7451" s="70"/>
      <c r="V7451" s="70"/>
    </row>
    <row r="7452" spans="21:22">
      <c r="U7452" s="70"/>
      <c r="V7452" s="70"/>
    </row>
    <row r="7453" spans="21:22">
      <c r="U7453" s="70"/>
      <c r="V7453" s="70"/>
    </row>
    <row r="7454" spans="21:22">
      <c r="U7454" s="70"/>
      <c r="V7454" s="70"/>
    </row>
    <row r="7455" spans="21:22">
      <c r="U7455" s="70"/>
      <c r="V7455" s="70"/>
    </row>
    <row r="7456" spans="21:22">
      <c r="U7456" s="70"/>
      <c r="V7456" s="70"/>
    </row>
    <row r="7457" spans="21:22">
      <c r="U7457" s="70"/>
      <c r="V7457" s="70"/>
    </row>
    <row r="7458" spans="21:22">
      <c r="U7458" s="70"/>
      <c r="V7458" s="70"/>
    </row>
    <row r="7459" spans="21:22">
      <c r="U7459" s="70"/>
      <c r="V7459" s="70"/>
    </row>
    <row r="7460" spans="21:22">
      <c r="U7460" s="70"/>
      <c r="V7460" s="70"/>
    </row>
    <row r="7461" spans="21:22">
      <c r="U7461" s="70"/>
      <c r="V7461" s="70"/>
    </row>
    <row r="7462" spans="21:22">
      <c r="U7462" s="70"/>
      <c r="V7462" s="70"/>
    </row>
    <row r="7463" spans="21:22">
      <c r="U7463" s="70"/>
      <c r="V7463" s="70"/>
    </row>
    <row r="7464" spans="21:22">
      <c r="U7464" s="70"/>
      <c r="V7464" s="70"/>
    </row>
    <row r="7465" spans="21:22">
      <c r="U7465" s="70"/>
      <c r="V7465" s="70"/>
    </row>
    <row r="7466" spans="21:22">
      <c r="U7466" s="70"/>
      <c r="V7466" s="70"/>
    </row>
    <row r="7467" spans="21:22">
      <c r="U7467" s="70"/>
      <c r="V7467" s="70"/>
    </row>
    <row r="7468" spans="21:22">
      <c r="U7468" s="70"/>
      <c r="V7468" s="70"/>
    </row>
    <row r="7469" spans="21:22">
      <c r="U7469" s="70"/>
      <c r="V7469" s="70"/>
    </row>
    <row r="7470" spans="21:22">
      <c r="U7470" s="70"/>
      <c r="V7470" s="70"/>
    </row>
    <row r="7471" spans="21:22">
      <c r="U7471" s="70"/>
      <c r="V7471" s="70"/>
    </row>
    <row r="7472" spans="21:22">
      <c r="U7472" s="70"/>
      <c r="V7472" s="70"/>
    </row>
    <row r="7473" spans="21:22">
      <c r="U7473" s="70"/>
      <c r="V7473" s="70"/>
    </row>
    <row r="7474" spans="21:22">
      <c r="U7474" s="70"/>
      <c r="V7474" s="70"/>
    </row>
    <row r="7475" spans="21:22">
      <c r="U7475" s="70"/>
      <c r="V7475" s="70"/>
    </row>
    <row r="7476" spans="21:22">
      <c r="U7476" s="70"/>
      <c r="V7476" s="70"/>
    </row>
    <row r="7477" spans="21:22">
      <c r="U7477" s="70"/>
      <c r="V7477" s="70"/>
    </row>
    <row r="7478" spans="21:22">
      <c r="U7478" s="70"/>
      <c r="V7478" s="70"/>
    </row>
    <row r="7479" spans="21:22">
      <c r="U7479" s="70"/>
      <c r="V7479" s="70"/>
    </row>
    <row r="7480" spans="21:22">
      <c r="U7480" s="70"/>
      <c r="V7480" s="70"/>
    </row>
    <row r="7481" spans="21:22">
      <c r="U7481" s="70"/>
      <c r="V7481" s="70"/>
    </row>
    <row r="7482" spans="21:22">
      <c r="U7482" s="70"/>
      <c r="V7482" s="70"/>
    </row>
    <row r="7483" spans="21:22">
      <c r="U7483" s="70"/>
      <c r="V7483" s="70"/>
    </row>
    <row r="7484" spans="21:22">
      <c r="U7484" s="70"/>
      <c r="V7484" s="70"/>
    </row>
    <row r="7485" spans="21:22">
      <c r="U7485" s="70"/>
      <c r="V7485" s="70"/>
    </row>
    <row r="7486" spans="21:22">
      <c r="U7486" s="70"/>
      <c r="V7486" s="70"/>
    </row>
    <row r="7487" spans="21:22">
      <c r="U7487" s="70"/>
      <c r="V7487" s="70"/>
    </row>
    <row r="7488" spans="21:22">
      <c r="U7488" s="70"/>
      <c r="V7488" s="70"/>
    </row>
    <row r="7489" spans="21:22">
      <c r="U7489" s="70"/>
      <c r="V7489" s="70"/>
    </row>
    <row r="7490" spans="21:22">
      <c r="U7490" s="70"/>
      <c r="V7490" s="70"/>
    </row>
    <row r="7491" spans="21:22">
      <c r="U7491" s="70"/>
      <c r="V7491" s="70"/>
    </row>
    <row r="7492" spans="21:22">
      <c r="U7492" s="70"/>
      <c r="V7492" s="70"/>
    </row>
    <row r="7493" spans="21:22">
      <c r="U7493" s="70"/>
      <c r="V7493" s="70"/>
    </row>
    <row r="7494" spans="21:22">
      <c r="U7494" s="70"/>
      <c r="V7494" s="70"/>
    </row>
    <row r="7495" spans="21:22">
      <c r="U7495" s="70"/>
      <c r="V7495" s="70"/>
    </row>
    <row r="7496" spans="21:22">
      <c r="U7496" s="70"/>
      <c r="V7496" s="70"/>
    </row>
    <row r="7497" spans="21:22">
      <c r="U7497" s="70"/>
      <c r="V7497" s="70"/>
    </row>
    <row r="7498" spans="21:22">
      <c r="U7498" s="70"/>
      <c r="V7498" s="70"/>
    </row>
    <row r="7499" spans="21:22">
      <c r="U7499" s="70"/>
      <c r="V7499" s="70"/>
    </row>
    <row r="7500" spans="21:22">
      <c r="U7500" s="70"/>
      <c r="V7500" s="70"/>
    </row>
    <row r="7501" spans="21:22">
      <c r="U7501" s="70"/>
      <c r="V7501" s="70"/>
    </row>
    <row r="7502" spans="21:22">
      <c r="U7502" s="70"/>
      <c r="V7502" s="70"/>
    </row>
    <row r="7503" spans="21:22">
      <c r="U7503" s="70"/>
      <c r="V7503" s="70"/>
    </row>
    <row r="7504" spans="21:22">
      <c r="U7504" s="70"/>
      <c r="V7504" s="70"/>
    </row>
    <row r="7505" spans="21:22">
      <c r="U7505" s="70"/>
      <c r="V7505" s="70"/>
    </row>
    <row r="7506" spans="21:22">
      <c r="U7506" s="70"/>
      <c r="V7506" s="70"/>
    </row>
    <row r="7507" spans="21:22">
      <c r="U7507" s="70"/>
      <c r="V7507" s="70"/>
    </row>
    <row r="7508" spans="21:22">
      <c r="U7508" s="70"/>
      <c r="V7508" s="70"/>
    </row>
    <row r="7509" spans="21:22">
      <c r="U7509" s="70"/>
      <c r="V7509" s="70"/>
    </row>
    <row r="7510" spans="21:22">
      <c r="U7510" s="70"/>
      <c r="V7510" s="70"/>
    </row>
    <row r="7511" spans="21:22">
      <c r="U7511" s="70"/>
      <c r="V7511" s="70"/>
    </row>
    <row r="7512" spans="21:22">
      <c r="U7512" s="70"/>
      <c r="V7512" s="70"/>
    </row>
    <row r="7513" spans="21:22">
      <c r="U7513" s="70"/>
      <c r="V7513" s="70"/>
    </row>
    <row r="7514" spans="21:22">
      <c r="U7514" s="70"/>
      <c r="V7514" s="70"/>
    </row>
    <row r="7515" spans="21:22">
      <c r="U7515" s="70"/>
      <c r="V7515" s="70"/>
    </row>
    <row r="7516" spans="21:22">
      <c r="U7516" s="70"/>
      <c r="V7516" s="70"/>
    </row>
    <row r="7517" spans="21:22">
      <c r="U7517" s="70"/>
      <c r="V7517" s="70"/>
    </row>
    <row r="7518" spans="21:22">
      <c r="U7518" s="70"/>
      <c r="V7518" s="70"/>
    </row>
    <row r="7519" spans="21:22">
      <c r="U7519" s="70"/>
      <c r="V7519" s="70"/>
    </row>
    <row r="7520" spans="21:22">
      <c r="U7520" s="70"/>
      <c r="V7520" s="70"/>
    </row>
    <row r="7521" spans="21:22">
      <c r="U7521" s="70"/>
      <c r="V7521" s="70"/>
    </row>
    <row r="7522" spans="21:22">
      <c r="U7522" s="70"/>
      <c r="V7522" s="70"/>
    </row>
    <row r="7523" spans="21:22">
      <c r="U7523" s="70"/>
      <c r="V7523" s="70"/>
    </row>
    <row r="7524" spans="21:22">
      <c r="U7524" s="70"/>
      <c r="V7524" s="70"/>
    </row>
    <row r="7525" spans="21:22">
      <c r="U7525" s="70"/>
      <c r="V7525" s="70"/>
    </row>
    <row r="7526" spans="21:22">
      <c r="U7526" s="70"/>
      <c r="V7526" s="70"/>
    </row>
    <row r="7527" spans="21:22">
      <c r="U7527" s="70"/>
      <c r="V7527" s="70"/>
    </row>
    <row r="7528" spans="21:22">
      <c r="U7528" s="70"/>
      <c r="V7528" s="70"/>
    </row>
    <row r="7529" spans="21:22">
      <c r="U7529" s="70"/>
      <c r="V7529" s="70"/>
    </row>
    <row r="7530" spans="21:22">
      <c r="U7530" s="70"/>
      <c r="V7530" s="70"/>
    </row>
    <row r="7531" spans="21:22">
      <c r="U7531" s="70"/>
      <c r="V7531" s="70"/>
    </row>
    <row r="7532" spans="21:22">
      <c r="U7532" s="70"/>
      <c r="V7532" s="70"/>
    </row>
    <row r="7533" spans="21:22">
      <c r="U7533" s="70"/>
      <c r="V7533" s="70"/>
    </row>
    <row r="7534" spans="21:22">
      <c r="U7534" s="70"/>
      <c r="V7534" s="70"/>
    </row>
    <row r="7535" spans="21:22">
      <c r="U7535" s="70"/>
      <c r="V7535" s="70"/>
    </row>
    <row r="7536" spans="21:22">
      <c r="U7536" s="70"/>
      <c r="V7536" s="70"/>
    </row>
    <row r="7537" spans="21:22">
      <c r="U7537" s="70"/>
      <c r="V7537" s="70"/>
    </row>
    <row r="7538" spans="21:22">
      <c r="U7538" s="70"/>
      <c r="V7538" s="70"/>
    </row>
    <row r="7539" spans="21:22">
      <c r="U7539" s="70"/>
      <c r="V7539" s="70"/>
    </row>
    <row r="7540" spans="21:22">
      <c r="U7540" s="70"/>
      <c r="V7540" s="70"/>
    </row>
    <row r="7541" spans="21:22">
      <c r="U7541" s="70"/>
      <c r="V7541" s="70"/>
    </row>
    <row r="7542" spans="21:22">
      <c r="U7542" s="70"/>
      <c r="V7542" s="70"/>
    </row>
    <row r="7543" spans="21:22">
      <c r="U7543" s="70"/>
      <c r="V7543" s="70"/>
    </row>
    <row r="7544" spans="21:22">
      <c r="U7544" s="70"/>
      <c r="V7544" s="70"/>
    </row>
    <row r="7545" spans="21:22">
      <c r="U7545" s="70"/>
      <c r="V7545" s="70"/>
    </row>
    <row r="7546" spans="21:22">
      <c r="U7546" s="70"/>
      <c r="V7546" s="70"/>
    </row>
    <row r="7547" spans="21:22">
      <c r="U7547" s="70"/>
      <c r="V7547" s="70"/>
    </row>
    <row r="7548" spans="21:22">
      <c r="U7548" s="70"/>
      <c r="V7548" s="70"/>
    </row>
    <row r="7549" spans="21:22">
      <c r="U7549" s="70"/>
      <c r="V7549" s="70"/>
    </row>
    <row r="7550" spans="21:22">
      <c r="U7550" s="70"/>
      <c r="V7550" s="70"/>
    </row>
    <row r="7551" spans="21:22">
      <c r="U7551" s="70"/>
      <c r="V7551" s="70"/>
    </row>
    <row r="7552" spans="21:22">
      <c r="U7552" s="70"/>
      <c r="V7552" s="70"/>
    </row>
    <row r="7553" spans="21:22">
      <c r="U7553" s="70"/>
      <c r="V7553" s="70"/>
    </row>
    <row r="7554" spans="21:22">
      <c r="U7554" s="70"/>
      <c r="V7554" s="70"/>
    </row>
    <row r="7555" spans="21:22">
      <c r="U7555" s="70"/>
      <c r="V7555" s="70"/>
    </row>
    <row r="7556" spans="21:22">
      <c r="U7556" s="70"/>
      <c r="V7556" s="70"/>
    </row>
    <row r="7557" spans="21:22">
      <c r="U7557" s="70"/>
      <c r="V7557" s="70"/>
    </row>
    <row r="7558" spans="21:22">
      <c r="U7558" s="70"/>
      <c r="V7558" s="70"/>
    </row>
    <row r="7559" spans="21:22">
      <c r="U7559" s="70"/>
      <c r="V7559" s="70"/>
    </row>
    <row r="7560" spans="21:22">
      <c r="U7560" s="70"/>
      <c r="V7560" s="70"/>
    </row>
    <row r="7561" spans="21:22">
      <c r="U7561" s="70"/>
      <c r="V7561" s="70"/>
    </row>
    <row r="7562" spans="21:22">
      <c r="U7562" s="70"/>
      <c r="V7562" s="70"/>
    </row>
    <row r="7563" spans="21:22">
      <c r="U7563" s="70"/>
      <c r="V7563" s="70"/>
    </row>
    <row r="7564" spans="21:22">
      <c r="U7564" s="70"/>
      <c r="V7564" s="70"/>
    </row>
    <row r="7565" spans="21:22">
      <c r="U7565" s="70"/>
      <c r="V7565" s="70"/>
    </row>
    <row r="7566" spans="21:22">
      <c r="U7566" s="70"/>
      <c r="V7566" s="70"/>
    </row>
    <row r="7567" spans="21:22">
      <c r="U7567" s="70"/>
      <c r="V7567" s="70"/>
    </row>
    <row r="7568" spans="21:22">
      <c r="U7568" s="70"/>
      <c r="V7568" s="70"/>
    </row>
    <row r="7569" spans="21:22">
      <c r="U7569" s="70"/>
      <c r="V7569" s="70"/>
    </row>
    <row r="7570" spans="21:22">
      <c r="U7570" s="70"/>
      <c r="V7570" s="70"/>
    </row>
    <row r="7571" spans="21:22">
      <c r="U7571" s="70"/>
      <c r="V7571" s="70"/>
    </row>
    <row r="7572" spans="21:22">
      <c r="U7572" s="70"/>
      <c r="V7572" s="70"/>
    </row>
    <row r="7573" spans="21:22">
      <c r="U7573" s="70"/>
      <c r="V7573" s="70"/>
    </row>
    <row r="7574" spans="21:22">
      <c r="U7574" s="70"/>
      <c r="V7574" s="70"/>
    </row>
    <row r="7575" spans="21:22">
      <c r="U7575" s="70"/>
      <c r="V7575" s="70"/>
    </row>
    <row r="7576" spans="21:22">
      <c r="U7576" s="70"/>
      <c r="V7576" s="70"/>
    </row>
    <row r="7577" spans="21:22">
      <c r="U7577" s="70"/>
      <c r="V7577" s="70"/>
    </row>
    <row r="7578" spans="21:22">
      <c r="U7578" s="70"/>
      <c r="V7578" s="70"/>
    </row>
    <row r="7579" spans="21:22">
      <c r="U7579" s="70"/>
      <c r="V7579" s="70"/>
    </row>
    <row r="7580" spans="21:22">
      <c r="U7580" s="70"/>
      <c r="V7580" s="70"/>
    </row>
    <row r="7581" spans="21:22">
      <c r="U7581" s="70"/>
      <c r="V7581" s="70"/>
    </row>
    <row r="7582" spans="21:22">
      <c r="U7582" s="70"/>
      <c r="V7582" s="70"/>
    </row>
    <row r="7583" spans="21:22">
      <c r="U7583" s="70"/>
      <c r="V7583" s="70"/>
    </row>
    <row r="7584" spans="21:22">
      <c r="U7584" s="70"/>
      <c r="V7584" s="70"/>
    </row>
    <row r="7585" spans="21:22">
      <c r="U7585" s="70"/>
      <c r="V7585" s="70"/>
    </row>
    <row r="7586" spans="21:22">
      <c r="U7586" s="70"/>
      <c r="V7586" s="70"/>
    </row>
    <row r="7587" spans="21:22">
      <c r="U7587" s="70"/>
      <c r="V7587" s="70"/>
    </row>
    <row r="7588" spans="21:22">
      <c r="U7588" s="70"/>
      <c r="V7588" s="70"/>
    </row>
    <row r="7589" spans="21:22">
      <c r="U7589" s="70"/>
      <c r="V7589" s="70"/>
    </row>
    <row r="7590" spans="21:22">
      <c r="U7590" s="70"/>
      <c r="V7590" s="70"/>
    </row>
    <row r="7591" spans="21:22">
      <c r="U7591" s="70"/>
      <c r="V7591" s="70"/>
    </row>
    <row r="7592" spans="21:22">
      <c r="U7592" s="70"/>
      <c r="V7592" s="70"/>
    </row>
    <row r="7593" spans="21:22">
      <c r="U7593" s="70"/>
      <c r="V7593" s="70"/>
    </row>
    <row r="7594" spans="21:22">
      <c r="U7594" s="70"/>
      <c r="V7594" s="70"/>
    </row>
    <row r="7595" spans="21:22">
      <c r="U7595" s="70"/>
      <c r="V7595" s="70"/>
    </row>
    <row r="7596" spans="21:22">
      <c r="U7596" s="70"/>
      <c r="V7596" s="70"/>
    </row>
    <row r="7597" spans="21:22">
      <c r="U7597" s="70"/>
      <c r="V7597" s="70"/>
    </row>
    <row r="7598" spans="21:22">
      <c r="U7598" s="70"/>
      <c r="V7598" s="70"/>
    </row>
    <row r="7599" spans="21:22">
      <c r="U7599" s="70"/>
      <c r="V7599" s="70"/>
    </row>
    <row r="7600" spans="21:22">
      <c r="U7600" s="70"/>
      <c r="V7600" s="70"/>
    </row>
    <row r="7601" spans="21:22">
      <c r="U7601" s="70"/>
      <c r="V7601" s="70"/>
    </row>
    <row r="7602" spans="21:22">
      <c r="U7602" s="70"/>
      <c r="V7602" s="70"/>
    </row>
    <row r="7603" spans="21:22">
      <c r="U7603" s="70"/>
      <c r="V7603" s="70"/>
    </row>
    <row r="7604" spans="21:22">
      <c r="U7604" s="70"/>
      <c r="V7604" s="70"/>
    </row>
    <row r="7605" spans="21:22">
      <c r="U7605" s="70"/>
      <c r="V7605" s="70"/>
    </row>
    <row r="7606" spans="21:22">
      <c r="U7606" s="70"/>
      <c r="V7606" s="70"/>
    </row>
    <row r="7607" spans="21:22">
      <c r="U7607" s="70"/>
      <c r="V7607" s="70"/>
    </row>
    <row r="7608" spans="21:22">
      <c r="U7608" s="70"/>
      <c r="V7608" s="70"/>
    </row>
    <row r="7609" spans="21:22">
      <c r="U7609" s="70"/>
      <c r="V7609" s="70"/>
    </row>
    <row r="7610" spans="21:22">
      <c r="U7610" s="70"/>
      <c r="V7610" s="70"/>
    </row>
    <row r="7611" spans="21:22">
      <c r="U7611" s="70"/>
      <c r="V7611" s="70"/>
    </row>
    <row r="7612" spans="21:22">
      <c r="U7612" s="70"/>
      <c r="V7612" s="70"/>
    </row>
    <row r="7613" spans="21:22">
      <c r="U7613" s="70"/>
      <c r="V7613" s="70"/>
    </row>
    <row r="7614" spans="21:22">
      <c r="U7614" s="70"/>
      <c r="V7614" s="70"/>
    </row>
    <row r="7615" spans="21:22">
      <c r="U7615" s="70"/>
      <c r="V7615" s="70"/>
    </row>
    <row r="7616" spans="21:22">
      <c r="U7616" s="70"/>
      <c r="V7616" s="70"/>
    </row>
    <row r="7617" spans="21:22">
      <c r="U7617" s="70"/>
      <c r="V7617" s="70"/>
    </row>
    <row r="7618" spans="21:22">
      <c r="U7618" s="70"/>
      <c r="V7618" s="70"/>
    </row>
    <row r="7619" spans="21:22">
      <c r="U7619" s="70"/>
      <c r="V7619" s="70"/>
    </row>
    <row r="7620" spans="21:22">
      <c r="U7620" s="70"/>
      <c r="V7620" s="70"/>
    </row>
    <row r="7621" spans="21:22">
      <c r="U7621" s="70"/>
      <c r="V7621" s="70"/>
    </row>
    <row r="7622" spans="21:22">
      <c r="U7622" s="70"/>
      <c r="V7622" s="70"/>
    </row>
    <row r="7623" spans="21:22">
      <c r="U7623" s="70"/>
      <c r="V7623" s="70"/>
    </row>
    <row r="7624" spans="21:22">
      <c r="U7624" s="70"/>
      <c r="V7624" s="70"/>
    </row>
    <row r="7625" spans="21:22">
      <c r="U7625" s="70"/>
      <c r="V7625" s="70"/>
    </row>
    <row r="7626" spans="21:22">
      <c r="U7626" s="70"/>
      <c r="V7626" s="70"/>
    </row>
    <row r="7627" spans="21:22">
      <c r="U7627" s="70"/>
      <c r="V7627" s="70"/>
    </row>
    <row r="7628" spans="21:22">
      <c r="U7628" s="70"/>
      <c r="V7628" s="70"/>
    </row>
    <row r="7629" spans="21:22">
      <c r="U7629" s="70"/>
      <c r="V7629" s="70"/>
    </row>
    <row r="7630" spans="21:22">
      <c r="U7630" s="70"/>
      <c r="V7630" s="70"/>
    </row>
    <row r="7631" spans="21:22">
      <c r="U7631" s="70"/>
      <c r="V7631" s="70"/>
    </row>
    <row r="7632" spans="21:22">
      <c r="U7632" s="70"/>
      <c r="V7632" s="70"/>
    </row>
    <row r="7633" spans="21:22">
      <c r="U7633" s="70"/>
      <c r="V7633" s="70"/>
    </row>
    <row r="7634" spans="21:22">
      <c r="U7634" s="70"/>
      <c r="V7634" s="70"/>
    </row>
    <row r="7635" spans="21:22">
      <c r="U7635" s="70"/>
      <c r="V7635" s="70"/>
    </row>
    <row r="7636" spans="21:22">
      <c r="U7636" s="70"/>
      <c r="V7636" s="70"/>
    </row>
    <row r="7637" spans="21:22">
      <c r="U7637" s="70"/>
      <c r="V7637" s="70"/>
    </row>
    <row r="7638" spans="21:22">
      <c r="U7638" s="70"/>
      <c r="V7638" s="70"/>
    </row>
    <row r="7639" spans="21:22">
      <c r="U7639" s="70"/>
      <c r="V7639" s="70"/>
    </row>
    <row r="7640" spans="21:22">
      <c r="U7640" s="70"/>
      <c r="V7640" s="70"/>
    </row>
    <row r="7641" spans="21:22">
      <c r="U7641" s="70"/>
      <c r="V7641" s="70"/>
    </row>
    <row r="7642" spans="21:22">
      <c r="U7642" s="70"/>
      <c r="V7642" s="70"/>
    </row>
    <row r="7643" spans="21:22">
      <c r="U7643" s="70"/>
      <c r="V7643" s="70"/>
    </row>
    <row r="7644" spans="21:22">
      <c r="U7644" s="70"/>
      <c r="V7644" s="70"/>
    </row>
    <row r="7645" spans="21:22">
      <c r="U7645" s="70"/>
      <c r="V7645" s="70"/>
    </row>
    <row r="7646" spans="21:22">
      <c r="U7646" s="70"/>
      <c r="V7646" s="70"/>
    </row>
    <row r="7647" spans="21:22">
      <c r="U7647" s="70"/>
      <c r="V7647" s="70"/>
    </row>
    <row r="7648" spans="21:22">
      <c r="U7648" s="70"/>
      <c r="V7648" s="70"/>
    </row>
    <row r="7649" spans="21:22">
      <c r="U7649" s="70"/>
      <c r="V7649" s="70"/>
    </row>
    <row r="7650" spans="21:22">
      <c r="U7650" s="70"/>
      <c r="V7650" s="70"/>
    </row>
    <row r="7651" spans="21:22">
      <c r="U7651" s="70"/>
      <c r="V7651" s="70"/>
    </row>
    <row r="7652" spans="21:22">
      <c r="U7652" s="70"/>
      <c r="V7652" s="70"/>
    </row>
    <row r="7653" spans="21:22">
      <c r="U7653" s="70"/>
      <c r="V7653" s="70"/>
    </row>
    <row r="7654" spans="21:22">
      <c r="U7654" s="70"/>
      <c r="V7654" s="70"/>
    </row>
    <row r="7655" spans="21:22">
      <c r="U7655" s="70"/>
      <c r="V7655" s="70"/>
    </row>
    <row r="7656" spans="21:22">
      <c r="U7656" s="70"/>
      <c r="V7656" s="70"/>
    </row>
    <row r="7657" spans="21:22">
      <c r="U7657" s="70"/>
      <c r="V7657" s="70"/>
    </row>
    <row r="7658" spans="21:22">
      <c r="U7658" s="70"/>
      <c r="V7658" s="70"/>
    </row>
    <row r="7659" spans="21:22">
      <c r="U7659" s="70"/>
      <c r="V7659" s="70"/>
    </row>
    <row r="7660" spans="21:22">
      <c r="U7660" s="70"/>
      <c r="V7660" s="70"/>
    </row>
    <row r="7661" spans="21:22">
      <c r="U7661" s="70"/>
      <c r="V7661" s="70"/>
    </row>
    <row r="7662" spans="21:22">
      <c r="U7662" s="70"/>
      <c r="V7662" s="70"/>
    </row>
    <row r="7663" spans="21:22">
      <c r="U7663" s="70"/>
      <c r="V7663" s="70"/>
    </row>
    <row r="7664" spans="21:22">
      <c r="U7664" s="70"/>
      <c r="V7664" s="70"/>
    </row>
    <row r="7665" spans="21:22">
      <c r="U7665" s="70"/>
      <c r="V7665" s="70"/>
    </row>
    <row r="7666" spans="21:22">
      <c r="U7666" s="70"/>
      <c r="V7666" s="70"/>
    </row>
    <row r="7667" spans="21:22">
      <c r="U7667" s="70"/>
      <c r="V7667" s="70"/>
    </row>
    <row r="7668" spans="21:22">
      <c r="U7668" s="70"/>
      <c r="V7668" s="70"/>
    </row>
    <row r="7669" spans="21:22">
      <c r="U7669" s="70"/>
      <c r="V7669" s="70"/>
    </row>
    <row r="7670" spans="21:22">
      <c r="U7670" s="70"/>
      <c r="V7670" s="70"/>
    </row>
    <row r="7671" spans="21:22">
      <c r="U7671" s="70"/>
      <c r="V7671" s="70"/>
    </row>
    <row r="7672" spans="21:22">
      <c r="U7672" s="70"/>
      <c r="V7672" s="70"/>
    </row>
    <row r="7673" spans="21:22">
      <c r="U7673" s="70"/>
      <c r="V7673" s="70"/>
    </row>
    <row r="7674" spans="21:22">
      <c r="U7674" s="70"/>
      <c r="V7674" s="70"/>
    </row>
    <row r="7675" spans="21:22">
      <c r="U7675" s="70"/>
      <c r="V7675" s="70"/>
    </row>
    <row r="7676" spans="21:22">
      <c r="U7676" s="70"/>
      <c r="V7676" s="70"/>
    </row>
    <row r="7677" spans="21:22">
      <c r="U7677" s="70"/>
      <c r="V7677" s="70"/>
    </row>
    <row r="7678" spans="21:22">
      <c r="U7678" s="70"/>
      <c r="V7678" s="70"/>
    </row>
    <row r="7679" spans="21:22">
      <c r="U7679" s="70"/>
      <c r="V7679" s="70"/>
    </row>
    <row r="7680" spans="21:22">
      <c r="U7680" s="70"/>
      <c r="V7680" s="70"/>
    </row>
    <row r="7681" spans="21:22">
      <c r="U7681" s="70"/>
      <c r="V7681" s="70"/>
    </row>
    <row r="7682" spans="21:22">
      <c r="U7682" s="70"/>
      <c r="V7682" s="70"/>
    </row>
    <row r="7683" spans="21:22">
      <c r="U7683" s="70"/>
      <c r="V7683" s="70"/>
    </row>
    <row r="7684" spans="21:22">
      <c r="U7684" s="70"/>
      <c r="V7684" s="70"/>
    </row>
    <row r="7685" spans="21:22">
      <c r="U7685" s="70"/>
      <c r="V7685" s="70"/>
    </row>
    <row r="7686" spans="21:22">
      <c r="U7686" s="70"/>
      <c r="V7686" s="70"/>
    </row>
    <row r="7687" spans="21:22">
      <c r="U7687" s="70"/>
      <c r="V7687" s="70"/>
    </row>
    <row r="7688" spans="21:22">
      <c r="U7688" s="70"/>
      <c r="V7688" s="70"/>
    </row>
    <row r="7689" spans="21:22">
      <c r="U7689" s="70"/>
      <c r="V7689" s="70"/>
    </row>
    <row r="7690" spans="21:22">
      <c r="U7690" s="70"/>
      <c r="V7690" s="70"/>
    </row>
    <row r="7691" spans="21:22">
      <c r="U7691" s="70"/>
      <c r="V7691" s="70"/>
    </row>
    <row r="7692" spans="21:22">
      <c r="U7692" s="70"/>
      <c r="V7692" s="70"/>
    </row>
    <row r="7693" spans="21:22">
      <c r="U7693" s="70"/>
      <c r="V7693" s="70"/>
    </row>
    <row r="7694" spans="21:22">
      <c r="U7694" s="70"/>
      <c r="V7694" s="70"/>
    </row>
    <row r="7695" spans="21:22">
      <c r="U7695" s="70"/>
      <c r="V7695" s="70"/>
    </row>
    <row r="7696" spans="21:22">
      <c r="U7696" s="70"/>
      <c r="V7696" s="70"/>
    </row>
    <row r="7697" spans="21:22">
      <c r="U7697" s="70"/>
      <c r="V7697" s="70"/>
    </row>
    <row r="7698" spans="21:22">
      <c r="U7698" s="70"/>
      <c r="V7698" s="70"/>
    </row>
    <row r="7699" spans="21:22">
      <c r="U7699" s="70"/>
      <c r="V7699" s="70"/>
    </row>
    <row r="7700" spans="21:22">
      <c r="U7700" s="70"/>
      <c r="V7700" s="70"/>
    </row>
    <row r="7701" spans="21:22">
      <c r="U7701" s="70"/>
      <c r="V7701" s="70"/>
    </row>
    <row r="7702" spans="21:22">
      <c r="U7702" s="70"/>
      <c r="V7702" s="70"/>
    </row>
    <row r="7703" spans="21:22">
      <c r="U7703" s="70"/>
      <c r="V7703" s="70"/>
    </row>
    <row r="7704" spans="21:22">
      <c r="U7704" s="70"/>
      <c r="V7704" s="70"/>
    </row>
    <row r="7705" spans="21:22">
      <c r="U7705" s="70"/>
      <c r="V7705" s="70"/>
    </row>
    <row r="7706" spans="21:22">
      <c r="U7706" s="70"/>
      <c r="V7706" s="70"/>
    </row>
    <row r="7707" spans="21:22">
      <c r="U7707" s="70"/>
      <c r="V7707" s="70"/>
    </row>
    <row r="7708" spans="21:22">
      <c r="U7708" s="70"/>
      <c r="V7708" s="70"/>
    </row>
    <row r="7709" spans="21:22">
      <c r="U7709" s="70"/>
      <c r="V7709" s="70"/>
    </row>
    <row r="7710" spans="21:22">
      <c r="U7710" s="70"/>
      <c r="V7710" s="70"/>
    </row>
    <row r="7711" spans="21:22">
      <c r="U7711" s="70"/>
      <c r="V7711" s="70"/>
    </row>
    <row r="7712" spans="21:22">
      <c r="U7712" s="70"/>
      <c r="V7712" s="70"/>
    </row>
    <row r="7713" spans="21:22">
      <c r="U7713" s="70"/>
      <c r="V7713" s="70"/>
    </row>
    <row r="7714" spans="21:22">
      <c r="U7714" s="70"/>
      <c r="V7714" s="70"/>
    </row>
    <row r="7715" spans="21:22">
      <c r="U7715" s="70"/>
      <c r="V7715" s="70"/>
    </row>
    <row r="7716" spans="21:22">
      <c r="U7716" s="70"/>
      <c r="V7716" s="70"/>
    </row>
    <row r="7717" spans="21:22">
      <c r="U7717" s="70"/>
      <c r="V7717" s="70"/>
    </row>
    <row r="7718" spans="21:22">
      <c r="U7718" s="70"/>
      <c r="V7718" s="70"/>
    </row>
    <row r="7719" spans="21:22">
      <c r="U7719" s="70"/>
      <c r="V7719" s="70"/>
    </row>
    <row r="7720" spans="21:22">
      <c r="U7720" s="70"/>
      <c r="V7720" s="70"/>
    </row>
    <row r="7721" spans="21:22">
      <c r="U7721" s="70"/>
      <c r="V7721" s="70"/>
    </row>
    <row r="7722" spans="21:22">
      <c r="U7722" s="70"/>
      <c r="V7722" s="70"/>
    </row>
    <row r="7723" spans="21:22">
      <c r="U7723" s="70"/>
      <c r="V7723" s="70"/>
    </row>
    <row r="7724" spans="21:22">
      <c r="U7724" s="70"/>
      <c r="V7724" s="70"/>
    </row>
    <row r="7725" spans="21:22">
      <c r="U7725" s="70"/>
      <c r="V7725" s="70"/>
    </row>
    <row r="7726" spans="21:22">
      <c r="U7726" s="70"/>
      <c r="V7726" s="70"/>
    </row>
    <row r="7727" spans="21:22">
      <c r="U7727" s="70"/>
      <c r="V7727" s="70"/>
    </row>
    <row r="7728" spans="21:22">
      <c r="U7728" s="70"/>
      <c r="V7728" s="70"/>
    </row>
    <row r="7729" spans="21:22">
      <c r="U7729" s="70"/>
      <c r="V7729" s="70"/>
    </row>
    <row r="7730" spans="21:22">
      <c r="U7730" s="70"/>
      <c r="V7730" s="70"/>
    </row>
    <row r="7731" spans="21:22">
      <c r="U7731" s="70"/>
      <c r="V7731" s="70"/>
    </row>
    <row r="7732" spans="21:22">
      <c r="U7732" s="70"/>
      <c r="V7732" s="70"/>
    </row>
    <row r="7733" spans="21:22">
      <c r="U7733" s="70"/>
      <c r="V7733" s="70"/>
    </row>
    <row r="7734" spans="21:22">
      <c r="U7734" s="70"/>
      <c r="V7734" s="70"/>
    </row>
    <row r="7735" spans="21:22">
      <c r="U7735" s="70"/>
      <c r="V7735" s="70"/>
    </row>
    <row r="7736" spans="21:22">
      <c r="U7736" s="70"/>
      <c r="V7736" s="70"/>
    </row>
    <row r="7737" spans="21:22">
      <c r="U7737" s="70"/>
      <c r="V7737" s="70"/>
    </row>
    <row r="7738" spans="21:22">
      <c r="U7738" s="70"/>
      <c r="V7738" s="70"/>
    </row>
    <row r="7739" spans="21:22">
      <c r="U7739" s="70"/>
      <c r="V7739" s="70"/>
    </row>
    <row r="7740" spans="21:22">
      <c r="U7740" s="70"/>
      <c r="V7740" s="70"/>
    </row>
    <row r="7741" spans="21:22">
      <c r="U7741" s="70"/>
      <c r="V7741" s="70"/>
    </row>
    <row r="7742" spans="21:22">
      <c r="U7742" s="70"/>
      <c r="V7742" s="70"/>
    </row>
    <row r="7743" spans="21:22">
      <c r="U7743" s="70"/>
      <c r="V7743" s="70"/>
    </row>
    <row r="7744" spans="21:22">
      <c r="U7744" s="70"/>
      <c r="V7744" s="70"/>
    </row>
    <row r="7745" spans="21:22">
      <c r="U7745" s="70"/>
      <c r="V7745" s="70"/>
    </row>
    <row r="7746" spans="21:22">
      <c r="U7746" s="70"/>
      <c r="V7746" s="70"/>
    </row>
    <row r="7747" spans="21:22">
      <c r="U7747" s="70"/>
      <c r="V7747" s="70"/>
    </row>
    <row r="7748" spans="21:22">
      <c r="U7748" s="70"/>
      <c r="V7748" s="70"/>
    </row>
    <row r="7749" spans="21:22">
      <c r="U7749" s="70"/>
      <c r="V7749" s="70"/>
    </row>
    <row r="7750" spans="21:22">
      <c r="U7750" s="70"/>
      <c r="V7750" s="70"/>
    </row>
    <row r="7751" spans="21:22">
      <c r="U7751" s="70"/>
      <c r="V7751" s="70"/>
    </row>
    <row r="7752" spans="21:22">
      <c r="U7752" s="70"/>
      <c r="V7752" s="70"/>
    </row>
    <row r="7753" spans="21:22">
      <c r="U7753" s="70"/>
      <c r="V7753" s="70"/>
    </row>
    <row r="7754" spans="21:22">
      <c r="U7754" s="70"/>
      <c r="V7754" s="70"/>
    </row>
    <row r="7755" spans="21:22">
      <c r="U7755" s="70"/>
      <c r="V7755" s="70"/>
    </row>
    <row r="7756" spans="21:22">
      <c r="U7756" s="70"/>
      <c r="V7756" s="70"/>
    </row>
    <row r="7757" spans="21:22">
      <c r="U7757" s="70"/>
      <c r="V7757" s="70"/>
    </row>
    <row r="7758" spans="21:22">
      <c r="U7758" s="70"/>
      <c r="V7758" s="70"/>
    </row>
    <row r="7759" spans="21:22">
      <c r="U7759" s="70"/>
      <c r="V7759" s="70"/>
    </row>
    <row r="7760" spans="21:22">
      <c r="U7760" s="70"/>
      <c r="V7760" s="70"/>
    </row>
    <row r="7761" spans="21:22">
      <c r="U7761" s="70"/>
      <c r="V7761" s="70"/>
    </row>
    <row r="7762" spans="21:22">
      <c r="U7762" s="70"/>
      <c r="V7762" s="70"/>
    </row>
    <row r="7763" spans="21:22">
      <c r="U7763" s="70"/>
      <c r="V7763" s="70"/>
    </row>
    <row r="7764" spans="21:22">
      <c r="U7764" s="70"/>
      <c r="V7764" s="70"/>
    </row>
    <row r="7765" spans="21:22">
      <c r="U7765" s="70"/>
      <c r="V7765" s="70"/>
    </row>
    <row r="7766" spans="21:22">
      <c r="U7766" s="70"/>
      <c r="V7766" s="70"/>
    </row>
    <row r="7767" spans="21:22">
      <c r="U7767" s="70"/>
      <c r="V7767" s="70"/>
    </row>
    <row r="7768" spans="21:22">
      <c r="U7768" s="70"/>
      <c r="V7768" s="70"/>
    </row>
    <row r="7769" spans="21:22">
      <c r="U7769" s="70"/>
      <c r="V7769" s="70"/>
    </row>
    <row r="7770" spans="21:22">
      <c r="U7770" s="70"/>
      <c r="V7770" s="70"/>
    </row>
    <row r="7771" spans="21:22">
      <c r="U7771" s="70"/>
      <c r="V7771" s="70"/>
    </row>
    <row r="7772" spans="21:22">
      <c r="U7772" s="70"/>
      <c r="V7772" s="70"/>
    </row>
    <row r="7773" spans="21:22">
      <c r="U7773" s="70"/>
      <c r="V7773" s="70"/>
    </row>
    <row r="7774" spans="21:22">
      <c r="U7774" s="70"/>
      <c r="V7774" s="70"/>
    </row>
    <row r="7775" spans="21:22">
      <c r="U7775" s="70"/>
      <c r="V7775" s="70"/>
    </row>
    <row r="7776" spans="21:22">
      <c r="U7776" s="70"/>
      <c r="V7776" s="70"/>
    </row>
    <row r="7777" spans="21:22">
      <c r="U7777" s="70"/>
      <c r="V7777" s="70"/>
    </row>
    <row r="7778" spans="21:22">
      <c r="U7778" s="70"/>
      <c r="V7778" s="70"/>
    </row>
    <row r="7779" spans="21:22">
      <c r="U7779" s="70"/>
      <c r="V7779" s="70"/>
    </row>
    <row r="7780" spans="21:22">
      <c r="U7780" s="70"/>
      <c r="V7780" s="70"/>
    </row>
    <row r="7781" spans="21:22">
      <c r="U7781" s="70"/>
      <c r="V7781" s="70"/>
    </row>
    <row r="7782" spans="21:22">
      <c r="U7782" s="70"/>
      <c r="V7782" s="70"/>
    </row>
    <row r="7783" spans="21:22">
      <c r="U7783" s="70"/>
      <c r="V7783" s="70"/>
    </row>
    <row r="7784" spans="21:22">
      <c r="U7784" s="70"/>
      <c r="V7784" s="70"/>
    </row>
    <row r="7785" spans="21:22">
      <c r="U7785" s="70"/>
      <c r="V7785" s="70"/>
    </row>
    <row r="7786" spans="21:22">
      <c r="U7786" s="70"/>
      <c r="V7786" s="70"/>
    </row>
    <row r="7787" spans="21:22">
      <c r="U7787" s="70"/>
      <c r="V7787" s="70"/>
    </row>
    <row r="7788" spans="21:22">
      <c r="U7788" s="70"/>
      <c r="V7788" s="70"/>
    </row>
    <row r="7789" spans="21:22">
      <c r="U7789" s="70"/>
      <c r="V7789" s="70"/>
    </row>
    <row r="7790" spans="21:22">
      <c r="U7790" s="70"/>
      <c r="V7790" s="70"/>
    </row>
    <row r="7791" spans="21:22">
      <c r="U7791" s="70"/>
      <c r="V7791" s="70"/>
    </row>
    <row r="7792" spans="21:22">
      <c r="U7792" s="70"/>
      <c r="V7792" s="70"/>
    </row>
    <row r="7793" spans="21:22">
      <c r="U7793" s="70"/>
      <c r="V7793" s="70"/>
    </row>
    <row r="7794" spans="21:22">
      <c r="U7794" s="70"/>
      <c r="V7794" s="70"/>
    </row>
    <row r="7795" spans="21:22">
      <c r="U7795" s="70"/>
      <c r="V7795" s="70"/>
    </row>
    <row r="7796" spans="21:22">
      <c r="U7796" s="70"/>
      <c r="V7796" s="70"/>
    </row>
    <row r="7797" spans="21:22">
      <c r="U7797" s="70"/>
      <c r="V7797" s="70"/>
    </row>
    <row r="7798" spans="21:22">
      <c r="U7798" s="70"/>
      <c r="V7798" s="70"/>
    </row>
    <row r="7799" spans="21:22">
      <c r="U7799" s="70"/>
      <c r="V7799" s="70"/>
    </row>
    <row r="7800" spans="21:22">
      <c r="U7800" s="70"/>
      <c r="V7800" s="70"/>
    </row>
    <row r="7801" spans="21:22">
      <c r="U7801" s="70"/>
      <c r="V7801" s="70"/>
    </row>
    <row r="7802" spans="21:22">
      <c r="U7802" s="70"/>
      <c r="V7802" s="70"/>
    </row>
    <row r="7803" spans="21:22">
      <c r="U7803" s="70"/>
      <c r="V7803" s="70"/>
    </row>
    <row r="7804" spans="21:22">
      <c r="U7804" s="70"/>
      <c r="V7804" s="70"/>
    </row>
    <row r="7805" spans="21:22">
      <c r="U7805" s="70"/>
      <c r="V7805" s="70"/>
    </row>
    <row r="7806" spans="21:22">
      <c r="U7806" s="70"/>
      <c r="V7806" s="70"/>
    </row>
    <row r="7807" spans="21:22">
      <c r="U7807" s="70"/>
      <c r="V7807" s="70"/>
    </row>
    <row r="7808" spans="21:22">
      <c r="U7808" s="70"/>
      <c r="V7808" s="70"/>
    </row>
    <row r="7809" spans="21:22">
      <c r="U7809" s="70"/>
      <c r="V7809" s="70"/>
    </row>
    <row r="7810" spans="21:22">
      <c r="U7810" s="70"/>
      <c r="V7810" s="70"/>
    </row>
    <row r="7811" spans="21:22">
      <c r="U7811" s="70"/>
      <c r="V7811" s="70"/>
    </row>
    <row r="7812" spans="21:22">
      <c r="U7812" s="70"/>
      <c r="V7812" s="70"/>
    </row>
    <row r="7813" spans="21:22">
      <c r="U7813" s="70"/>
      <c r="V7813" s="70"/>
    </row>
    <row r="7814" spans="21:22">
      <c r="U7814" s="70"/>
      <c r="V7814" s="70"/>
    </row>
    <row r="7815" spans="21:22">
      <c r="U7815" s="70"/>
      <c r="V7815" s="70"/>
    </row>
    <row r="7816" spans="21:22">
      <c r="U7816" s="70"/>
      <c r="V7816" s="70"/>
    </row>
    <row r="7817" spans="21:22">
      <c r="U7817" s="70"/>
      <c r="V7817" s="70"/>
    </row>
    <row r="7818" spans="21:22">
      <c r="U7818" s="70"/>
      <c r="V7818" s="70"/>
    </row>
    <row r="7819" spans="21:22">
      <c r="U7819" s="70"/>
      <c r="V7819" s="70"/>
    </row>
    <row r="7820" spans="21:22">
      <c r="U7820" s="70"/>
      <c r="V7820" s="70"/>
    </row>
    <row r="7821" spans="21:22">
      <c r="U7821" s="70"/>
      <c r="V7821" s="70"/>
    </row>
    <row r="7822" spans="21:22">
      <c r="U7822" s="70"/>
      <c r="V7822" s="70"/>
    </row>
    <row r="7823" spans="21:22">
      <c r="U7823" s="70"/>
      <c r="V7823" s="70"/>
    </row>
    <row r="7824" spans="21:22">
      <c r="U7824" s="70"/>
      <c r="V7824" s="70"/>
    </row>
    <row r="7825" spans="21:22">
      <c r="U7825" s="70"/>
      <c r="V7825" s="70"/>
    </row>
    <row r="7826" spans="21:22">
      <c r="U7826" s="70"/>
      <c r="V7826" s="70"/>
    </row>
    <row r="7827" spans="21:22">
      <c r="U7827" s="70"/>
      <c r="V7827" s="70"/>
    </row>
    <row r="7828" spans="21:22">
      <c r="U7828" s="70"/>
      <c r="V7828" s="70"/>
    </row>
    <row r="7829" spans="21:22">
      <c r="U7829" s="70"/>
      <c r="V7829" s="70"/>
    </row>
    <row r="7830" spans="21:22">
      <c r="U7830" s="70"/>
      <c r="V7830" s="70"/>
    </row>
    <row r="7831" spans="21:22">
      <c r="U7831" s="70"/>
      <c r="V7831" s="70"/>
    </row>
    <row r="7832" spans="21:22">
      <c r="U7832" s="70"/>
      <c r="V7832" s="70"/>
    </row>
    <row r="7833" spans="21:22">
      <c r="U7833" s="70"/>
      <c r="V7833" s="70"/>
    </row>
    <row r="7834" spans="21:22">
      <c r="U7834" s="70"/>
      <c r="V7834" s="70"/>
    </row>
    <row r="7835" spans="21:22">
      <c r="U7835" s="70"/>
      <c r="V7835" s="70"/>
    </row>
    <row r="7836" spans="21:22">
      <c r="U7836" s="70"/>
      <c r="V7836" s="70"/>
    </row>
    <row r="7837" spans="21:22">
      <c r="U7837" s="70"/>
      <c r="V7837" s="70"/>
    </row>
    <row r="7838" spans="21:22">
      <c r="U7838" s="70"/>
      <c r="V7838" s="70"/>
    </row>
    <row r="7839" spans="21:22">
      <c r="U7839" s="70"/>
      <c r="V7839" s="70"/>
    </row>
    <row r="7840" spans="21:22">
      <c r="U7840" s="70"/>
      <c r="V7840" s="70"/>
    </row>
    <row r="7841" spans="21:22">
      <c r="U7841" s="70"/>
      <c r="V7841" s="70"/>
    </row>
    <row r="7842" spans="21:22">
      <c r="U7842" s="70"/>
      <c r="V7842" s="70"/>
    </row>
    <row r="7843" spans="21:22">
      <c r="U7843" s="70"/>
      <c r="V7843" s="70"/>
    </row>
    <row r="7844" spans="21:22">
      <c r="U7844" s="70"/>
      <c r="V7844" s="70"/>
    </row>
    <row r="7845" spans="21:22">
      <c r="U7845" s="70"/>
      <c r="V7845" s="70"/>
    </row>
    <row r="7846" spans="21:22">
      <c r="U7846" s="70"/>
      <c r="V7846" s="70"/>
    </row>
    <row r="7847" spans="21:22">
      <c r="U7847" s="70"/>
      <c r="V7847" s="70"/>
    </row>
    <row r="7848" spans="21:22">
      <c r="U7848" s="70"/>
      <c r="V7848" s="70"/>
    </row>
    <row r="7849" spans="21:22">
      <c r="U7849" s="70"/>
      <c r="V7849" s="70"/>
    </row>
    <row r="7850" spans="21:22">
      <c r="U7850" s="70"/>
      <c r="V7850" s="70"/>
    </row>
    <row r="7851" spans="21:22">
      <c r="U7851" s="70"/>
      <c r="V7851" s="70"/>
    </row>
    <row r="7852" spans="21:22">
      <c r="U7852" s="70"/>
      <c r="V7852" s="70"/>
    </row>
    <row r="7853" spans="21:22">
      <c r="U7853" s="70"/>
      <c r="V7853" s="70"/>
    </row>
    <row r="7854" spans="21:22">
      <c r="U7854" s="70"/>
      <c r="V7854" s="70"/>
    </row>
    <row r="7855" spans="21:22">
      <c r="U7855" s="70"/>
      <c r="V7855" s="70"/>
    </row>
    <row r="7856" spans="21:22">
      <c r="U7856" s="70"/>
      <c r="V7856" s="70"/>
    </row>
    <row r="7857" spans="21:22">
      <c r="U7857" s="70"/>
      <c r="V7857" s="70"/>
    </row>
    <row r="7858" spans="21:22">
      <c r="U7858" s="70"/>
      <c r="V7858" s="70"/>
    </row>
    <row r="7859" spans="21:22">
      <c r="U7859" s="70"/>
      <c r="V7859" s="70"/>
    </row>
    <row r="7860" spans="21:22">
      <c r="U7860" s="70"/>
      <c r="V7860" s="70"/>
    </row>
    <row r="7861" spans="21:22">
      <c r="U7861" s="70"/>
      <c r="V7861" s="70"/>
    </row>
    <row r="7862" spans="21:22">
      <c r="U7862" s="70"/>
      <c r="V7862" s="70"/>
    </row>
    <row r="7863" spans="21:22">
      <c r="U7863" s="70"/>
      <c r="V7863" s="70"/>
    </row>
    <row r="7864" spans="21:22">
      <c r="U7864" s="70"/>
      <c r="V7864" s="70"/>
    </row>
    <row r="7865" spans="21:22">
      <c r="U7865" s="70"/>
      <c r="V7865" s="70"/>
    </row>
    <row r="7866" spans="21:22">
      <c r="U7866" s="70"/>
      <c r="V7866" s="70"/>
    </row>
    <row r="7867" spans="21:22">
      <c r="U7867" s="70"/>
      <c r="V7867" s="70"/>
    </row>
    <row r="7868" spans="21:22">
      <c r="U7868" s="70"/>
      <c r="V7868" s="70"/>
    </row>
    <row r="7869" spans="21:22">
      <c r="U7869" s="70"/>
      <c r="V7869" s="70"/>
    </row>
    <row r="7870" spans="21:22">
      <c r="U7870" s="70"/>
      <c r="V7870" s="70"/>
    </row>
    <row r="7871" spans="21:22">
      <c r="U7871" s="70"/>
      <c r="V7871" s="70"/>
    </row>
    <row r="7872" spans="21:22">
      <c r="U7872" s="70"/>
      <c r="V7872" s="70"/>
    </row>
    <row r="7873" spans="21:22">
      <c r="U7873" s="70"/>
      <c r="V7873" s="70"/>
    </row>
    <row r="7874" spans="21:22">
      <c r="U7874" s="70"/>
      <c r="V7874" s="70"/>
    </row>
    <row r="7875" spans="21:22">
      <c r="U7875" s="70"/>
      <c r="V7875" s="70"/>
    </row>
    <row r="7876" spans="21:22">
      <c r="U7876" s="70"/>
      <c r="V7876" s="70"/>
    </row>
    <row r="7877" spans="21:22">
      <c r="U7877" s="70"/>
      <c r="V7877" s="70"/>
    </row>
    <row r="7878" spans="21:22">
      <c r="U7878" s="70"/>
      <c r="V7878" s="70"/>
    </row>
    <row r="7879" spans="21:22">
      <c r="U7879" s="70"/>
      <c r="V7879" s="70"/>
    </row>
    <row r="7880" spans="21:22">
      <c r="U7880" s="70"/>
      <c r="V7880" s="70"/>
    </row>
    <row r="7881" spans="21:22">
      <c r="U7881" s="70"/>
      <c r="V7881" s="70"/>
    </row>
    <row r="7882" spans="21:22">
      <c r="U7882" s="70"/>
      <c r="V7882" s="70"/>
    </row>
    <row r="7883" spans="21:22">
      <c r="U7883" s="70"/>
      <c r="V7883" s="70"/>
    </row>
    <row r="7884" spans="21:22">
      <c r="U7884" s="70"/>
      <c r="V7884" s="70"/>
    </row>
    <row r="7885" spans="21:22">
      <c r="U7885" s="70"/>
      <c r="V7885" s="70"/>
    </row>
    <row r="7886" spans="21:22">
      <c r="U7886" s="70"/>
      <c r="V7886" s="70"/>
    </row>
    <row r="7887" spans="21:22">
      <c r="U7887" s="70"/>
      <c r="V7887" s="70"/>
    </row>
    <row r="7888" spans="21:22">
      <c r="U7888" s="70"/>
      <c r="V7888" s="70"/>
    </row>
    <row r="7889" spans="21:22">
      <c r="U7889" s="70"/>
      <c r="V7889" s="70"/>
    </row>
    <row r="7890" spans="21:22">
      <c r="U7890" s="70"/>
      <c r="V7890" s="70"/>
    </row>
    <row r="7891" spans="21:22">
      <c r="U7891" s="70"/>
      <c r="V7891" s="70"/>
    </row>
    <row r="7892" spans="21:22">
      <c r="U7892" s="70"/>
      <c r="V7892" s="70"/>
    </row>
    <row r="7893" spans="21:22">
      <c r="U7893" s="70"/>
      <c r="V7893" s="70"/>
    </row>
    <row r="7894" spans="21:22">
      <c r="U7894" s="70"/>
      <c r="V7894" s="70"/>
    </row>
    <row r="7895" spans="21:22">
      <c r="U7895" s="70"/>
      <c r="V7895" s="70"/>
    </row>
    <row r="7896" spans="21:22">
      <c r="U7896" s="70"/>
      <c r="V7896" s="70"/>
    </row>
    <row r="7897" spans="21:22">
      <c r="U7897" s="70"/>
      <c r="V7897" s="70"/>
    </row>
    <row r="7898" spans="21:22">
      <c r="U7898" s="70"/>
      <c r="V7898" s="70"/>
    </row>
    <row r="7899" spans="21:22">
      <c r="U7899" s="70"/>
      <c r="V7899" s="70"/>
    </row>
    <row r="7900" spans="21:22">
      <c r="U7900" s="70"/>
      <c r="V7900" s="70"/>
    </row>
    <row r="7901" spans="21:22">
      <c r="U7901" s="70"/>
      <c r="V7901" s="70"/>
    </row>
    <row r="7902" spans="21:22">
      <c r="U7902" s="70"/>
      <c r="V7902" s="70"/>
    </row>
    <row r="7903" spans="21:22">
      <c r="U7903" s="70"/>
      <c r="V7903" s="70"/>
    </row>
    <row r="7904" spans="21:22">
      <c r="U7904" s="70"/>
      <c r="V7904" s="70"/>
    </row>
    <row r="7905" spans="21:22">
      <c r="U7905" s="70"/>
      <c r="V7905" s="70"/>
    </row>
    <row r="7906" spans="21:22">
      <c r="U7906" s="70"/>
      <c r="V7906" s="70"/>
    </row>
    <row r="7907" spans="21:22">
      <c r="U7907" s="70"/>
      <c r="V7907" s="70"/>
    </row>
    <row r="7908" spans="21:22">
      <c r="U7908" s="70"/>
      <c r="V7908" s="70"/>
    </row>
    <row r="7909" spans="21:22">
      <c r="U7909" s="70"/>
      <c r="V7909" s="70"/>
    </row>
    <row r="7910" spans="21:22">
      <c r="U7910" s="70"/>
      <c r="V7910" s="70"/>
    </row>
    <row r="7911" spans="21:22">
      <c r="U7911" s="70"/>
      <c r="V7911" s="70"/>
    </row>
    <row r="7912" spans="21:22">
      <c r="U7912" s="70"/>
      <c r="V7912" s="70"/>
    </row>
    <row r="7913" spans="21:22">
      <c r="U7913" s="70"/>
      <c r="V7913" s="70"/>
    </row>
    <row r="7914" spans="21:22">
      <c r="U7914" s="70"/>
      <c r="V7914" s="70"/>
    </row>
    <row r="7915" spans="21:22">
      <c r="U7915" s="70"/>
      <c r="V7915" s="70"/>
    </row>
    <row r="7916" spans="21:22">
      <c r="U7916" s="70"/>
      <c r="V7916" s="70"/>
    </row>
    <row r="7917" spans="21:22">
      <c r="U7917" s="70"/>
      <c r="V7917" s="70"/>
    </row>
    <row r="7918" spans="21:22">
      <c r="U7918" s="70"/>
      <c r="V7918" s="70"/>
    </row>
    <row r="7919" spans="21:22">
      <c r="U7919" s="70"/>
      <c r="V7919" s="70"/>
    </row>
    <row r="7920" spans="21:22">
      <c r="U7920" s="70"/>
      <c r="V7920" s="70"/>
    </row>
    <row r="7921" spans="21:22">
      <c r="U7921" s="70"/>
      <c r="V7921" s="70"/>
    </row>
    <row r="7922" spans="21:22">
      <c r="U7922" s="70"/>
      <c r="V7922" s="70"/>
    </row>
    <row r="7923" spans="21:22">
      <c r="U7923" s="70"/>
      <c r="V7923" s="70"/>
    </row>
    <row r="7924" spans="21:22">
      <c r="U7924" s="70"/>
      <c r="V7924" s="70"/>
    </row>
    <row r="7925" spans="21:22">
      <c r="U7925" s="70"/>
      <c r="V7925" s="70"/>
    </row>
    <row r="7926" spans="21:22">
      <c r="U7926" s="70"/>
      <c r="V7926" s="70"/>
    </row>
    <row r="7927" spans="21:22">
      <c r="U7927" s="70"/>
      <c r="V7927" s="70"/>
    </row>
    <row r="7928" spans="21:22">
      <c r="U7928" s="70"/>
      <c r="V7928" s="70"/>
    </row>
    <row r="7929" spans="21:22">
      <c r="U7929" s="70"/>
      <c r="V7929" s="70"/>
    </row>
    <row r="7930" spans="21:22">
      <c r="U7930" s="70"/>
      <c r="V7930" s="70"/>
    </row>
    <row r="7931" spans="21:22">
      <c r="U7931" s="70"/>
      <c r="V7931" s="70"/>
    </row>
    <row r="7932" spans="21:22">
      <c r="U7932" s="70"/>
      <c r="V7932" s="70"/>
    </row>
    <row r="7933" spans="21:22">
      <c r="U7933" s="70"/>
      <c r="V7933" s="70"/>
    </row>
    <row r="7934" spans="21:22">
      <c r="U7934" s="70"/>
      <c r="V7934" s="70"/>
    </row>
    <row r="7935" spans="21:22">
      <c r="U7935" s="70"/>
      <c r="V7935" s="70"/>
    </row>
    <row r="7936" spans="21:22">
      <c r="U7936" s="70"/>
      <c r="V7936" s="70"/>
    </row>
    <row r="7937" spans="21:22">
      <c r="U7937" s="70"/>
      <c r="V7937" s="70"/>
    </row>
    <row r="7938" spans="21:22">
      <c r="U7938" s="70"/>
      <c r="V7938" s="70"/>
    </row>
    <row r="7939" spans="21:22">
      <c r="U7939" s="70"/>
      <c r="V7939" s="70"/>
    </row>
    <row r="7940" spans="21:22">
      <c r="U7940" s="70"/>
      <c r="V7940" s="70"/>
    </row>
    <row r="7941" spans="21:22">
      <c r="U7941" s="70"/>
      <c r="V7941" s="70"/>
    </row>
    <row r="7942" spans="21:22">
      <c r="U7942" s="70"/>
      <c r="V7942" s="70"/>
    </row>
    <row r="7943" spans="21:22">
      <c r="U7943" s="70"/>
      <c r="V7943" s="70"/>
    </row>
    <row r="7944" spans="21:22">
      <c r="U7944" s="70"/>
      <c r="V7944" s="70"/>
    </row>
    <row r="7945" spans="21:22">
      <c r="U7945" s="70"/>
      <c r="V7945" s="70"/>
    </row>
    <row r="7946" spans="21:22">
      <c r="U7946" s="70"/>
      <c r="V7946" s="70"/>
    </row>
    <row r="7947" spans="21:22">
      <c r="U7947" s="70"/>
      <c r="V7947" s="70"/>
    </row>
    <row r="7948" spans="21:22">
      <c r="U7948" s="70"/>
      <c r="V7948" s="70"/>
    </row>
    <row r="7949" spans="21:22">
      <c r="U7949" s="70"/>
      <c r="V7949" s="70"/>
    </row>
    <row r="7950" spans="21:22">
      <c r="U7950" s="70"/>
      <c r="V7950" s="70"/>
    </row>
    <row r="7951" spans="21:22">
      <c r="U7951" s="70"/>
      <c r="V7951" s="70"/>
    </row>
    <row r="7952" spans="21:22">
      <c r="U7952" s="70"/>
      <c r="V7952" s="70"/>
    </row>
    <row r="7953" spans="21:22">
      <c r="U7953" s="70"/>
      <c r="V7953" s="70"/>
    </row>
    <row r="7954" spans="21:22">
      <c r="U7954" s="70"/>
      <c r="V7954" s="70"/>
    </row>
    <row r="7955" spans="21:22">
      <c r="U7955" s="70"/>
      <c r="V7955" s="70"/>
    </row>
    <row r="7956" spans="21:22">
      <c r="U7956" s="70"/>
      <c r="V7956" s="70"/>
    </row>
    <row r="7957" spans="21:22">
      <c r="U7957" s="70"/>
      <c r="V7957" s="70"/>
    </row>
    <row r="7958" spans="21:22">
      <c r="U7958" s="70"/>
      <c r="V7958" s="70"/>
    </row>
    <row r="7959" spans="21:22">
      <c r="U7959" s="70"/>
      <c r="V7959" s="70"/>
    </row>
    <row r="7960" spans="21:22">
      <c r="U7960" s="70"/>
      <c r="V7960" s="70"/>
    </row>
    <row r="7961" spans="21:22">
      <c r="U7961" s="70"/>
      <c r="V7961" s="70"/>
    </row>
    <row r="7962" spans="21:22">
      <c r="U7962" s="70"/>
      <c r="V7962" s="70"/>
    </row>
    <row r="7963" spans="21:22">
      <c r="U7963" s="70"/>
      <c r="V7963" s="70"/>
    </row>
    <row r="7964" spans="21:22">
      <c r="U7964" s="70"/>
      <c r="V7964" s="70"/>
    </row>
    <row r="7965" spans="21:22">
      <c r="U7965" s="70"/>
      <c r="V7965" s="70"/>
    </row>
    <row r="7966" spans="21:22">
      <c r="U7966" s="70"/>
      <c r="V7966" s="70"/>
    </row>
    <row r="7967" spans="21:22">
      <c r="U7967" s="70"/>
      <c r="V7967" s="70"/>
    </row>
    <row r="7968" spans="21:22">
      <c r="U7968" s="70"/>
      <c r="V7968" s="70"/>
    </row>
    <row r="7969" spans="21:22">
      <c r="U7969" s="70"/>
      <c r="V7969" s="70"/>
    </row>
    <row r="7970" spans="21:22">
      <c r="U7970" s="70"/>
      <c r="V7970" s="70"/>
    </row>
    <row r="7971" spans="21:22">
      <c r="U7971" s="70"/>
      <c r="V7971" s="70"/>
    </row>
    <row r="7972" spans="21:22">
      <c r="U7972" s="70"/>
      <c r="V7972" s="70"/>
    </row>
    <row r="7973" spans="21:22">
      <c r="U7973" s="70"/>
      <c r="V7973" s="70"/>
    </row>
    <row r="7974" spans="21:22">
      <c r="U7974" s="70"/>
      <c r="V7974" s="70"/>
    </row>
    <row r="7975" spans="21:22">
      <c r="U7975" s="70"/>
      <c r="V7975" s="70"/>
    </row>
    <row r="7976" spans="21:22">
      <c r="U7976" s="70"/>
      <c r="V7976" s="70"/>
    </row>
    <row r="7977" spans="21:22">
      <c r="U7977" s="70"/>
      <c r="V7977" s="70"/>
    </row>
    <row r="7978" spans="21:22">
      <c r="U7978" s="70"/>
      <c r="V7978" s="70"/>
    </row>
    <row r="7979" spans="21:22">
      <c r="U7979" s="70"/>
      <c r="V7979" s="70"/>
    </row>
    <row r="7980" spans="21:22">
      <c r="U7980" s="70"/>
      <c r="V7980" s="70"/>
    </row>
    <row r="7981" spans="21:22">
      <c r="U7981" s="70"/>
      <c r="V7981" s="70"/>
    </row>
    <row r="7982" spans="21:22">
      <c r="U7982" s="70"/>
      <c r="V7982" s="70"/>
    </row>
    <row r="7983" spans="21:22">
      <c r="U7983" s="70"/>
      <c r="V7983" s="70"/>
    </row>
    <row r="7984" spans="21:22">
      <c r="U7984" s="70"/>
      <c r="V7984" s="70"/>
    </row>
    <row r="7985" spans="21:22">
      <c r="U7985" s="70"/>
      <c r="V7985" s="70"/>
    </row>
    <row r="7986" spans="21:22">
      <c r="U7986" s="70"/>
      <c r="V7986" s="70"/>
    </row>
    <row r="7987" spans="21:22">
      <c r="U7987" s="70"/>
      <c r="V7987" s="70"/>
    </row>
    <row r="7988" spans="21:22">
      <c r="U7988" s="70"/>
      <c r="V7988" s="70"/>
    </row>
    <row r="7989" spans="21:22">
      <c r="U7989" s="70"/>
      <c r="V7989" s="70"/>
    </row>
    <row r="7990" spans="21:22">
      <c r="U7990" s="70"/>
      <c r="V7990" s="70"/>
    </row>
    <row r="7991" spans="21:22">
      <c r="U7991" s="70"/>
      <c r="V7991" s="70"/>
    </row>
    <row r="7992" spans="21:22">
      <c r="U7992" s="70"/>
      <c r="V7992" s="70"/>
    </row>
    <row r="7993" spans="21:22">
      <c r="U7993" s="70"/>
      <c r="V7993" s="70"/>
    </row>
    <row r="7994" spans="21:22">
      <c r="U7994" s="70"/>
      <c r="V7994" s="70"/>
    </row>
    <row r="7995" spans="21:22">
      <c r="U7995" s="70"/>
      <c r="V7995" s="70"/>
    </row>
    <row r="7996" spans="21:22">
      <c r="U7996" s="70"/>
      <c r="V7996" s="70"/>
    </row>
    <row r="7997" spans="21:22">
      <c r="U7997" s="70"/>
      <c r="V7997" s="70"/>
    </row>
    <row r="7998" spans="21:22">
      <c r="U7998" s="70"/>
      <c r="V7998" s="70"/>
    </row>
    <row r="7999" spans="21:22">
      <c r="U7999" s="70"/>
      <c r="V7999" s="70"/>
    </row>
    <row r="8000" spans="21:22">
      <c r="U8000" s="70"/>
      <c r="V8000" s="70"/>
    </row>
    <row r="8001" spans="21:22">
      <c r="U8001" s="70"/>
      <c r="V8001" s="70"/>
    </row>
    <row r="8002" spans="21:22">
      <c r="U8002" s="70"/>
      <c r="V8002" s="70"/>
    </row>
    <row r="8003" spans="21:22">
      <c r="U8003" s="70"/>
      <c r="V8003" s="70"/>
    </row>
    <row r="8004" spans="21:22">
      <c r="U8004" s="70"/>
      <c r="V8004" s="70"/>
    </row>
    <row r="8005" spans="21:22">
      <c r="U8005" s="70"/>
      <c r="V8005" s="70"/>
    </row>
    <row r="8006" spans="21:22">
      <c r="U8006" s="70"/>
      <c r="V8006" s="70"/>
    </row>
    <row r="8007" spans="21:22">
      <c r="U8007" s="70"/>
      <c r="V8007" s="70"/>
    </row>
    <row r="8008" spans="21:22">
      <c r="U8008" s="70"/>
      <c r="V8008" s="70"/>
    </row>
    <row r="8009" spans="21:22">
      <c r="U8009" s="70"/>
      <c r="V8009" s="70"/>
    </row>
    <row r="8010" spans="21:22">
      <c r="U8010" s="70"/>
      <c r="V8010" s="70"/>
    </row>
    <row r="8011" spans="21:22">
      <c r="U8011" s="70"/>
      <c r="V8011" s="70"/>
    </row>
    <row r="8012" spans="21:22">
      <c r="U8012" s="70"/>
      <c r="V8012" s="70"/>
    </row>
    <row r="8013" spans="21:22">
      <c r="U8013" s="70"/>
      <c r="V8013" s="70"/>
    </row>
    <row r="8014" spans="21:22">
      <c r="U8014" s="70"/>
      <c r="V8014" s="70"/>
    </row>
    <row r="8015" spans="21:22">
      <c r="U8015" s="70"/>
      <c r="V8015" s="70"/>
    </row>
    <row r="8016" spans="21:22">
      <c r="U8016" s="70"/>
      <c r="V8016" s="70"/>
    </row>
    <row r="8017" spans="21:22">
      <c r="U8017" s="70"/>
      <c r="V8017" s="70"/>
    </row>
    <row r="8018" spans="21:22">
      <c r="U8018" s="70"/>
      <c r="V8018" s="70"/>
    </row>
    <row r="8019" spans="21:22">
      <c r="U8019" s="70"/>
      <c r="V8019" s="70"/>
    </row>
    <row r="8020" spans="21:22">
      <c r="U8020" s="70"/>
      <c r="V8020" s="70"/>
    </row>
    <row r="8021" spans="21:22">
      <c r="U8021" s="70"/>
      <c r="V8021" s="70"/>
    </row>
    <row r="8022" spans="21:22">
      <c r="U8022" s="70"/>
      <c r="V8022" s="70"/>
    </row>
    <row r="8023" spans="21:22">
      <c r="U8023" s="70"/>
      <c r="V8023" s="70"/>
    </row>
    <row r="8024" spans="21:22">
      <c r="U8024" s="70"/>
      <c r="V8024" s="70"/>
    </row>
    <row r="8025" spans="21:22">
      <c r="U8025" s="70"/>
      <c r="V8025" s="70"/>
    </row>
    <row r="8026" spans="21:22">
      <c r="U8026" s="70"/>
      <c r="V8026" s="70"/>
    </row>
    <row r="8027" spans="21:22">
      <c r="U8027" s="70"/>
      <c r="V8027" s="70"/>
    </row>
    <row r="8028" spans="21:22">
      <c r="U8028" s="70"/>
      <c r="V8028" s="70"/>
    </row>
    <row r="8029" spans="21:22">
      <c r="U8029" s="70"/>
      <c r="V8029" s="70"/>
    </row>
    <row r="8030" spans="21:22">
      <c r="U8030" s="70"/>
      <c r="V8030" s="70"/>
    </row>
    <row r="8031" spans="21:22">
      <c r="U8031" s="70"/>
      <c r="V8031" s="70"/>
    </row>
    <row r="8032" spans="21:22">
      <c r="U8032" s="70"/>
      <c r="V8032" s="70"/>
    </row>
    <row r="8033" spans="21:22">
      <c r="U8033" s="70"/>
      <c r="V8033" s="70"/>
    </row>
    <row r="8034" spans="21:22">
      <c r="U8034" s="70"/>
      <c r="V8034" s="70"/>
    </row>
    <row r="8035" spans="21:22">
      <c r="U8035" s="70"/>
      <c r="V8035" s="70"/>
    </row>
    <row r="8036" spans="21:22">
      <c r="U8036" s="70"/>
      <c r="V8036" s="70"/>
    </row>
    <row r="8037" spans="21:22">
      <c r="U8037" s="70"/>
      <c r="V8037" s="70"/>
    </row>
    <row r="8038" spans="21:22">
      <c r="U8038" s="70"/>
      <c r="V8038" s="70"/>
    </row>
    <row r="8039" spans="21:22">
      <c r="U8039" s="70"/>
      <c r="V8039" s="70"/>
    </row>
    <row r="8040" spans="21:22">
      <c r="U8040" s="70"/>
      <c r="V8040" s="70"/>
    </row>
    <row r="8041" spans="21:22">
      <c r="U8041" s="70"/>
      <c r="V8041" s="70"/>
    </row>
    <row r="8042" spans="21:22">
      <c r="U8042" s="70"/>
      <c r="V8042" s="70"/>
    </row>
    <row r="8043" spans="21:22">
      <c r="U8043" s="70"/>
      <c r="V8043" s="70"/>
    </row>
    <row r="8044" spans="21:22">
      <c r="U8044" s="70"/>
      <c r="V8044" s="70"/>
    </row>
    <row r="8045" spans="21:22">
      <c r="U8045" s="70"/>
      <c r="V8045" s="70"/>
    </row>
    <row r="8046" spans="21:22">
      <c r="U8046" s="70"/>
      <c r="V8046" s="70"/>
    </row>
    <row r="8047" spans="21:22">
      <c r="U8047" s="70"/>
      <c r="V8047" s="70"/>
    </row>
    <row r="8048" spans="21:22">
      <c r="U8048" s="70"/>
      <c r="V8048" s="70"/>
    </row>
    <row r="8049" spans="21:22">
      <c r="U8049" s="70"/>
      <c r="V8049" s="70"/>
    </row>
    <row r="8050" spans="21:22">
      <c r="U8050" s="70"/>
      <c r="V8050" s="70"/>
    </row>
    <row r="8051" spans="21:22">
      <c r="U8051" s="70"/>
      <c r="V8051" s="70"/>
    </row>
    <row r="8052" spans="21:22">
      <c r="U8052" s="70"/>
      <c r="V8052" s="70"/>
    </row>
    <row r="8053" spans="21:22">
      <c r="U8053" s="70"/>
      <c r="V8053" s="70"/>
    </row>
    <row r="8054" spans="21:22">
      <c r="U8054" s="70"/>
      <c r="V8054" s="70"/>
    </row>
    <row r="8055" spans="21:22">
      <c r="U8055" s="70"/>
      <c r="V8055" s="70"/>
    </row>
    <row r="8056" spans="21:22">
      <c r="U8056" s="70"/>
      <c r="V8056" s="70"/>
    </row>
    <row r="8057" spans="21:22">
      <c r="U8057" s="70"/>
      <c r="V8057" s="70"/>
    </row>
    <row r="8058" spans="21:22">
      <c r="U8058" s="70"/>
      <c r="V8058" s="70"/>
    </row>
    <row r="8059" spans="21:22">
      <c r="U8059" s="70"/>
      <c r="V8059" s="70"/>
    </row>
    <row r="8060" spans="21:22">
      <c r="U8060" s="70"/>
      <c r="V8060" s="70"/>
    </row>
    <row r="8061" spans="21:22">
      <c r="U8061" s="70"/>
      <c r="V8061" s="70"/>
    </row>
    <row r="8062" spans="21:22">
      <c r="U8062" s="70"/>
      <c r="V8062" s="70"/>
    </row>
    <row r="8063" spans="21:22">
      <c r="U8063" s="70"/>
      <c r="V8063" s="70"/>
    </row>
    <row r="8064" spans="21:22">
      <c r="U8064" s="70"/>
      <c r="V8064" s="70"/>
    </row>
    <row r="8065" spans="21:22">
      <c r="U8065" s="70"/>
      <c r="V8065" s="70"/>
    </row>
    <row r="8066" spans="21:22">
      <c r="U8066" s="70"/>
      <c r="V8066" s="70"/>
    </row>
    <row r="8067" spans="21:22">
      <c r="U8067" s="70"/>
      <c r="V8067" s="70"/>
    </row>
    <row r="8068" spans="21:22">
      <c r="U8068" s="70"/>
      <c r="V8068" s="70"/>
    </row>
    <row r="8069" spans="21:22">
      <c r="U8069" s="70"/>
      <c r="V8069" s="70"/>
    </row>
    <row r="8070" spans="21:22">
      <c r="U8070" s="70"/>
      <c r="V8070" s="70"/>
    </row>
    <row r="8071" spans="21:22">
      <c r="U8071" s="70"/>
      <c r="V8071" s="70"/>
    </row>
    <row r="8072" spans="21:22">
      <c r="U8072" s="70"/>
      <c r="V8072" s="70"/>
    </row>
    <row r="8073" spans="21:22">
      <c r="U8073" s="70"/>
      <c r="V8073" s="70"/>
    </row>
    <row r="8074" spans="21:22">
      <c r="U8074" s="70"/>
      <c r="V8074" s="70"/>
    </row>
    <row r="8075" spans="21:22">
      <c r="U8075" s="70"/>
      <c r="V8075" s="70"/>
    </row>
    <row r="8076" spans="21:22">
      <c r="U8076" s="70"/>
      <c r="V8076" s="70"/>
    </row>
    <row r="8077" spans="21:22">
      <c r="U8077" s="70"/>
      <c r="V8077" s="70"/>
    </row>
    <row r="8078" spans="21:22">
      <c r="U8078" s="70"/>
      <c r="V8078" s="70"/>
    </row>
    <row r="8079" spans="21:22">
      <c r="U8079" s="70"/>
      <c r="V8079" s="70"/>
    </row>
    <row r="8080" spans="21:22">
      <c r="U8080" s="70"/>
      <c r="V8080" s="70"/>
    </row>
    <row r="8081" spans="21:22">
      <c r="U8081" s="70"/>
      <c r="V8081" s="70"/>
    </row>
    <row r="8082" spans="21:22">
      <c r="U8082" s="70"/>
      <c r="V8082" s="70"/>
    </row>
    <row r="8083" spans="21:22">
      <c r="U8083" s="70"/>
      <c r="V8083" s="70"/>
    </row>
    <row r="8084" spans="21:22">
      <c r="U8084" s="70"/>
      <c r="V8084" s="70"/>
    </row>
    <row r="8085" spans="21:22">
      <c r="U8085" s="70"/>
      <c r="V8085" s="70"/>
    </row>
    <row r="8086" spans="21:22">
      <c r="U8086" s="70"/>
      <c r="V8086" s="70"/>
    </row>
    <row r="8087" spans="21:22">
      <c r="U8087" s="70"/>
      <c r="V8087" s="70"/>
    </row>
    <row r="8088" spans="21:22">
      <c r="U8088" s="70"/>
      <c r="V8088" s="70"/>
    </row>
    <row r="8089" spans="21:22">
      <c r="U8089" s="70"/>
      <c r="V8089" s="70"/>
    </row>
    <row r="8090" spans="21:22">
      <c r="U8090" s="70"/>
      <c r="V8090" s="70"/>
    </row>
    <row r="8091" spans="21:22">
      <c r="U8091" s="70"/>
      <c r="V8091" s="70"/>
    </row>
    <row r="8092" spans="21:22">
      <c r="U8092" s="70"/>
      <c r="V8092" s="70"/>
    </row>
    <row r="8093" spans="21:22">
      <c r="U8093" s="70"/>
      <c r="V8093" s="70"/>
    </row>
    <row r="8094" spans="21:22">
      <c r="U8094" s="70"/>
      <c r="V8094" s="70"/>
    </row>
    <row r="8095" spans="21:22">
      <c r="U8095" s="70"/>
      <c r="V8095" s="70"/>
    </row>
    <row r="8096" spans="21:22">
      <c r="U8096" s="70"/>
      <c r="V8096" s="70"/>
    </row>
    <row r="8097" spans="21:22">
      <c r="U8097" s="70"/>
      <c r="V8097" s="70"/>
    </row>
    <row r="8098" spans="21:22">
      <c r="U8098" s="70"/>
      <c r="V8098" s="70"/>
    </row>
    <row r="8099" spans="21:22">
      <c r="U8099" s="70"/>
      <c r="V8099" s="70"/>
    </row>
    <row r="8100" spans="21:22">
      <c r="U8100" s="70"/>
      <c r="V8100" s="70"/>
    </row>
    <row r="8101" spans="21:22">
      <c r="U8101" s="70"/>
      <c r="V8101" s="70"/>
    </row>
    <row r="8102" spans="21:22">
      <c r="U8102" s="70"/>
      <c r="V8102" s="70"/>
    </row>
    <row r="8103" spans="21:22">
      <c r="U8103" s="70"/>
      <c r="V8103" s="70"/>
    </row>
    <row r="8104" spans="21:22">
      <c r="U8104" s="70"/>
      <c r="V8104" s="70"/>
    </row>
    <row r="8105" spans="21:22">
      <c r="U8105" s="70"/>
      <c r="V8105" s="70"/>
    </row>
    <row r="8106" spans="21:22">
      <c r="U8106" s="70"/>
      <c r="V8106" s="70"/>
    </row>
    <row r="8107" spans="21:22">
      <c r="U8107" s="70"/>
      <c r="V8107" s="70"/>
    </row>
    <row r="8108" spans="21:22">
      <c r="U8108" s="70"/>
      <c r="V8108" s="70"/>
    </row>
    <row r="8109" spans="21:22">
      <c r="U8109" s="70"/>
      <c r="V8109" s="70"/>
    </row>
    <row r="8110" spans="21:22">
      <c r="U8110" s="70"/>
      <c r="V8110" s="70"/>
    </row>
    <row r="8111" spans="21:22">
      <c r="U8111" s="70"/>
      <c r="V8111" s="70"/>
    </row>
    <row r="8112" spans="21:22">
      <c r="U8112" s="70"/>
      <c r="V8112" s="70"/>
    </row>
    <row r="8113" spans="21:22">
      <c r="U8113" s="70"/>
      <c r="V8113" s="70"/>
    </row>
    <row r="8114" spans="21:22">
      <c r="U8114" s="70"/>
      <c r="V8114" s="70"/>
    </row>
    <row r="8115" spans="21:22">
      <c r="U8115" s="70"/>
      <c r="V8115" s="70"/>
    </row>
    <row r="8116" spans="21:22">
      <c r="U8116" s="70"/>
      <c r="V8116" s="70"/>
    </row>
    <row r="8117" spans="21:22">
      <c r="U8117" s="70"/>
      <c r="V8117" s="70"/>
    </row>
    <row r="8118" spans="21:22">
      <c r="U8118" s="70"/>
      <c r="V8118" s="70"/>
    </row>
    <row r="8119" spans="21:22">
      <c r="U8119" s="70"/>
      <c r="V8119" s="70"/>
    </row>
    <row r="8120" spans="21:22">
      <c r="U8120" s="70"/>
      <c r="V8120" s="70"/>
    </row>
    <row r="8121" spans="21:22">
      <c r="U8121" s="70"/>
      <c r="V8121" s="70"/>
    </row>
    <row r="8122" spans="21:22">
      <c r="U8122" s="70"/>
      <c r="V8122" s="70"/>
    </row>
    <row r="8123" spans="21:22">
      <c r="U8123" s="70"/>
      <c r="V8123" s="70"/>
    </row>
    <row r="8124" spans="21:22">
      <c r="U8124" s="70"/>
      <c r="V8124" s="70"/>
    </row>
    <row r="8125" spans="21:22">
      <c r="U8125" s="70"/>
      <c r="V8125" s="70"/>
    </row>
    <row r="8126" spans="21:22">
      <c r="U8126" s="70"/>
      <c r="V8126" s="70"/>
    </row>
    <row r="8127" spans="21:22">
      <c r="U8127" s="70"/>
      <c r="V8127" s="70"/>
    </row>
    <row r="8128" spans="21:22">
      <c r="U8128" s="70"/>
      <c r="V8128" s="70"/>
    </row>
    <row r="8129" spans="21:22">
      <c r="U8129" s="70"/>
      <c r="V8129" s="70"/>
    </row>
    <row r="8130" spans="21:22">
      <c r="U8130" s="70"/>
      <c r="V8130" s="70"/>
    </row>
    <row r="8131" spans="21:22">
      <c r="U8131" s="70"/>
      <c r="V8131" s="70"/>
    </row>
    <row r="8132" spans="21:22">
      <c r="U8132" s="70"/>
      <c r="V8132" s="70"/>
    </row>
    <row r="8133" spans="21:22">
      <c r="U8133" s="70"/>
      <c r="V8133" s="70"/>
    </row>
    <row r="8134" spans="21:22">
      <c r="U8134" s="70"/>
      <c r="V8134" s="70"/>
    </row>
    <row r="8135" spans="21:22">
      <c r="U8135" s="70"/>
      <c r="V8135" s="70"/>
    </row>
    <row r="8136" spans="21:22">
      <c r="U8136" s="70"/>
      <c r="V8136" s="70"/>
    </row>
    <row r="8137" spans="21:22">
      <c r="U8137" s="70"/>
      <c r="V8137" s="70"/>
    </row>
    <row r="8138" spans="21:22">
      <c r="U8138" s="70"/>
      <c r="V8138" s="70"/>
    </row>
    <row r="8139" spans="21:22">
      <c r="U8139" s="70"/>
      <c r="V8139" s="70"/>
    </row>
    <row r="8140" spans="21:22">
      <c r="U8140" s="70"/>
      <c r="V8140" s="70"/>
    </row>
    <row r="8141" spans="21:22">
      <c r="U8141" s="70"/>
      <c r="V8141" s="70"/>
    </row>
    <row r="8142" spans="21:22">
      <c r="U8142" s="70"/>
      <c r="V8142" s="70"/>
    </row>
    <row r="8143" spans="21:22">
      <c r="U8143" s="70"/>
      <c r="V8143" s="70"/>
    </row>
    <row r="8144" spans="21:22">
      <c r="U8144" s="70"/>
      <c r="V8144" s="70"/>
    </row>
    <row r="8145" spans="21:22">
      <c r="U8145" s="70"/>
      <c r="V8145" s="70"/>
    </row>
    <row r="8146" spans="21:22">
      <c r="U8146" s="70"/>
      <c r="V8146" s="70"/>
    </row>
    <row r="8147" spans="21:22">
      <c r="U8147" s="70"/>
      <c r="V8147" s="70"/>
    </row>
    <row r="8148" spans="21:22">
      <c r="U8148" s="70"/>
      <c r="V8148" s="70"/>
    </row>
    <row r="8149" spans="21:22">
      <c r="U8149" s="70"/>
      <c r="V8149" s="70"/>
    </row>
    <row r="8150" spans="21:22">
      <c r="U8150" s="70"/>
      <c r="V8150" s="70"/>
    </row>
    <row r="8151" spans="21:22">
      <c r="U8151" s="70"/>
      <c r="V8151" s="70"/>
    </row>
    <row r="8152" spans="21:22">
      <c r="U8152" s="70"/>
      <c r="V8152" s="70"/>
    </row>
    <row r="8153" spans="21:22">
      <c r="U8153" s="70"/>
      <c r="V8153" s="70"/>
    </row>
    <row r="8154" spans="21:22">
      <c r="U8154" s="70"/>
      <c r="V8154" s="70"/>
    </row>
    <row r="8155" spans="21:22">
      <c r="U8155" s="70"/>
      <c r="V8155" s="70"/>
    </row>
    <row r="8156" spans="21:22">
      <c r="U8156" s="70"/>
      <c r="V8156" s="70"/>
    </row>
    <row r="8157" spans="21:22">
      <c r="U8157" s="70"/>
      <c r="V8157" s="70"/>
    </row>
    <row r="8158" spans="21:22">
      <c r="U8158" s="70"/>
      <c r="V8158" s="70"/>
    </row>
    <row r="8159" spans="21:22">
      <c r="U8159" s="70"/>
      <c r="V8159" s="70"/>
    </row>
    <row r="8160" spans="21:22">
      <c r="U8160" s="70"/>
      <c r="V8160" s="70"/>
    </row>
    <row r="8161" spans="21:22">
      <c r="U8161" s="70"/>
      <c r="V8161" s="70"/>
    </row>
    <row r="8162" spans="21:22">
      <c r="U8162" s="70"/>
      <c r="V8162" s="70"/>
    </row>
    <row r="8163" spans="21:22">
      <c r="U8163" s="70"/>
      <c r="V8163" s="70"/>
    </row>
    <row r="8164" spans="21:22">
      <c r="U8164" s="70"/>
      <c r="V8164" s="70"/>
    </row>
    <row r="8165" spans="21:22">
      <c r="U8165" s="70"/>
      <c r="V8165" s="70"/>
    </row>
    <row r="8166" spans="21:22">
      <c r="U8166" s="70"/>
      <c r="V8166" s="70"/>
    </row>
    <row r="8167" spans="21:22">
      <c r="U8167" s="70"/>
      <c r="V8167" s="70"/>
    </row>
    <row r="8168" spans="21:22">
      <c r="U8168" s="70"/>
      <c r="V8168" s="70"/>
    </row>
    <row r="8169" spans="21:22">
      <c r="U8169" s="70"/>
      <c r="V8169" s="70"/>
    </row>
    <row r="8170" spans="21:22">
      <c r="U8170" s="70"/>
      <c r="V8170" s="70"/>
    </row>
    <row r="8171" spans="21:22">
      <c r="U8171" s="70"/>
      <c r="V8171" s="70"/>
    </row>
    <row r="8172" spans="21:22">
      <c r="U8172" s="70"/>
      <c r="V8172" s="70"/>
    </row>
    <row r="8173" spans="21:22">
      <c r="U8173" s="70"/>
      <c r="V8173" s="70"/>
    </row>
    <row r="8174" spans="21:22">
      <c r="U8174" s="70"/>
      <c r="V8174" s="70"/>
    </row>
    <row r="8175" spans="21:22">
      <c r="U8175" s="70"/>
      <c r="V8175" s="70"/>
    </row>
    <row r="8176" spans="21:22">
      <c r="U8176" s="70"/>
      <c r="V8176" s="70"/>
    </row>
    <row r="8177" spans="21:22">
      <c r="U8177" s="70"/>
      <c r="V8177" s="70"/>
    </row>
    <row r="8178" spans="21:22">
      <c r="U8178" s="70"/>
      <c r="V8178" s="70"/>
    </row>
    <row r="8179" spans="21:22">
      <c r="U8179" s="70"/>
      <c r="V8179" s="70"/>
    </row>
    <row r="8180" spans="21:22">
      <c r="U8180" s="70"/>
      <c r="V8180" s="70"/>
    </row>
    <row r="8181" spans="21:22">
      <c r="U8181" s="70"/>
      <c r="V8181" s="70"/>
    </row>
    <row r="8182" spans="21:22">
      <c r="U8182" s="70"/>
      <c r="V8182" s="70"/>
    </row>
    <row r="8183" spans="21:22">
      <c r="U8183" s="70"/>
      <c r="V8183" s="70"/>
    </row>
    <row r="8184" spans="21:22">
      <c r="U8184" s="70"/>
      <c r="V8184" s="70"/>
    </row>
    <row r="8185" spans="21:22">
      <c r="U8185" s="70"/>
      <c r="V8185" s="70"/>
    </row>
    <row r="8186" spans="21:22">
      <c r="U8186" s="70"/>
      <c r="V8186" s="70"/>
    </row>
    <row r="8187" spans="21:22">
      <c r="U8187" s="70"/>
      <c r="V8187" s="70"/>
    </row>
    <row r="8188" spans="21:22">
      <c r="U8188" s="70"/>
      <c r="V8188" s="70"/>
    </row>
    <row r="8189" spans="21:22">
      <c r="U8189" s="70"/>
      <c r="V8189" s="70"/>
    </row>
    <row r="8190" spans="21:22">
      <c r="U8190" s="70"/>
      <c r="V8190" s="70"/>
    </row>
    <row r="8191" spans="21:22">
      <c r="U8191" s="70"/>
      <c r="V8191" s="70"/>
    </row>
    <row r="8192" spans="21:22">
      <c r="U8192" s="70"/>
      <c r="V8192" s="70"/>
    </row>
    <row r="8193" spans="21:22">
      <c r="U8193" s="70"/>
      <c r="V8193" s="70"/>
    </row>
    <row r="8194" spans="21:22">
      <c r="U8194" s="70"/>
      <c r="V8194" s="70"/>
    </row>
    <row r="8195" spans="21:22">
      <c r="U8195" s="70"/>
      <c r="V8195" s="70"/>
    </row>
    <row r="8196" spans="21:22">
      <c r="U8196" s="70"/>
      <c r="V8196" s="70"/>
    </row>
    <row r="8197" spans="21:22">
      <c r="U8197" s="70"/>
      <c r="V8197" s="70"/>
    </row>
    <row r="8198" spans="21:22">
      <c r="U8198" s="70"/>
      <c r="V8198" s="70"/>
    </row>
    <row r="8199" spans="21:22">
      <c r="U8199" s="70"/>
      <c r="V8199" s="70"/>
    </row>
    <row r="8200" spans="21:22">
      <c r="U8200" s="70"/>
      <c r="V8200" s="70"/>
    </row>
    <row r="8201" spans="21:22">
      <c r="U8201" s="70"/>
      <c r="V8201" s="70"/>
    </row>
    <row r="8202" spans="21:22">
      <c r="U8202" s="70"/>
      <c r="V8202" s="70"/>
    </row>
    <row r="8203" spans="21:22">
      <c r="U8203" s="70"/>
      <c r="V8203" s="70"/>
    </row>
    <row r="8204" spans="21:22">
      <c r="U8204" s="70"/>
      <c r="V8204" s="70"/>
    </row>
    <row r="8205" spans="21:22">
      <c r="U8205" s="70"/>
      <c r="V8205" s="70"/>
    </row>
    <row r="8206" spans="21:22">
      <c r="U8206" s="70"/>
      <c r="V8206" s="70"/>
    </row>
    <row r="8207" spans="21:22">
      <c r="U8207" s="70"/>
      <c r="V8207" s="70"/>
    </row>
    <row r="8208" spans="21:22">
      <c r="U8208" s="70"/>
      <c r="V8208" s="70"/>
    </row>
    <row r="8209" spans="21:22">
      <c r="U8209" s="70"/>
      <c r="V8209" s="70"/>
    </row>
    <row r="8210" spans="21:22">
      <c r="U8210" s="70"/>
      <c r="V8210" s="70"/>
    </row>
    <row r="8211" spans="21:22">
      <c r="U8211" s="70"/>
      <c r="V8211" s="70"/>
    </row>
    <row r="8212" spans="21:22">
      <c r="U8212" s="70"/>
      <c r="V8212" s="70"/>
    </row>
    <row r="8213" spans="21:22">
      <c r="U8213" s="70"/>
      <c r="V8213" s="70"/>
    </row>
    <row r="8214" spans="21:22">
      <c r="U8214" s="70"/>
      <c r="V8214" s="70"/>
    </row>
    <row r="8215" spans="21:22">
      <c r="U8215" s="70"/>
      <c r="V8215" s="70"/>
    </row>
    <row r="8216" spans="21:22">
      <c r="U8216" s="70"/>
      <c r="V8216" s="70"/>
    </row>
    <row r="8217" spans="21:22">
      <c r="U8217" s="70"/>
      <c r="V8217" s="70"/>
    </row>
    <row r="8218" spans="21:22">
      <c r="U8218" s="70"/>
      <c r="V8218" s="70"/>
    </row>
    <row r="8219" spans="21:22">
      <c r="U8219" s="70"/>
      <c r="V8219" s="70"/>
    </row>
    <row r="8220" spans="21:22">
      <c r="U8220" s="70"/>
      <c r="V8220" s="70"/>
    </row>
    <row r="8221" spans="21:22">
      <c r="U8221" s="70"/>
      <c r="V8221" s="70"/>
    </row>
    <row r="8222" spans="21:22">
      <c r="U8222" s="70"/>
      <c r="V8222" s="70"/>
    </row>
    <row r="8223" spans="21:22">
      <c r="U8223" s="70"/>
      <c r="V8223" s="70"/>
    </row>
    <row r="8224" spans="21:22">
      <c r="U8224" s="70"/>
      <c r="V8224" s="70"/>
    </row>
    <row r="8225" spans="21:22">
      <c r="U8225" s="70"/>
      <c r="V8225" s="70"/>
    </row>
    <row r="8226" spans="21:22">
      <c r="U8226" s="70"/>
      <c r="V8226" s="70"/>
    </row>
    <row r="8227" spans="21:22">
      <c r="U8227" s="70"/>
      <c r="V8227" s="70"/>
    </row>
    <row r="8228" spans="21:22">
      <c r="U8228" s="70"/>
      <c r="V8228" s="70"/>
    </row>
    <row r="8229" spans="21:22">
      <c r="U8229" s="70"/>
      <c r="V8229" s="70"/>
    </row>
    <row r="8230" spans="21:22">
      <c r="U8230" s="70"/>
      <c r="V8230" s="70"/>
    </row>
    <row r="8231" spans="21:22">
      <c r="U8231" s="70"/>
      <c r="V8231" s="70"/>
    </row>
    <row r="8232" spans="21:22">
      <c r="U8232" s="70"/>
      <c r="V8232" s="70"/>
    </row>
    <row r="8233" spans="21:22">
      <c r="U8233" s="70"/>
      <c r="V8233" s="70"/>
    </row>
    <row r="8234" spans="21:22">
      <c r="U8234" s="70"/>
      <c r="V8234" s="70"/>
    </row>
    <row r="8235" spans="21:22">
      <c r="U8235" s="70"/>
      <c r="V8235" s="70"/>
    </row>
    <row r="8236" spans="21:22">
      <c r="U8236" s="70"/>
      <c r="V8236" s="70"/>
    </row>
    <row r="8237" spans="21:22">
      <c r="U8237" s="70"/>
      <c r="V8237" s="70"/>
    </row>
    <row r="8238" spans="21:22">
      <c r="U8238" s="70"/>
      <c r="V8238" s="70"/>
    </row>
    <row r="8239" spans="21:22">
      <c r="U8239" s="70"/>
      <c r="V8239" s="70"/>
    </row>
    <row r="8240" spans="21:22">
      <c r="U8240" s="70"/>
      <c r="V8240" s="70"/>
    </row>
    <row r="8241" spans="21:22">
      <c r="U8241" s="70"/>
      <c r="V8241" s="70"/>
    </row>
    <row r="8242" spans="21:22">
      <c r="U8242" s="70"/>
      <c r="V8242" s="70"/>
    </row>
    <row r="8243" spans="21:22">
      <c r="U8243" s="70"/>
      <c r="V8243" s="70"/>
    </row>
    <row r="8244" spans="21:22">
      <c r="U8244" s="70"/>
      <c r="V8244" s="70"/>
    </row>
    <row r="8245" spans="21:22">
      <c r="U8245" s="70"/>
      <c r="V8245" s="70"/>
    </row>
    <row r="8246" spans="21:22">
      <c r="U8246" s="70"/>
      <c r="V8246" s="70"/>
    </row>
    <row r="8247" spans="21:22">
      <c r="U8247" s="70"/>
      <c r="V8247" s="70"/>
    </row>
    <row r="8248" spans="21:22">
      <c r="U8248" s="70"/>
      <c r="V8248" s="70"/>
    </row>
    <row r="8249" spans="21:22">
      <c r="U8249" s="70"/>
      <c r="V8249" s="70"/>
    </row>
    <row r="8250" spans="21:22">
      <c r="U8250" s="70"/>
      <c r="V8250" s="70"/>
    </row>
    <row r="8251" spans="21:22">
      <c r="U8251" s="70"/>
      <c r="V8251" s="70"/>
    </row>
    <row r="8252" spans="21:22">
      <c r="U8252" s="70"/>
      <c r="V8252" s="70"/>
    </row>
    <row r="8253" spans="21:22">
      <c r="U8253" s="70"/>
      <c r="V8253" s="70"/>
    </row>
    <row r="8254" spans="21:22">
      <c r="U8254" s="70"/>
      <c r="V8254" s="70"/>
    </row>
    <row r="8255" spans="21:22">
      <c r="U8255" s="70"/>
      <c r="V8255" s="70"/>
    </row>
    <row r="8256" spans="21:22">
      <c r="U8256" s="70"/>
      <c r="V8256" s="70"/>
    </row>
    <row r="8257" spans="21:22">
      <c r="U8257" s="70"/>
      <c r="V8257" s="70"/>
    </row>
    <row r="8258" spans="21:22">
      <c r="U8258" s="70"/>
      <c r="V8258" s="70"/>
    </row>
    <row r="8259" spans="21:22">
      <c r="U8259" s="70"/>
      <c r="V8259" s="70"/>
    </row>
    <row r="8260" spans="21:22">
      <c r="U8260" s="70"/>
      <c r="V8260" s="70"/>
    </row>
    <row r="8261" spans="21:22">
      <c r="U8261" s="70"/>
      <c r="V8261" s="70"/>
    </row>
    <row r="8262" spans="21:22">
      <c r="U8262" s="70"/>
      <c r="V8262" s="70"/>
    </row>
    <row r="8263" spans="21:22">
      <c r="U8263" s="70"/>
      <c r="V8263" s="70"/>
    </row>
    <row r="8264" spans="21:22">
      <c r="U8264" s="70"/>
      <c r="V8264" s="70"/>
    </row>
    <row r="8265" spans="21:22">
      <c r="U8265" s="70"/>
      <c r="V8265" s="70"/>
    </row>
    <row r="8266" spans="21:22">
      <c r="U8266" s="70"/>
      <c r="V8266" s="70"/>
    </row>
    <row r="8267" spans="21:22">
      <c r="U8267" s="70"/>
      <c r="V8267" s="70"/>
    </row>
    <row r="8268" spans="21:22">
      <c r="U8268" s="70"/>
      <c r="V8268" s="70"/>
    </row>
    <row r="8269" spans="21:22">
      <c r="U8269" s="70"/>
      <c r="V8269" s="70"/>
    </row>
    <row r="8270" spans="21:22">
      <c r="U8270" s="70"/>
      <c r="V8270" s="70"/>
    </row>
    <row r="8271" spans="21:22">
      <c r="U8271" s="70"/>
      <c r="V8271" s="70"/>
    </row>
    <row r="8272" spans="21:22">
      <c r="U8272" s="70"/>
      <c r="V8272" s="70"/>
    </row>
    <row r="8273" spans="21:22">
      <c r="U8273" s="70"/>
      <c r="V8273" s="70"/>
    </row>
    <row r="8274" spans="21:22">
      <c r="U8274" s="70"/>
      <c r="V8274" s="70"/>
    </row>
    <row r="8275" spans="21:22">
      <c r="U8275" s="70"/>
      <c r="V8275" s="70"/>
    </row>
    <row r="8276" spans="21:22">
      <c r="U8276" s="70"/>
      <c r="V8276" s="70"/>
    </row>
    <row r="8277" spans="21:22">
      <c r="U8277" s="70"/>
      <c r="V8277" s="70"/>
    </row>
    <row r="8278" spans="21:22">
      <c r="U8278" s="70"/>
      <c r="V8278" s="70"/>
    </row>
    <row r="8279" spans="21:22">
      <c r="U8279" s="70"/>
      <c r="V8279" s="70"/>
    </row>
    <row r="8280" spans="21:22">
      <c r="U8280" s="70"/>
      <c r="V8280" s="70"/>
    </row>
    <row r="8281" spans="21:22">
      <c r="U8281" s="70"/>
      <c r="V8281" s="70"/>
    </row>
    <row r="8282" spans="21:22">
      <c r="U8282" s="70"/>
      <c r="V8282" s="70"/>
    </row>
    <row r="8283" spans="21:22">
      <c r="U8283" s="70"/>
      <c r="V8283" s="70"/>
    </row>
    <row r="8284" spans="21:22">
      <c r="U8284" s="70"/>
      <c r="V8284" s="70"/>
    </row>
    <row r="8285" spans="21:22">
      <c r="U8285" s="70"/>
      <c r="V8285" s="70"/>
    </row>
    <row r="8286" spans="21:22">
      <c r="U8286" s="70"/>
      <c r="V8286" s="70"/>
    </row>
    <row r="8287" spans="21:22">
      <c r="U8287" s="70"/>
      <c r="V8287" s="70"/>
    </row>
    <row r="8288" spans="21:22">
      <c r="U8288" s="70"/>
      <c r="V8288" s="70"/>
    </row>
    <row r="8289" spans="21:22">
      <c r="U8289" s="70"/>
      <c r="V8289" s="70"/>
    </row>
    <row r="8290" spans="21:22">
      <c r="U8290" s="70"/>
      <c r="V8290" s="70"/>
    </row>
    <row r="8291" spans="21:22">
      <c r="U8291" s="70"/>
      <c r="V8291" s="70"/>
    </row>
    <row r="8292" spans="21:22">
      <c r="U8292" s="70"/>
      <c r="V8292" s="70"/>
    </row>
    <row r="8293" spans="21:22">
      <c r="U8293" s="70"/>
      <c r="V8293" s="70"/>
    </row>
    <row r="8294" spans="21:22">
      <c r="U8294" s="70"/>
      <c r="V8294" s="70"/>
    </row>
    <row r="8295" spans="21:22">
      <c r="U8295" s="70"/>
      <c r="V8295" s="70"/>
    </row>
    <row r="8296" spans="21:22">
      <c r="U8296" s="70"/>
      <c r="V8296" s="70"/>
    </row>
    <row r="8297" spans="21:22">
      <c r="U8297" s="70"/>
      <c r="V8297" s="70"/>
    </row>
    <row r="8298" spans="21:22">
      <c r="U8298" s="70"/>
      <c r="V8298" s="70"/>
    </row>
    <row r="8299" spans="21:22">
      <c r="U8299" s="70"/>
      <c r="V8299" s="70"/>
    </row>
    <row r="8300" spans="21:22">
      <c r="U8300" s="70"/>
      <c r="V8300" s="70"/>
    </row>
    <row r="8301" spans="21:22">
      <c r="U8301" s="70"/>
      <c r="V8301" s="70"/>
    </row>
    <row r="8302" spans="21:22">
      <c r="U8302" s="70"/>
      <c r="V8302" s="70"/>
    </row>
    <row r="8303" spans="21:22">
      <c r="U8303" s="70"/>
      <c r="V8303" s="70"/>
    </row>
    <row r="8304" spans="21:22">
      <c r="U8304" s="70"/>
      <c r="V8304" s="70"/>
    </row>
    <row r="8305" spans="21:22">
      <c r="U8305" s="70"/>
      <c r="V8305" s="70"/>
    </row>
    <row r="8306" spans="21:22">
      <c r="U8306" s="70"/>
      <c r="V8306" s="70"/>
    </row>
    <row r="8307" spans="21:22">
      <c r="U8307" s="70"/>
      <c r="V8307" s="70"/>
    </row>
    <row r="8308" spans="21:22">
      <c r="U8308" s="70"/>
      <c r="V8308" s="70"/>
    </row>
    <row r="8309" spans="21:22">
      <c r="U8309" s="70"/>
      <c r="V8309" s="70"/>
    </row>
    <row r="8310" spans="21:22">
      <c r="U8310" s="70"/>
      <c r="V8310" s="70"/>
    </row>
    <row r="8311" spans="21:22">
      <c r="U8311" s="70"/>
      <c r="V8311" s="70"/>
    </row>
    <row r="8312" spans="21:22">
      <c r="U8312" s="70"/>
      <c r="V8312" s="70"/>
    </row>
    <row r="8313" spans="21:22">
      <c r="U8313" s="70"/>
      <c r="V8313" s="70"/>
    </row>
    <row r="8314" spans="21:22">
      <c r="U8314" s="70"/>
      <c r="V8314" s="70"/>
    </row>
    <row r="8315" spans="21:22">
      <c r="U8315" s="70"/>
      <c r="V8315" s="70"/>
    </row>
    <row r="8316" spans="21:22">
      <c r="U8316" s="70"/>
      <c r="V8316" s="70"/>
    </row>
    <row r="8317" spans="21:22">
      <c r="U8317" s="70"/>
      <c r="V8317" s="70"/>
    </row>
    <row r="8318" spans="21:22">
      <c r="U8318" s="70"/>
      <c r="V8318" s="70"/>
    </row>
    <row r="8319" spans="21:22">
      <c r="U8319" s="70"/>
      <c r="V8319" s="70"/>
    </row>
    <row r="8320" spans="21:22">
      <c r="U8320" s="70"/>
      <c r="V8320" s="70"/>
    </row>
    <row r="8321" spans="21:22">
      <c r="U8321" s="70"/>
      <c r="V8321" s="70"/>
    </row>
    <row r="8322" spans="21:22">
      <c r="U8322" s="70"/>
      <c r="V8322" s="70"/>
    </row>
    <row r="8323" spans="21:22">
      <c r="U8323" s="70"/>
      <c r="V8323" s="70"/>
    </row>
    <row r="8324" spans="21:22">
      <c r="U8324" s="70"/>
      <c r="V8324" s="70"/>
    </row>
    <row r="8325" spans="21:22">
      <c r="U8325" s="70"/>
      <c r="V8325" s="70"/>
    </row>
    <row r="8326" spans="21:22">
      <c r="U8326" s="70"/>
      <c r="V8326" s="70"/>
    </row>
    <row r="8327" spans="21:22">
      <c r="U8327" s="70"/>
      <c r="V8327" s="70"/>
    </row>
    <row r="8328" spans="21:22">
      <c r="U8328" s="70"/>
      <c r="V8328" s="70"/>
    </row>
    <row r="8329" spans="21:22">
      <c r="U8329" s="70"/>
      <c r="V8329" s="70"/>
    </row>
    <row r="8330" spans="21:22">
      <c r="U8330" s="70"/>
      <c r="V8330" s="70"/>
    </row>
    <row r="8331" spans="21:22">
      <c r="U8331" s="70"/>
      <c r="V8331" s="70"/>
    </row>
    <row r="8332" spans="21:22">
      <c r="U8332" s="70"/>
      <c r="V8332" s="70"/>
    </row>
    <row r="8333" spans="21:22">
      <c r="U8333" s="70"/>
      <c r="V8333" s="70"/>
    </row>
    <row r="8334" spans="21:22">
      <c r="U8334" s="70"/>
      <c r="V8334" s="70"/>
    </row>
    <row r="8335" spans="21:22">
      <c r="U8335" s="70"/>
      <c r="V8335" s="70"/>
    </row>
    <row r="8336" spans="21:22">
      <c r="U8336" s="70"/>
      <c r="V8336" s="70"/>
    </row>
    <row r="8337" spans="21:22">
      <c r="U8337" s="70"/>
      <c r="V8337" s="70"/>
    </row>
    <row r="8338" spans="21:22">
      <c r="U8338" s="70"/>
      <c r="V8338" s="70"/>
    </row>
    <row r="8339" spans="21:22">
      <c r="U8339" s="70"/>
      <c r="V8339" s="70"/>
    </row>
    <row r="8340" spans="21:22">
      <c r="U8340" s="70"/>
      <c r="V8340" s="70"/>
    </row>
    <row r="8341" spans="21:22">
      <c r="U8341" s="70"/>
      <c r="V8341" s="70"/>
    </row>
    <row r="8342" spans="21:22">
      <c r="U8342" s="70"/>
      <c r="V8342" s="70"/>
    </row>
    <row r="8343" spans="21:22">
      <c r="U8343" s="70"/>
      <c r="V8343" s="70"/>
    </row>
    <row r="8344" spans="21:22">
      <c r="U8344" s="70"/>
      <c r="V8344" s="70"/>
    </row>
    <row r="8345" spans="21:22">
      <c r="U8345" s="70"/>
      <c r="V8345" s="70"/>
    </row>
    <row r="8346" spans="21:22">
      <c r="U8346" s="70"/>
      <c r="V8346" s="70"/>
    </row>
    <row r="8347" spans="21:22">
      <c r="U8347" s="70"/>
      <c r="V8347" s="70"/>
    </row>
    <row r="8348" spans="21:22">
      <c r="U8348" s="70"/>
      <c r="V8348" s="70"/>
    </row>
    <row r="8349" spans="21:22">
      <c r="U8349" s="70"/>
      <c r="V8349" s="70"/>
    </row>
    <row r="8350" spans="21:22">
      <c r="U8350" s="70"/>
      <c r="V8350" s="70"/>
    </row>
    <row r="8351" spans="21:22">
      <c r="U8351" s="70"/>
      <c r="V8351" s="70"/>
    </row>
    <row r="8352" spans="21:22">
      <c r="U8352" s="70"/>
      <c r="V8352" s="70"/>
    </row>
    <row r="8353" spans="21:22">
      <c r="U8353" s="70"/>
      <c r="V8353" s="70"/>
    </row>
    <row r="8354" spans="21:22">
      <c r="U8354" s="70"/>
      <c r="V8354" s="70"/>
    </row>
    <row r="8355" spans="21:22">
      <c r="U8355" s="70"/>
      <c r="V8355" s="70"/>
    </row>
    <row r="8356" spans="21:22">
      <c r="U8356" s="70"/>
      <c r="V8356" s="70"/>
    </row>
    <row r="8357" spans="21:22">
      <c r="U8357" s="70"/>
      <c r="V8357" s="70"/>
    </row>
    <row r="8358" spans="21:22">
      <c r="U8358" s="70"/>
      <c r="V8358" s="70"/>
    </row>
    <row r="8359" spans="21:22">
      <c r="U8359" s="70"/>
      <c r="V8359" s="70"/>
    </row>
    <row r="8360" spans="21:22">
      <c r="U8360" s="70"/>
      <c r="V8360" s="70"/>
    </row>
    <row r="8361" spans="21:22">
      <c r="U8361" s="70"/>
      <c r="V8361" s="70"/>
    </row>
    <row r="8362" spans="21:22">
      <c r="U8362" s="70"/>
      <c r="V8362" s="70"/>
    </row>
    <row r="8363" spans="21:22">
      <c r="U8363" s="70"/>
      <c r="V8363" s="70"/>
    </row>
    <row r="8364" spans="21:22">
      <c r="U8364" s="70"/>
      <c r="V8364" s="70"/>
    </row>
    <row r="8365" spans="21:22">
      <c r="U8365" s="70"/>
      <c r="V8365" s="70"/>
    </row>
    <row r="8366" spans="21:22">
      <c r="U8366" s="70"/>
      <c r="V8366" s="70"/>
    </row>
    <row r="8367" spans="21:22">
      <c r="U8367" s="70"/>
      <c r="V8367" s="70"/>
    </row>
    <row r="8368" spans="21:22">
      <c r="U8368" s="70"/>
      <c r="V8368" s="70"/>
    </row>
    <row r="8369" spans="21:22">
      <c r="U8369" s="70"/>
      <c r="V8369" s="70"/>
    </row>
    <row r="8370" spans="21:22">
      <c r="U8370" s="70"/>
      <c r="V8370" s="70"/>
    </row>
    <row r="8371" spans="21:22">
      <c r="U8371" s="70"/>
      <c r="V8371" s="70"/>
    </row>
    <row r="8372" spans="21:22">
      <c r="U8372" s="70"/>
      <c r="V8372" s="70"/>
    </row>
    <row r="8373" spans="21:22">
      <c r="U8373" s="70"/>
      <c r="V8373" s="70"/>
    </row>
    <row r="8374" spans="21:22">
      <c r="U8374" s="70"/>
      <c r="V8374" s="70"/>
    </row>
    <row r="8375" spans="21:22">
      <c r="U8375" s="70"/>
      <c r="V8375" s="70"/>
    </row>
    <row r="8376" spans="21:22">
      <c r="U8376" s="70"/>
      <c r="V8376" s="70"/>
    </row>
    <row r="8377" spans="21:22">
      <c r="U8377" s="70"/>
      <c r="V8377" s="70"/>
    </row>
    <row r="8378" spans="21:22">
      <c r="U8378" s="70"/>
      <c r="V8378" s="70"/>
    </row>
    <row r="8379" spans="21:22">
      <c r="U8379" s="70"/>
      <c r="V8379" s="70"/>
    </row>
    <row r="8380" spans="21:22">
      <c r="U8380" s="70"/>
      <c r="V8380" s="70"/>
    </row>
    <row r="8381" spans="21:22">
      <c r="U8381" s="70"/>
      <c r="V8381" s="70"/>
    </row>
    <row r="8382" spans="21:22">
      <c r="U8382" s="70"/>
      <c r="V8382" s="70"/>
    </row>
    <row r="8383" spans="21:22">
      <c r="U8383" s="70"/>
      <c r="V8383" s="70"/>
    </row>
    <row r="8384" spans="21:22">
      <c r="U8384" s="70"/>
      <c r="V8384" s="70"/>
    </row>
    <row r="8385" spans="21:22">
      <c r="U8385" s="70"/>
      <c r="V8385" s="70"/>
    </row>
    <row r="8386" spans="21:22">
      <c r="U8386" s="70"/>
      <c r="V8386" s="70"/>
    </row>
    <row r="8387" spans="21:22">
      <c r="U8387" s="70"/>
      <c r="V8387" s="70"/>
    </row>
    <row r="8388" spans="21:22">
      <c r="U8388" s="70"/>
      <c r="V8388" s="70"/>
    </row>
    <row r="8389" spans="21:22">
      <c r="U8389" s="70"/>
      <c r="V8389" s="70"/>
    </row>
    <row r="8390" spans="21:22">
      <c r="U8390" s="70"/>
      <c r="V8390" s="70"/>
    </row>
    <row r="8391" spans="21:22">
      <c r="U8391" s="70"/>
      <c r="V8391" s="70"/>
    </row>
    <row r="8392" spans="21:22">
      <c r="U8392" s="70"/>
      <c r="V8392" s="70"/>
    </row>
    <row r="8393" spans="21:22">
      <c r="U8393" s="70"/>
      <c r="V8393" s="70"/>
    </row>
    <row r="8394" spans="21:22">
      <c r="U8394" s="70"/>
      <c r="V8394" s="70"/>
    </row>
    <row r="8395" spans="21:22">
      <c r="U8395" s="70"/>
      <c r="V8395" s="70"/>
    </row>
    <row r="8396" spans="21:22">
      <c r="U8396" s="70"/>
      <c r="V8396" s="70"/>
    </row>
    <row r="8397" spans="21:22">
      <c r="U8397" s="70"/>
      <c r="V8397" s="70"/>
    </row>
    <row r="8398" spans="21:22">
      <c r="U8398" s="70"/>
      <c r="V8398" s="70"/>
    </row>
    <row r="8399" spans="21:22">
      <c r="U8399" s="70"/>
      <c r="V8399" s="70"/>
    </row>
    <row r="8400" spans="21:22">
      <c r="U8400" s="70"/>
      <c r="V8400" s="70"/>
    </row>
    <row r="8401" spans="21:22">
      <c r="U8401" s="70"/>
      <c r="V8401" s="70"/>
    </row>
    <row r="8402" spans="21:22">
      <c r="U8402" s="70"/>
      <c r="V8402" s="70"/>
    </row>
    <row r="8403" spans="21:22">
      <c r="U8403" s="70"/>
      <c r="V8403" s="70"/>
    </row>
    <row r="8404" spans="21:22">
      <c r="U8404" s="70"/>
      <c r="V8404" s="70"/>
    </row>
    <row r="8405" spans="21:22">
      <c r="U8405" s="70"/>
      <c r="V8405" s="70"/>
    </row>
    <row r="8406" spans="21:22">
      <c r="U8406" s="70"/>
      <c r="V8406" s="70"/>
    </row>
    <row r="8407" spans="21:22">
      <c r="U8407" s="70"/>
      <c r="V8407" s="70"/>
    </row>
    <row r="8408" spans="21:22">
      <c r="U8408" s="70"/>
      <c r="V8408" s="70"/>
    </row>
    <row r="8409" spans="21:22">
      <c r="U8409" s="70"/>
      <c r="V8409" s="70"/>
    </row>
    <row r="8410" spans="21:22">
      <c r="U8410" s="70"/>
      <c r="V8410" s="70"/>
    </row>
    <row r="8411" spans="21:22">
      <c r="U8411" s="70"/>
      <c r="V8411" s="70"/>
    </row>
    <row r="8412" spans="21:22">
      <c r="U8412" s="70"/>
      <c r="V8412" s="70"/>
    </row>
    <row r="8413" spans="21:22">
      <c r="U8413" s="70"/>
      <c r="V8413" s="70"/>
    </row>
    <row r="8414" spans="21:22">
      <c r="U8414" s="70"/>
      <c r="V8414" s="70"/>
    </row>
    <row r="8415" spans="21:22">
      <c r="U8415" s="70"/>
      <c r="V8415" s="70"/>
    </row>
    <row r="8416" spans="21:22">
      <c r="U8416" s="70"/>
      <c r="V8416" s="70"/>
    </row>
    <row r="8417" spans="21:22">
      <c r="U8417" s="70"/>
      <c r="V8417" s="70"/>
    </row>
    <row r="8418" spans="21:22">
      <c r="U8418" s="70"/>
      <c r="V8418" s="70"/>
    </row>
    <row r="8419" spans="21:22">
      <c r="U8419" s="70"/>
      <c r="V8419" s="70"/>
    </row>
    <row r="8420" spans="21:22">
      <c r="U8420" s="70"/>
      <c r="V8420" s="70"/>
    </row>
    <row r="8421" spans="21:22">
      <c r="U8421" s="70"/>
      <c r="V8421" s="70"/>
    </row>
    <row r="8422" spans="21:22">
      <c r="U8422" s="70"/>
      <c r="V8422" s="70"/>
    </row>
    <row r="8423" spans="21:22">
      <c r="U8423" s="70"/>
      <c r="V8423" s="70"/>
    </row>
    <row r="8424" spans="21:22">
      <c r="U8424" s="70"/>
      <c r="V8424" s="70"/>
    </row>
    <row r="8425" spans="21:22">
      <c r="U8425" s="70"/>
      <c r="V8425" s="70"/>
    </row>
    <row r="8426" spans="21:22">
      <c r="U8426" s="70"/>
      <c r="V8426" s="70"/>
    </row>
    <row r="8427" spans="21:22">
      <c r="U8427" s="70"/>
      <c r="V8427" s="70"/>
    </row>
    <row r="8428" spans="21:22">
      <c r="U8428" s="70"/>
      <c r="V8428" s="70"/>
    </row>
    <row r="8429" spans="21:22">
      <c r="U8429" s="70"/>
      <c r="V8429" s="70"/>
    </row>
    <row r="8430" spans="21:22">
      <c r="U8430" s="70"/>
      <c r="V8430" s="70"/>
    </row>
    <row r="8431" spans="21:22">
      <c r="U8431" s="70"/>
      <c r="V8431" s="70"/>
    </row>
    <row r="8432" spans="21:22">
      <c r="U8432" s="70"/>
      <c r="V8432" s="70"/>
    </row>
    <row r="8433" spans="21:22">
      <c r="U8433" s="70"/>
      <c r="V8433" s="70"/>
    </row>
    <row r="8434" spans="21:22">
      <c r="U8434" s="70"/>
      <c r="V8434" s="70"/>
    </row>
    <row r="8435" spans="21:22">
      <c r="U8435" s="70"/>
      <c r="V8435" s="70"/>
    </row>
    <row r="8436" spans="21:22">
      <c r="U8436" s="70"/>
      <c r="V8436" s="70"/>
    </row>
    <row r="8437" spans="21:22">
      <c r="U8437" s="70"/>
      <c r="V8437" s="70"/>
    </row>
    <row r="8438" spans="21:22">
      <c r="U8438" s="70"/>
      <c r="V8438" s="70"/>
    </row>
    <row r="8439" spans="21:22">
      <c r="U8439" s="70"/>
      <c r="V8439" s="70"/>
    </row>
    <row r="8440" spans="21:22">
      <c r="U8440" s="70"/>
      <c r="V8440" s="70"/>
    </row>
    <row r="8441" spans="21:22">
      <c r="U8441" s="70"/>
      <c r="V8441" s="70"/>
    </row>
    <row r="8442" spans="21:22">
      <c r="U8442" s="70"/>
      <c r="V8442" s="70"/>
    </row>
    <row r="8443" spans="21:22">
      <c r="U8443" s="70"/>
      <c r="V8443" s="70"/>
    </row>
    <row r="8444" spans="21:22">
      <c r="U8444" s="70"/>
      <c r="V8444" s="70"/>
    </row>
    <row r="8445" spans="21:22">
      <c r="U8445" s="70"/>
      <c r="V8445" s="70"/>
    </row>
    <row r="8446" spans="21:22">
      <c r="U8446" s="70"/>
      <c r="V8446" s="70"/>
    </row>
    <row r="8447" spans="21:22">
      <c r="U8447" s="70"/>
      <c r="V8447" s="70"/>
    </row>
    <row r="8448" spans="21:22">
      <c r="U8448" s="70"/>
      <c r="V8448" s="70"/>
    </row>
    <row r="8449" spans="21:22">
      <c r="U8449" s="70"/>
      <c r="V8449" s="70"/>
    </row>
    <row r="8450" spans="21:22">
      <c r="U8450" s="70"/>
      <c r="V8450" s="70"/>
    </row>
    <row r="8451" spans="21:22">
      <c r="U8451" s="70"/>
      <c r="V8451" s="70"/>
    </row>
    <row r="8452" spans="21:22">
      <c r="U8452" s="70"/>
      <c r="V8452" s="70"/>
    </row>
    <row r="8453" spans="21:22">
      <c r="U8453" s="70"/>
      <c r="V8453" s="70"/>
    </row>
    <row r="8454" spans="21:22">
      <c r="U8454" s="70"/>
      <c r="V8454" s="70"/>
    </row>
    <row r="8455" spans="21:22">
      <c r="U8455" s="70"/>
      <c r="V8455" s="70"/>
    </row>
    <row r="8456" spans="21:22">
      <c r="U8456" s="70"/>
      <c r="V8456" s="70"/>
    </row>
    <row r="8457" spans="21:22">
      <c r="U8457" s="70"/>
      <c r="V8457" s="70"/>
    </row>
    <row r="8458" spans="21:22">
      <c r="U8458" s="70"/>
      <c r="V8458" s="70"/>
    </row>
    <row r="8459" spans="21:22">
      <c r="U8459" s="70"/>
      <c r="V8459" s="70"/>
    </row>
    <row r="8460" spans="21:22">
      <c r="U8460" s="70"/>
      <c r="V8460" s="70"/>
    </row>
    <row r="8461" spans="21:22">
      <c r="U8461" s="70"/>
      <c r="V8461" s="70"/>
    </row>
    <row r="8462" spans="21:22">
      <c r="U8462" s="70"/>
      <c r="V8462" s="70"/>
    </row>
    <row r="8463" spans="21:22">
      <c r="U8463" s="70"/>
      <c r="V8463" s="70"/>
    </row>
    <row r="8464" spans="21:22">
      <c r="U8464" s="70"/>
      <c r="V8464" s="70"/>
    </row>
    <row r="8465" spans="21:22">
      <c r="U8465" s="70"/>
      <c r="V8465" s="70"/>
    </row>
    <row r="8466" spans="21:22">
      <c r="U8466" s="70"/>
      <c r="V8466" s="70"/>
    </row>
    <row r="8467" spans="21:22">
      <c r="U8467" s="70"/>
      <c r="V8467" s="70"/>
    </row>
    <row r="8468" spans="21:22">
      <c r="U8468" s="70"/>
      <c r="V8468" s="70"/>
    </row>
    <row r="8469" spans="21:22">
      <c r="U8469" s="70"/>
      <c r="V8469" s="70"/>
    </row>
    <row r="8470" spans="21:22">
      <c r="U8470" s="70"/>
      <c r="V8470" s="70"/>
    </row>
    <row r="8471" spans="21:22">
      <c r="U8471" s="70"/>
      <c r="V8471" s="70"/>
    </row>
    <row r="8472" spans="21:22">
      <c r="U8472" s="70"/>
      <c r="V8472" s="70"/>
    </row>
    <row r="8473" spans="21:22">
      <c r="U8473" s="70"/>
      <c r="V8473" s="70"/>
    </row>
    <row r="8474" spans="21:22">
      <c r="U8474" s="70"/>
      <c r="V8474" s="70"/>
    </row>
    <row r="8475" spans="21:22">
      <c r="U8475" s="70"/>
      <c r="V8475" s="70"/>
    </row>
    <row r="8476" spans="21:22">
      <c r="U8476" s="70"/>
      <c r="V8476" s="70"/>
    </row>
    <row r="8477" spans="21:22">
      <c r="U8477" s="70"/>
      <c r="V8477" s="70"/>
    </row>
    <row r="8478" spans="21:22">
      <c r="U8478" s="70"/>
      <c r="V8478" s="70"/>
    </row>
    <row r="8479" spans="21:22">
      <c r="U8479" s="70"/>
      <c r="V8479" s="70"/>
    </row>
    <row r="8480" spans="21:22">
      <c r="U8480" s="70"/>
      <c r="V8480" s="70"/>
    </row>
    <row r="8481" spans="21:22">
      <c r="U8481" s="70"/>
      <c r="V8481" s="70"/>
    </row>
    <row r="8482" spans="21:22">
      <c r="U8482" s="70"/>
      <c r="V8482" s="70"/>
    </row>
    <row r="8483" spans="21:22">
      <c r="U8483" s="70"/>
      <c r="V8483" s="70"/>
    </row>
    <row r="8484" spans="21:22">
      <c r="U8484" s="70"/>
      <c r="V8484" s="70"/>
    </row>
    <row r="8485" spans="21:22">
      <c r="U8485" s="70"/>
      <c r="V8485" s="70"/>
    </row>
    <row r="8486" spans="21:22">
      <c r="U8486" s="70"/>
      <c r="V8486" s="70"/>
    </row>
    <row r="8487" spans="21:22">
      <c r="U8487" s="70"/>
      <c r="V8487" s="70"/>
    </row>
    <row r="8488" spans="21:22">
      <c r="U8488" s="70"/>
      <c r="V8488" s="70"/>
    </row>
    <row r="8489" spans="21:22">
      <c r="U8489" s="70"/>
      <c r="V8489" s="70"/>
    </row>
    <row r="8490" spans="21:22">
      <c r="U8490" s="70"/>
      <c r="V8490" s="70"/>
    </row>
    <row r="8491" spans="21:22">
      <c r="U8491" s="70"/>
      <c r="V8491" s="70"/>
    </row>
    <row r="8492" spans="21:22">
      <c r="U8492" s="70"/>
      <c r="V8492" s="70"/>
    </row>
    <row r="8493" spans="21:22">
      <c r="U8493" s="70"/>
      <c r="V8493" s="70"/>
    </row>
    <row r="8494" spans="21:22">
      <c r="U8494" s="70"/>
      <c r="V8494" s="70"/>
    </row>
    <row r="8495" spans="21:22">
      <c r="U8495" s="70"/>
      <c r="V8495" s="70"/>
    </row>
    <row r="8496" spans="21:22">
      <c r="U8496" s="70"/>
      <c r="V8496" s="70"/>
    </row>
    <row r="8497" spans="21:22">
      <c r="U8497" s="70"/>
      <c r="V8497" s="70"/>
    </row>
    <row r="8498" spans="21:22">
      <c r="U8498" s="70"/>
      <c r="V8498" s="70"/>
    </row>
    <row r="8499" spans="21:22">
      <c r="U8499" s="70"/>
      <c r="V8499" s="70"/>
    </row>
    <row r="8500" spans="21:22">
      <c r="U8500" s="70"/>
      <c r="V8500" s="70"/>
    </row>
    <row r="8501" spans="21:22">
      <c r="U8501" s="70"/>
      <c r="V8501" s="70"/>
    </row>
    <row r="8502" spans="21:22">
      <c r="U8502" s="70"/>
      <c r="V8502" s="70"/>
    </row>
    <row r="8503" spans="21:22">
      <c r="U8503" s="70"/>
      <c r="V8503" s="70"/>
    </row>
    <row r="8504" spans="21:22">
      <c r="U8504" s="70"/>
      <c r="V8504" s="70"/>
    </row>
    <row r="8505" spans="21:22">
      <c r="U8505" s="70"/>
      <c r="V8505" s="70"/>
    </row>
    <row r="8506" spans="21:22">
      <c r="U8506" s="70"/>
      <c r="V8506" s="70"/>
    </row>
    <row r="8507" spans="21:22">
      <c r="U8507" s="70"/>
      <c r="V8507" s="70"/>
    </row>
    <row r="8508" spans="21:22">
      <c r="U8508" s="70"/>
      <c r="V8508" s="70"/>
    </row>
    <row r="8509" spans="21:22">
      <c r="U8509" s="70"/>
      <c r="V8509" s="70"/>
    </row>
    <row r="8510" spans="21:22">
      <c r="U8510" s="70"/>
      <c r="V8510" s="70"/>
    </row>
    <row r="8511" spans="21:22">
      <c r="U8511" s="70"/>
      <c r="V8511" s="70"/>
    </row>
    <row r="8512" spans="21:22">
      <c r="U8512" s="70"/>
      <c r="V8512" s="70"/>
    </row>
    <row r="8513" spans="21:22">
      <c r="U8513" s="70"/>
      <c r="V8513" s="70"/>
    </row>
    <row r="8514" spans="21:22">
      <c r="U8514" s="70"/>
      <c r="V8514" s="70"/>
    </row>
    <row r="8515" spans="21:22">
      <c r="U8515" s="70"/>
      <c r="V8515" s="70"/>
    </row>
    <row r="8516" spans="21:22">
      <c r="U8516" s="70"/>
      <c r="V8516" s="70"/>
    </row>
    <row r="8517" spans="21:22">
      <c r="U8517" s="70"/>
      <c r="V8517" s="70"/>
    </row>
    <row r="8518" spans="21:22">
      <c r="U8518" s="70"/>
      <c r="V8518" s="70"/>
    </row>
    <row r="8519" spans="21:22">
      <c r="U8519" s="70"/>
      <c r="V8519" s="70"/>
    </row>
    <row r="8520" spans="21:22">
      <c r="U8520" s="70"/>
      <c r="V8520" s="70"/>
    </row>
    <row r="8521" spans="21:22">
      <c r="U8521" s="70"/>
      <c r="V8521" s="70"/>
    </row>
    <row r="8522" spans="21:22">
      <c r="U8522" s="70"/>
      <c r="V8522" s="70"/>
    </row>
    <row r="8523" spans="21:22">
      <c r="U8523" s="70"/>
      <c r="V8523" s="70"/>
    </row>
    <row r="8524" spans="21:22">
      <c r="U8524" s="70"/>
      <c r="V8524" s="70"/>
    </row>
    <row r="8525" spans="21:22">
      <c r="U8525" s="70"/>
      <c r="V8525" s="70"/>
    </row>
    <row r="8526" spans="21:22">
      <c r="U8526" s="70"/>
      <c r="V8526" s="70"/>
    </row>
    <row r="8527" spans="21:22">
      <c r="U8527" s="70"/>
      <c r="V8527" s="70"/>
    </row>
    <row r="8528" spans="21:22">
      <c r="U8528" s="70"/>
      <c r="V8528" s="70"/>
    </row>
    <row r="8529" spans="21:22">
      <c r="U8529" s="70"/>
      <c r="V8529" s="70"/>
    </row>
    <row r="8530" spans="21:22">
      <c r="U8530" s="70"/>
      <c r="V8530" s="70"/>
    </row>
    <row r="8531" spans="21:22">
      <c r="U8531" s="70"/>
      <c r="V8531" s="70"/>
    </row>
    <row r="8532" spans="21:22">
      <c r="U8532" s="70"/>
      <c r="V8532" s="70"/>
    </row>
    <row r="8533" spans="21:22">
      <c r="U8533" s="70"/>
      <c r="V8533" s="70"/>
    </row>
    <row r="8534" spans="21:22">
      <c r="U8534" s="70"/>
      <c r="V8534" s="70"/>
    </row>
    <row r="8535" spans="21:22">
      <c r="U8535" s="70"/>
      <c r="V8535" s="70"/>
    </row>
    <row r="8536" spans="21:22">
      <c r="U8536" s="70"/>
      <c r="V8536" s="70"/>
    </row>
    <row r="8537" spans="21:22">
      <c r="U8537" s="70"/>
      <c r="V8537" s="70"/>
    </row>
    <row r="8538" spans="21:22">
      <c r="U8538" s="70"/>
      <c r="V8538" s="70"/>
    </row>
    <row r="8539" spans="21:22">
      <c r="U8539" s="70"/>
      <c r="V8539" s="70"/>
    </row>
    <row r="8540" spans="21:22">
      <c r="U8540" s="70"/>
      <c r="V8540" s="70"/>
    </row>
    <row r="8541" spans="21:22">
      <c r="U8541" s="70"/>
      <c r="V8541" s="70"/>
    </row>
    <row r="8542" spans="21:22">
      <c r="U8542" s="70"/>
      <c r="V8542" s="70"/>
    </row>
    <row r="8543" spans="21:22">
      <c r="U8543" s="70"/>
      <c r="V8543" s="70"/>
    </row>
    <row r="8544" spans="21:22">
      <c r="U8544" s="70"/>
      <c r="V8544" s="70"/>
    </row>
    <row r="8545" spans="21:22">
      <c r="U8545" s="70"/>
      <c r="V8545" s="70"/>
    </row>
    <row r="8546" spans="21:22">
      <c r="U8546" s="70"/>
      <c r="V8546" s="70"/>
    </row>
    <row r="8547" spans="21:22">
      <c r="U8547" s="70"/>
      <c r="V8547" s="70"/>
    </row>
    <row r="8548" spans="21:22">
      <c r="U8548" s="70"/>
      <c r="V8548" s="70"/>
    </row>
    <row r="8549" spans="21:22">
      <c r="U8549" s="70"/>
      <c r="V8549" s="70"/>
    </row>
    <row r="8550" spans="21:22">
      <c r="U8550" s="70"/>
      <c r="V8550" s="70"/>
    </row>
    <row r="8551" spans="21:22">
      <c r="U8551" s="70"/>
      <c r="V8551" s="70"/>
    </row>
    <row r="8552" spans="21:22">
      <c r="U8552" s="70"/>
      <c r="V8552" s="70"/>
    </row>
    <row r="8553" spans="21:22">
      <c r="U8553" s="70"/>
      <c r="V8553" s="70"/>
    </row>
    <row r="8554" spans="21:22">
      <c r="U8554" s="70"/>
      <c r="V8554" s="70"/>
    </row>
    <row r="8555" spans="21:22">
      <c r="U8555" s="70"/>
      <c r="V8555" s="70"/>
    </row>
    <row r="8556" spans="21:22">
      <c r="U8556" s="70"/>
      <c r="V8556" s="70"/>
    </row>
    <row r="8557" spans="21:22">
      <c r="U8557" s="70"/>
      <c r="V8557" s="70"/>
    </row>
    <row r="8558" spans="21:22">
      <c r="U8558" s="70"/>
      <c r="V8558" s="70"/>
    </row>
    <row r="8559" spans="21:22">
      <c r="U8559" s="70"/>
      <c r="V8559" s="70"/>
    </row>
    <row r="8560" spans="21:22">
      <c r="U8560" s="70"/>
      <c r="V8560" s="70"/>
    </row>
    <row r="8561" spans="21:22">
      <c r="U8561" s="70"/>
      <c r="V8561" s="70"/>
    </row>
    <row r="8562" spans="21:22">
      <c r="U8562" s="70"/>
      <c r="V8562" s="70"/>
    </row>
    <row r="8563" spans="21:22">
      <c r="U8563" s="70"/>
      <c r="V8563" s="70"/>
    </row>
    <row r="8564" spans="21:22">
      <c r="U8564" s="70"/>
      <c r="V8564" s="70"/>
    </row>
    <row r="8565" spans="21:22">
      <c r="U8565" s="70"/>
      <c r="V8565" s="70"/>
    </row>
    <row r="8566" spans="21:22">
      <c r="U8566" s="70"/>
      <c r="V8566" s="70"/>
    </row>
    <row r="8567" spans="21:22">
      <c r="U8567" s="70"/>
      <c r="V8567" s="70"/>
    </row>
    <row r="8568" spans="21:22">
      <c r="U8568" s="70"/>
      <c r="V8568" s="70"/>
    </row>
    <row r="8569" spans="21:22">
      <c r="U8569" s="70"/>
      <c r="V8569" s="70"/>
    </row>
    <row r="8570" spans="21:22">
      <c r="U8570" s="70"/>
      <c r="V8570" s="70"/>
    </row>
    <row r="8571" spans="21:22">
      <c r="U8571" s="70"/>
      <c r="V8571" s="70"/>
    </row>
    <row r="8572" spans="21:22">
      <c r="U8572" s="70"/>
      <c r="V8572" s="70"/>
    </row>
    <row r="8573" spans="21:22">
      <c r="U8573" s="70"/>
      <c r="V8573" s="70"/>
    </row>
    <row r="8574" spans="21:22">
      <c r="U8574" s="70"/>
      <c r="V8574" s="70"/>
    </row>
    <row r="8575" spans="21:22">
      <c r="U8575" s="70"/>
      <c r="V8575" s="70"/>
    </row>
    <row r="8576" spans="21:22">
      <c r="U8576" s="70"/>
      <c r="V8576" s="70"/>
    </row>
    <row r="8577" spans="21:22">
      <c r="U8577" s="70"/>
      <c r="V8577" s="70"/>
    </row>
    <row r="8578" spans="21:22">
      <c r="U8578" s="70"/>
      <c r="V8578" s="70"/>
    </row>
    <row r="8579" spans="21:22">
      <c r="U8579" s="70"/>
      <c r="V8579" s="70"/>
    </row>
    <row r="8580" spans="21:22">
      <c r="U8580" s="70"/>
      <c r="V8580" s="70"/>
    </row>
    <row r="8581" spans="21:22">
      <c r="U8581" s="70"/>
      <c r="V8581" s="70"/>
    </row>
    <row r="8582" spans="21:22">
      <c r="U8582" s="70"/>
      <c r="V8582" s="70"/>
    </row>
    <row r="8583" spans="21:22">
      <c r="U8583" s="70"/>
      <c r="V8583" s="70"/>
    </row>
    <row r="8584" spans="21:22">
      <c r="U8584" s="70"/>
      <c r="V8584" s="70"/>
    </row>
    <row r="8585" spans="21:22">
      <c r="U8585" s="70"/>
      <c r="V8585" s="70"/>
    </row>
    <row r="8586" spans="21:22">
      <c r="U8586" s="70"/>
      <c r="V8586" s="70"/>
    </row>
    <row r="8587" spans="21:22">
      <c r="U8587" s="70"/>
      <c r="V8587" s="70"/>
    </row>
    <row r="8588" spans="21:22">
      <c r="U8588" s="70"/>
      <c r="V8588" s="70"/>
    </row>
    <row r="8589" spans="21:22">
      <c r="U8589" s="70"/>
      <c r="V8589" s="70"/>
    </row>
    <row r="8590" spans="21:22">
      <c r="U8590" s="70"/>
      <c r="V8590" s="70"/>
    </row>
    <row r="8591" spans="21:22">
      <c r="U8591" s="70"/>
      <c r="V8591" s="70"/>
    </row>
    <row r="8592" spans="21:22">
      <c r="U8592" s="70"/>
      <c r="V8592" s="70"/>
    </row>
    <row r="8593" spans="21:22">
      <c r="U8593" s="70"/>
      <c r="V8593" s="70"/>
    </row>
    <row r="8594" spans="21:22">
      <c r="U8594" s="70"/>
      <c r="V8594" s="70"/>
    </row>
    <row r="8595" spans="21:22">
      <c r="U8595" s="70"/>
      <c r="V8595" s="70"/>
    </row>
    <row r="8596" spans="21:22">
      <c r="U8596" s="70"/>
      <c r="V8596" s="70"/>
    </row>
    <row r="8597" spans="21:22">
      <c r="U8597" s="70"/>
      <c r="V8597" s="70"/>
    </row>
    <row r="8598" spans="21:22">
      <c r="U8598" s="70"/>
      <c r="V8598" s="70"/>
    </row>
    <row r="8599" spans="21:22">
      <c r="U8599" s="70"/>
      <c r="V8599" s="70"/>
    </row>
    <row r="8600" spans="21:22">
      <c r="U8600" s="70"/>
      <c r="V8600" s="70"/>
    </row>
    <row r="8601" spans="21:22">
      <c r="U8601" s="70"/>
      <c r="V8601" s="70"/>
    </row>
    <row r="8602" spans="21:22">
      <c r="U8602" s="70"/>
      <c r="V8602" s="70"/>
    </row>
    <row r="8603" spans="21:22">
      <c r="U8603" s="70"/>
      <c r="V8603" s="70"/>
    </row>
    <row r="8604" spans="21:22">
      <c r="U8604" s="70"/>
      <c r="V8604" s="70"/>
    </row>
    <row r="8605" spans="21:22">
      <c r="U8605" s="70"/>
      <c r="V8605" s="70"/>
    </row>
    <row r="8606" spans="21:22">
      <c r="U8606" s="70"/>
      <c r="V8606" s="70"/>
    </row>
    <row r="8607" spans="21:22">
      <c r="U8607" s="70"/>
      <c r="V8607" s="70"/>
    </row>
    <row r="8608" spans="21:22">
      <c r="U8608" s="70"/>
      <c r="V8608" s="70"/>
    </row>
    <row r="8609" spans="21:22">
      <c r="U8609" s="70"/>
      <c r="V8609" s="70"/>
    </row>
    <row r="8610" spans="21:22">
      <c r="U8610" s="70"/>
      <c r="V8610" s="70"/>
    </row>
    <row r="8611" spans="21:22">
      <c r="U8611" s="70"/>
      <c r="V8611" s="70"/>
    </row>
    <row r="8612" spans="21:22">
      <c r="U8612" s="70"/>
      <c r="V8612" s="70"/>
    </row>
    <row r="8613" spans="21:22">
      <c r="U8613" s="70"/>
      <c r="V8613" s="70"/>
    </row>
    <row r="8614" spans="21:22">
      <c r="U8614" s="70"/>
      <c r="V8614" s="70"/>
    </row>
    <row r="8615" spans="21:22">
      <c r="U8615" s="70"/>
      <c r="V8615" s="70"/>
    </row>
    <row r="8616" spans="21:22">
      <c r="U8616" s="70"/>
      <c r="V8616" s="70"/>
    </row>
    <row r="8617" spans="21:22">
      <c r="U8617" s="70"/>
      <c r="V8617" s="70"/>
    </row>
    <row r="8618" spans="21:22">
      <c r="U8618" s="70"/>
      <c r="V8618" s="70"/>
    </row>
    <row r="8619" spans="21:22">
      <c r="U8619" s="70"/>
      <c r="V8619" s="70"/>
    </row>
    <row r="8620" spans="21:22">
      <c r="U8620" s="70"/>
      <c r="V8620" s="70"/>
    </row>
    <row r="8621" spans="21:22">
      <c r="U8621" s="70"/>
      <c r="V8621" s="70"/>
    </row>
    <row r="8622" spans="21:22">
      <c r="U8622" s="70"/>
      <c r="V8622" s="70"/>
    </row>
    <row r="8623" spans="21:22">
      <c r="U8623" s="70"/>
      <c r="V8623" s="70"/>
    </row>
    <row r="8624" spans="21:22">
      <c r="U8624" s="70"/>
      <c r="V8624" s="70"/>
    </row>
    <row r="8625" spans="21:22">
      <c r="U8625" s="70"/>
      <c r="V8625" s="70"/>
    </row>
    <row r="8626" spans="21:22">
      <c r="U8626" s="70"/>
      <c r="V8626" s="70"/>
    </row>
    <row r="8627" spans="21:22">
      <c r="U8627" s="70"/>
      <c r="V8627" s="70"/>
    </row>
    <row r="8628" spans="21:22">
      <c r="U8628" s="70"/>
      <c r="V8628" s="70"/>
    </row>
    <row r="8629" spans="21:22">
      <c r="U8629" s="70"/>
      <c r="V8629" s="70"/>
    </row>
    <row r="8630" spans="21:22">
      <c r="U8630" s="70"/>
      <c r="V8630" s="70"/>
    </row>
    <row r="8631" spans="21:22">
      <c r="U8631" s="70"/>
      <c r="V8631" s="70"/>
    </row>
    <row r="8632" spans="21:22">
      <c r="U8632" s="70"/>
      <c r="V8632" s="70"/>
    </row>
    <row r="8633" spans="21:22">
      <c r="U8633" s="70"/>
      <c r="V8633" s="70"/>
    </row>
    <row r="8634" spans="21:22">
      <c r="U8634" s="70"/>
      <c r="V8634" s="70"/>
    </row>
    <row r="8635" spans="21:22">
      <c r="U8635" s="70"/>
      <c r="V8635" s="70"/>
    </row>
    <row r="8636" spans="21:22">
      <c r="U8636" s="70"/>
      <c r="V8636" s="70"/>
    </row>
    <row r="8637" spans="21:22">
      <c r="U8637" s="70"/>
      <c r="V8637" s="70"/>
    </row>
    <row r="8638" spans="21:22">
      <c r="U8638" s="70"/>
      <c r="V8638" s="70"/>
    </row>
    <row r="8639" spans="21:22">
      <c r="U8639" s="70"/>
      <c r="V8639" s="70"/>
    </row>
    <row r="8640" spans="21:22">
      <c r="U8640" s="70"/>
      <c r="V8640" s="70"/>
    </row>
    <row r="8641" spans="21:22">
      <c r="U8641" s="70"/>
      <c r="V8641" s="70"/>
    </row>
    <row r="8642" spans="21:22">
      <c r="U8642" s="70"/>
      <c r="V8642" s="70"/>
    </row>
    <row r="8643" spans="21:22">
      <c r="U8643" s="70"/>
      <c r="V8643" s="70"/>
    </row>
    <row r="8644" spans="21:22">
      <c r="U8644" s="70"/>
      <c r="V8644" s="70"/>
    </row>
    <row r="8645" spans="21:22">
      <c r="U8645" s="70"/>
      <c r="V8645" s="70"/>
    </row>
    <row r="8646" spans="21:22">
      <c r="U8646" s="70"/>
      <c r="V8646" s="70"/>
    </row>
    <row r="8647" spans="21:22">
      <c r="U8647" s="70"/>
      <c r="V8647" s="70"/>
    </row>
    <row r="8648" spans="21:22">
      <c r="U8648" s="70"/>
      <c r="V8648" s="70"/>
    </row>
    <row r="8649" spans="21:22">
      <c r="U8649" s="70"/>
      <c r="V8649" s="70"/>
    </row>
    <row r="8650" spans="21:22">
      <c r="U8650" s="70"/>
      <c r="V8650" s="70"/>
    </row>
    <row r="8651" spans="21:22">
      <c r="U8651" s="70"/>
      <c r="V8651" s="70"/>
    </row>
    <row r="8652" spans="21:22">
      <c r="U8652" s="70"/>
      <c r="V8652" s="70"/>
    </row>
    <row r="8653" spans="21:22">
      <c r="U8653" s="70"/>
      <c r="V8653" s="70"/>
    </row>
    <row r="8654" spans="21:22">
      <c r="U8654" s="70"/>
      <c r="V8654" s="70"/>
    </row>
    <row r="8655" spans="21:22">
      <c r="U8655" s="70"/>
      <c r="V8655" s="70"/>
    </row>
    <row r="8656" spans="21:22">
      <c r="U8656" s="70"/>
      <c r="V8656" s="70"/>
    </row>
    <row r="8657" spans="21:22">
      <c r="U8657" s="70"/>
      <c r="V8657" s="70"/>
    </row>
    <row r="8658" spans="21:22">
      <c r="U8658" s="70"/>
      <c r="V8658" s="70"/>
    </row>
    <row r="8659" spans="21:22">
      <c r="U8659" s="70"/>
      <c r="V8659" s="70"/>
    </row>
    <row r="8660" spans="21:22">
      <c r="U8660" s="70"/>
      <c r="V8660" s="70"/>
    </row>
    <row r="8661" spans="21:22">
      <c r="U8661" s="70"/>
      <c r="V8661" s="70"/>
    </row>
    <row r="8662" spans="21:22">
      <c r="U8662" s="70"/>
      <c r="V8662" s="70"/>
    </row>
    <row r="8663" spans="21:22">
      <c r="U8663" s="70"/>
      <c r="V8663" s="70"/>
    </row>
    <row r="8664" spans="21:22">
      <c r="U8664" s="70"/>
      <c r="V8664" s="70"/>
    </row>
    <row r="8665" spans="21:22">
      <c r="U8665" s="70"/>
      <c r="V8665" s="70"/>
    </row>
    <row r="8666" spans="21:22">
      <c r="U8666" s="70"/>
      <c r="V8666" s="70"/>
    </row>
    <row r="8667" spans="21:22">
      <c r="U8667" s="70"/>
      <c r="V8667" s="70"/>
    </row>
    <row r="8668" spans="21:22">
      <c r="U8668" s="70"/>
      <c r="V8668" s="70"/>
    </row>
    <row r="8669" spans="21:22">
      <c r="U8669" s="70"/>
      <c r="V8669" s="70"/>
    </row>
    <row r="8670" spans="21:22">
      <c r="U8670" s="70"/>
      <c r="V8670" s="70"/>
    </row>
    <row r="8671" spans="21:22">
      <c r="U8671" s="70"/>
      <c r="V8671" s="70"/>
    </row>
    <row r="8672" spans="21:22">
      <c r="U8672" s="70"/>
      <c r="V8672" s="70"/>
    </row>
    <row r="8673" spans="21:22">
      <c r="U8673" s="70"/>
      <c r="V8673" s="70"/>
    </row>
    <row r="8674" spans="21:22">
      <c r="U8674" s="70"/>
      <c r="V8674" s="70"/>
    </row>
    <row r="8675" spans="21:22">
      <c r="U8675" s="70"/>
      <c r="V8675" s="70"/>
    </row>
    <row r="8676" spans="21:22">
      <c r="U8676" s="70"/>
      <c r="V8676" s="70"/>
    </row>
    <row r="8677" spans="21:22">
      <c r="U8677" s="70"/>
      <c r="V8677" s="70"/>
    </row>
    <row r="8678" spans="21:22">
      <c r="U8678" s="70"/>
      <c r="V8678" s="70"/>
    </row>
    <row r="8679" spans="21:22">
      <c r="U8679" s="70"/>
      <c r="V8679" s="70"/>
    </row>
    <row r="8680" spans="21:22">
      <c r="U8680" s="70"/>
      <c r="V8680" s="70"/>
    </row>
    <row r="8681" spans="21:22">
      <c r="U8681" s="70"/>
      <c r="V8681" s="70"/>
    </row>
    <row r="8682" spans="21:22">
      <c r="U8682" s="70"/>
      <c r="V8682" s="70"/>
    </row>
    <row r="8683" spans="21:22">
      <c r="U8683" s="70"/>
      <c r="V8683" s="70"/>
    </row>
    <row r="8684" spans="21:22">
      <c r="U8684" s="70"/>
      <c r="V8684" s="70"/>
    </row>
    <row r="8685" spans="21:22">
      <c r="U8685" s="70"/>
      <c r="V8685" s="70"/>
    </row>
    <row r="8686" spans="21:22">
      <c r="U8686" s="70"/>
      <c r="V8686" s="70"/>
    </row>
    <row r="8687" spans="21:22">
      <c r="U8687" s="70"/>
      <c r="V8687" s="70"/>
    </row>
    <row r="8688" spans="21:22">
      <c r="U8688" s="70"/>
      <c r="V8688" s="70"/>
    </row>
    <row r="8689" spans="21:22">
      <c r="U8689" s="70"/>
      <c r="V8689" s="70"/>
    </row>
    <row r="8690" spans="21:22">
      <c r="U8690" s="70"/>
      <c r="V8690" s="70"/>
    </row>
    <row r="8691" spans="21:22">
      <c r="U8691" s="70"/>
      <c r="V8691" s="70"/>
    </row>
    <row r="8692" spans="21:22">
      <c r="U8692" s="70"/>
      <c r="V8692" s="70"/>
    </row>
    <row r="8693" spans="21:22">
      <c r="U8693" s="70"/>
      <c r="V8693" s="70"/>
    </row>
    <row r="8694" spans="21:22">
      <c r="U8694" s="70"/>
      <c r="V8694" s="70"/>
    </row>
    <row r="8695" spans="21:22">
      <c r="U8695" s="70"/>
      <c r="V8695" s="70"/>
    </row>
    <row r="8696" spans="21:22">
      <c r="U8696" s="70"/>
      <c r="V8696" s="70"/>
    </row>
    <row r="8697" spans="21:22">
      <c r="U8697" s="70"/>
      <c r="V8697" s="70"/>
    </row>
    <row r="8698" spans="21:22">
      <c r="U8698" s="70"/>
      <c r="V8698" s="70"/>
    </row>
    <row r="8699" spans="21:22">
      <c r="U8699" s="70"/>
      <c r="V8699" s="70"/>
    </row>
    <row r="8700" spans="21:22">
      <c r="U8700" s="70"/>
      <c r="V8700" s="70"/>
    </row>
    <row r="8701" spans="21:22">
      <c r="U8701" s="70"/>
      <c r="V8701" s="70"/>
    </row>
    <row r="8702" spans="21:22">
      <c r="U8702" s="70"/>
      <c r="V8702" s="70"/>
    </row>
    <row r="8703" spans="21:22">
      <c r="U8703" s="70"/>
      <c r="V8703" s="70"/>
    </row>
    <row r="8704" spans="21:22">
      <c r="U8704" s="70"/>
      <c r="V8704" s="70"/>
    </row>
    <row r="8705" spans="21:22">
      <c r="U8705" s="70"/>
      <c r="V8705" s="70"/>
    </row>
    <row r="8706" spans="21:22">
      <c r="U8706" s="70"/>
      <c r="V8706" s="70"/>
    </row>
    <row r="8707" spans="21:22">
      <c r="U8707" s="70"/>
      <c r="V8707" s="70"/>
    </row>
    <row r="8708" spans="21:22">
      <c r="U8708" s="70"/>
      <c r="V8708" s="70"/>
    </row>
    <row r="8709" spans="21:22">
      <c r="U8709" s="70"/>
      <c r="V8709" s="70"/>
    </row>
    <row r="8710" spans="21:22">
      <c r="U8710" s="70"/>
      <c r="V8710" s="70"/>
    </row>
    <row r="8711" spans="21:22">
      <c r="U8711" s="70"/>
      <c r="V8711" s="70"/>
    </row>
    <row r="8712" spans="21:22">
      <c r="U8712" s="70"/>
      <c r="V8712" s="70"/>
    </row>
    <row r="8713" spans="21:22">
      <c r="U8713" s="70"/>
      <c r="V8713" s="70"/>
    </row>
    <row r="8714" spans="21:22">
      <c r="U8714" s="70"/>
      <c r="V8714" s="70"/>
    </row>
    <row r="8715" spans="21:22">
      <c r="U8715" s="70"/>
      <c r="V8715" s="70"/>
    </row>
    <row r="8716" spans="21:22">
      <c r="U8716" s="70"/>
      <c r="V8716" s="70"/>
    </row>
    <row r="8717" spans="21:22">
      <c r="U8717" s="70"/>
      <c r="V8717" s="70"/>
    </row>
    <row r="8718" spans="21:22">
      <c r="U8718" s="70"/>
      <c r="V8718" s="70"/>
    </row>
    <row r="8719" spans="21:22">
      <c r="U8719" s="70"/>
      <c r="V8719" s="70"/>
    </row>
    <row r="8720" spans="21:22">
      <c r="U8720" s="70"/>
      <c r="V8720" s="70"/>
    </row>
    <row r="8721" spans="21:22">
      <c r="U8721" s="70"/>
      <c r="V8721" s="70"/>
    </row>
    <row r="8722" spans="21:22">
      <c r="U8722" s="70"/>
      <c r="V8722" s="70"/>
    </row>
    <row r="8723" spans="21:22">
      <c r="U8723" s="70"/>
      <c r="V8723" s="70"/>
    </row>
    <row r="8724" spans="21:22">
      <c r="U8724" s="70"/>
      <c r="V8724" s="70"/>
    </row>
    <row r="8725" spans="21:22">
      <c r="U8725" s="70"/>
      <c r="V8725" s="70"/>
    </row>
    <row r="8726" spans="21:22">
      <c r="U8726" s="70"/>
      <c r="V8726" s="70"/>
    </row>
    <row r="8727" spans="21:22">
      <c r="U8727" s="70"/>
      <c r="V8727" s="70"/>
    </row>
    <row r="8728" spans="21:22">
      <c r="U8728" s="70"/>
      <c r="V8728" s="70"/>
    </row>
    <row r="8729" spans="21:22">
      <c r="U8729" s="70"/>
      <c r="V8729" s="70"/>
    </row>
    <row r="8730" spans="21:22">
      <c r="U8730" s="70"/>
      <c r="V8730" s="70"/>
    </row>
    <row r="8731" spans="21:22">
      <c r="U8731" s="70"/>
      <c r="V8731" s="70"/>
    </row>
    <row r="8732" spans="21:22">
      <c r="U8732" s="70"/>
      <c r="V8732" s="70"/>
    </row>
    <row r="8733" spans="21:22">
      <c r="U8733" s="70"/>
      <c r="V8733" s="70"/>
    </row>
    <row r="8734" spans="21:22">
      <c r="U8734" s="70"/>
      <c r="V8734" s="70"/>
    </row>
    <row r="8735" spans="21:22">
      <c r="U8735" s="70"/>
      <c r="V8735" s="70"/>
    </row>
    <row r="8736" spans="21:22">
      <c r="U8736" s="70"/>
      <c r="V8736" s="70"/>
    </row>
    <row r="8737" spans="21:22">
      <c r="U8737" s="70"/>
      <c r="V8737" s="70"/>
    </row>
    <row r="8738" spans="21:22">
      <c r="U8738" s="70"/>
      <c r="V8738" s="70"/>
    </row>
    <row r="8739" spans="21:22">
      <c r="U8739" s="70"/>
      <c r="V8739" s="70"/>
    </row>
    <row r="8740" spans="21:22">
      <c r="U8740" s="70"/>
      <c r="V8740" s="70"/>
    </row>
    <row r="8741" spans="21:22">
      <c r="U8741" s="70"/>
      <c r="V8741" s="70"/>
    </row>
    <row r="8742" spans="21:22">
      <c r="U8742" s="70"/>
      <c r="V8742" s="70"/>
    </row>
    <row r="8743" spans="21:22">
      <c r="U8743" s="70"/>
      <c r="V8743" s="70"/>
    </row>
    <row r="8744" spans="21:22">
      <c r="U8744" s="70"/>
      <c r="V8744" s="70"/>
    </row>
    <row r="8745" spans="21:22">
      <c r="U8745" s="70"/>
      <c r="V8745" s="70"/>
    </row>
    <row r="8746" spans="21:22">
      <c r="U8746" s="70"/>
      <c r="V8746" s="70"/>
    </row>
    <row r="8747" spans="21:22">
      <c r="U8747" s="70"/>
      <c r="V8747" s="70"/>
    </row>
    <row r="8748" spans="21:22">
      <c r="U8748" s="70"/>
      <c r="V8748" s="70"/>
    </row>
    <row r="8749" spans="21:22">
      <c r="U8749" s="70"/>
      <c r="V8749" s="70"/>
    </row>
    <row r="8750" spans="21:22">
      <c r="U8750" s="70"/>
      <c r="V8750" s="70"/>
    </row>
    <row r="8751" spans="21:22">
      <c r="U8751" s="70"/>
      <c r="V8751" s="70"/>
    </row>
    <row r="8752" spans="21:22">
      <c r="U8752" s="70"/>
      <c r="V8752" s="70"/>
    </row>
    <row r="8753" spans="21:22">
      <c r="U8753" s="70"/>
      <c r="V8753" s="70"/>
    </row>
    <row r="8754" spans="21:22">
      <c r="U8754" s="70"/>
      <c r="V8754" s="70"/>
    </row>
    <row r="8755" spans="21:22">
      <c r="U8755" s="70"/>
      <c r="V8755" s="70"/>
    </row>
    <row r="8756" spans="21:22">
      <c r="U8756" s="70"/>
      <c r="V8756" s="70"/>
    </row>
    <row r="8757" spans="21:22">
      <c r="U8757" s="70"/>
      <c r="V8757" s="70"/>
    </row>
    <row r="8758" spans="21:22">
      <c r="U8758" s="70"/>
      <c r="V8758" s="70"/>
    </row>
    <row r="8759" spans="21:22">
      <c r="U8759" s="70"/>
      <c r="V8759" s="70"/>
    </row>
    <row r="8760" spans="21:22">
      <c r="U8760" s="70"/>
      <c r="V8760" s="70"/>
    </row>
    <row r="8761" spans="21:22">
      <c r="U8761" s="70"/>
      <c r="V8761" s="70"/>
    </row>
    <row r="8762" spans="21:22">
      <c r="U8762" s="70"/>
      <c r="V8762" s="70"/>
    </row>
    <row r="8763" spans="21:22">
      <c r="U8763" s="70"/>
      <c r="V8763" s="70"/>
    </row>
    <row r="8764" spans="21:22">
      <c r="U8764" s="70"/>
      <c r="V8764" s="70"/>
    </row>
    <row r="8765" spans="21:22">
      <c r="U8765" s="70"/>
      <c r="V8765" s="70"/>
    </row>
    <row r="8766" spans="21:22">
      <c r="U8766" s="70"/>
      <c r="V8766" s="70"/>
    </row>
    <row r="8767" spans="21:22">
      <c r="U8767" s="70"/>
      <c r="V8767" s="70"/>
    </row>
    <row r="8768" spans="21:22">
      <c r="U8768" s="70"/>
      <c r="V8768" s="70"/>
    </row>
    <row r="8769" spans="21:22">
      <c r="U8769" s="70"/>
      <c r="V8769" s="70"/>
    </row>
    <row r="8770" spans="21:22">
      <c r="U8770" s="70"/>
      <c r="V8770" s="70"/>
    </row>
    <row r="8771" spans="21:22">
      <c r="U8771" s="70"/>
      <c r="V8771" s="70"/>
    </row>
    <row r="8772" spans="21:22">
      <c r="U8772" s="70"/>
      <c r="V8772" s="70"/>
    </row>
    <row r="8773" spans="21:22">
      <c r="U8773" s="70"/>
      <c r="V8773" s="70"/>
    </row>
    <row r="8774" spans="21:22">
      <c r="U8774" s="70"/>
      <c r="V8774" s="70"/>
    </row>
    <row r="8775" spans="21:22">
      <c r="U8775" s="70"/>
      <c r="V8775" s="70"/>
    </row>
    <row r="8776" spans="21:22">
      <c r="U8776" s="70"/>
      <c r="V8776" s="70"/>
    </row>
    <row r="8777" spans="21:22">
      <c r="U8777" s="70"/>
      <c r="V8777" s="70"/>
    </row>
    <row r="8778" spans="21:22">
      <c r="U8778" s="70"/>
      <c r="V8778" s="70"/>
    </row>
    <row r="8779" spans="21:22">
      <c r="U8779" s="70"/>
      <c r="V8779" s="70"/>
    </row>
    <row r="8780" spans="21:22">
      <c r="U8780" s="70"/>
      <c r="V8780" s="70"/>
    </row>
    <row r="8781" spans="21:22">
      <c r="U8781" s="70"/>
      <c r="V8781" s="70"/>
    </row>
    <row r="8782" spans="21:22">
      <c r="U8782" s="70"/>
      <c r="V8782" s="70"/>
    </row>
    <row r="8783" spans="21:22">
      <c r="U8783" s="70"/>
      <c r="V8783" s="70"/>
    </row>
    <row r="8784" spans="21:22">
      <c r="U8784" s="70"/>
      <c r="V8784" s="70"/>
    </row>
    <row r="8785" spans="21:22">
      <c r="U8785" s="70"/>
      <c r="V8785" s="70"/>
    </row>
    <row r="8786" spans="21:22">
      <c r="U8786" s="70"/>
      <c r="V8786" s="70"/>
    </row>
    <row r="8787" spans="21:22">
      <c r="U8787" s="70"/>
      <c r="V8787" s="70"/>
    </row>
    <row r="8788" spans="21:22">
      <c r="U8788" s="70"/>
      <c r="V8788" s="70"/>
    </row>
    <row r="8789" spans="21:22">
      <c r="U8789" s="70"/>
      <c r="V8789" s="70"/>
    </row>
    <row r="8790" spans="21:22">
      <c r="U8790" s="70"/>
      <c r="V8790" s="70"/>
    </row>
    <row r="8791" spans="21:22">
      <c r="U8791" s="70"/>
      <c r="V8791" s="70"/>
    </row>
    <row r="8792" spans="21:22">
      <c r="U8792" s="70"/>
      <c r="V8792" s="70"/>
    </row>
    <row r="8793" spans="21:22">
      <c r="U8793" s="70"/>
      <c r="V8793" s="70"/>
    </row>
    <row r="8794" spans="21:22">
      <c r="U8794" s="70"/>
      <c r="V8794" s="70"/>
    </row>
    <row r="8795" spans="21:22">
      <c r="U8795" s="70"/>
      <c r="V8795" s="70"/>
    </row>
    <row r="8796" spans="21:22">
      <c r="U8796" s="70"/>
      <c r="V8796" s="70"/>
    </row>
    <row r="8797" spans="21:22">
      <c r="U8797" s="70"/>
      <c r="V8797" s="70"/>
    </row>
    <row r="8798" spans="21:22">
      <c r="U8798" s="70"/>
      <c r="V8798" s="70"/>
    </row>
    <row r="8799" spans="21:22">
      <c r="U8799" s="70"/>
      <c r="V8799" s="70"/>
    </row>
    <row r="8800" spans="21:22">
      <c r="U8800" s="70"/>
      <c r="V8800" s="70"/>
    </row>
    <row r="8801" spans="21:22">
      <c r="U8801" s="70"/>
      <c r="V8801" s="70"/>
    </row>
    <row r="8802" spans="21:22">
      <c r="U8802" s="70"/>
      <c r="V8802" s="70"/>
    </row>
    <row r="8803" spans="21:22">
      <c r="U8803" s="70"/>
      <c r="V8803" s="70"/>
    </row>
    <row r="8804" spans="21:22">
      <c r="U8804" s="70"/>
      <c r="V8804" s="70"/>
    </row>
    <row r="8805" spans="21:22">
      <c r="U8805" s="70"/>
      <c r="V8805" s="70"/>
    </row>
    <row r="8806" spans="21:22">
      <c r="U8806" s="70"/>
      <c r="V8806" s="70"/>
    </row>
    <row r="8807" spans="21:22">
      <c r="U8807" s="70"/>
      <c r="V8807" s="70"/>
    </row>
    <row r="8808" spans="21:22">
      <c r="U8808" s="70"/>
      <c r="V8808" s="70"/>
    </row>
    <row r="8809" spans="21:22">
      <c r="U8809" s="70"/>
      <c r="V8809" s="70"/>
    </row>
    <row r="8810" spans="21:22">
      <c r="U8810" s="70"/>
      <c r="V8810" s="70"/>
    </row>
    <row r="8811" spans="21:22">
      <c r="U8811" s="70"/>
      <c r="V8811" s="70"/>
    </row>
    <row r="8812" spans="21:22">
      <c r="U8812" s="70"/>
      <c r="V8812" s="70"/>
    </row>
    <row r="8813" spans="21:22">
      <c r="U8813" s="70"/>
      <c r="V8813" s="70"/>
    </row>
    <row r="8814" spans="21:22">
      <c r="U8814" s="70"/>
      <c r="V8814" s="70"/>
    </row>
    <row r="8815" spans="21:22">
      <c r="U8815" s="70"/>
      <c r="V8815" s="70"/>
    </row>
    <row r="8816" spans="21:22">
      <c r="U8816" s="70"/>
      <c r="V8816" s="70"/>
    </row>
    <row r="8817" spans="21:22">
      <c r="U8817" s="70"/>
      <c r="V8817" s="70"/>
    </row>
    <row r="8818" spans="21:22">
      <c r="U8818" s="70"/>
      <c r="V8818" s="70"/>
    </row>
    <row r="8819" spans="21:22">
      <c r="U8819" s="70"/>
      <c r="V8819" s="70"/>
    </row>
    <row r="8820" spans="21:22">
      <c r="U8820" s="70"/>
      <c r="V8820" s="70"/>
    </row>
    <row r="8821" spans="21:22">
      <c r="U8821" s="70"/>
      <c r="V8821" s="70"/>
    </row>
    <row r="8822" spans="21:22">
      <c r="U8822" s="70"/>
      <c r="V8822" s="70"/>
    </row>
    <row r="8823" spans="21:22">
      <c r="U8823" s="70"/>
      <c r="V8823" s="70"/>
    </row>
    <row r="8824" spans="21:22">
      <c r="U8824" s="70"/>
      <c r="V8824" s="70"/>
    </row>
    <row r="8825" spans="21:22">
      <c r="U8825" s="70"/>
      <c r="V8825" s="70"/>
    </row>
    <row r="8826" spans="21:22">
      <c r="U8826" s="70"/>
      <c r="V8826" s="70"/>
    </row>
    <row r="8827" spans="21:22">
      <c r="U8827" s="70"/>
      <c r="V8827" s="70"/>
    </row>
    <row r="8828" spans="21:22">
      <c r="U8828" s="70"/>
      <c r="V8828" s="70"/>
    </row>
    <row r="8829" spans="21:22">
      <c r="U8829" s="70"/>
      <c r="V8829" s="70"/>
    </row>
    <row r="8830" spans="21:22">
      <c r="U8830" s="70"/>
      <c r="V8830" s="70"/>
    </row>
    <row r="8831" spans="21:22">
      <c r="U8831" s="70"/>
      <c r="V8831" s="70"/>
    </row>
    <row r="8832" spans="21:22">
      <c r="U8832" s="70"/>
      <c r="V8832" s="70"/>
    </row>
    <row r="8833" spans="21:22">
      <c r="U8833" s="70"/>
      <c r="V8833" s="70"/>
    </row>
    <row r="8834" spans="21:22">
      <c r="U8834" s="70"/>
      <c r="V8834" s="70"/>
    </row>
    <row r="8835" spans="21:22">
      <c r="U8835" s="70"/>
      <c r="V8835" s="70"/>
    </row>
    <row r="8836" spans="21:22">
      <c r="U8836" s="70"/>
      <c r="V8836" s="70"/>
    </row>
    <row r="8837" spans="21:22">
      <c r="U8837" s="70"/>
      <c r="V8837" s="70"/>
    </row>
    <row r="8838" spans="21:22">
      <c r="U8838" s="70"/>
      <c r="V8838" s="70"/>
    </row>
    <row r="8839" spans="21:22">
      <c r="U8839" s="70"/>
      <c r="V8839" s="70"/>
    </row>
    <row r="8840" spans="21:22">
      <c r="U8840" s="70"/>
      <c r="V8840" s="70"/>
    </row>
    <row r="8841" spans="21:22">
      <c r="U8841" s="70"/>
      <c r="V8841" s="70"/>
    </row>
    <row r="8842" spans="21:22">
      <c r="U8842" s="70"/>
      <c r="V8842" s="70"/>
    </row>
    <row r="8843" spans="21:22">
      <c r="U8843" s="70"/>
      <c r="V8843" s="70"/>
    </row>
    <row r="8844" spans="21:22">
      <c r="U8844" s="70"/>
      <c r="V8844" s="70"/>
    </row>
    <row r="8845" spans="21:22">
      <c r="U8845" s="70"/>
      <c r="V8845" s="70"/>
    </row>
    <row r="8846" spans="21:22">
      <c r="U8846" s="70"/>
      <c r="V8846" s="70"/>
    </row>
    <row r="8847" spans="21:22">
      <c r="U8847" s="70"/>
      <c r="V8847" s="70"/>
    </row>
    <row r="8848" spans="21:22">
      <c r="U8848" s="70"/>
      <c r="V8848" s="70"/>
    </row>
    <row r="8849" spans="21:22">
      <c r="U8849" s="70"/>
      <c r="V8849" s="70"/>
    </row>
    <row r="8850" spans="21:22">
      <c r="U8850" s="70"/>
      <c r="V8850" s="70"/>
    </row>
    <row r="8851" spans="21:22">
      <c r="U8851" s="70"/>
      <c r="V8851" s="70"/>
    </row>
    <row r="8852" spans="21:22">
      <c r="U8852" s="70"/>
      <c r="V8852" s="70"/>
    </row>
    <row r="8853" spans="21:22">
      <c r="U8853" s="70"/>
      <c r="V8853" s="70"/>
    </row>
    <row r="8854" spans="21:22">
      <c r="U8854" s="70"/>
      <c r="V8854" s="70"/>
    </row>
    <row r="8855" spans="21:22">
      <c r="U8855" s="70"/>
      <c r="V8855" s="70"/>
    </row>
    <row r="8856" spans="21:22">
      <c r="U8856" s="70"/>
      <c r="V8856" s="70"/>
    </row>
    <row r="8857" spans="21:22">
      <c r="U8857" s="70"/>
      <c r="V8857" s="70"/>
    </row>
    <row r="8858" spans="21:22">
      <c r="U8858" s="70"/>
      <c r="V8858" s="70"/>
    </row>
    <row r="8859" spans="21:22">
      <c r="U8859" s="70"/>
      <c r="V8859" s="70"/>
    </row>
    <row r="8860" spans="21:22">
      <c r="U8860" s="70"/>
      <c r="V8860" s="70"/>
    </row>
    <row r="8861" spans="21:22">
      <c r="U8861" s="70"/>
      <c r="V8861" s="70"/>
    </row>
    <row r="8862" spans="21:22">
      <c r="U8862" s="70"/>
      <c r="V8862" s="70"/>
    </row>
    <row r="8863" spans="21:22">
      <c r="U8863" s="70"/>
      <c r="V8863" s="70"/>
    </row>
    <row r="8864" spans="21:22">
      <c r="U8864" s="70"/>
      <c r="V8864" s="70"/>
    </row>
    <row r="8865" spans="21:22">
      <c r="U8865" s="70"/>
      <c r="V8865" s="70"/>
    </row>
    <row r="8866" spans="21:22">
      <c r="U8866" s="70"/>
      <c r="V8866" s="70"/>
    </row>
    <row r="8867" spans="21:22">
      <c r="U8867" s="70"/>
      <c r="V8867" s="70"/>
    </row>
    <row r="8868" spans="21:22">
      <c r="U8868" s="70"/>
      <c r="V8868" s="70"/>
    </row>
    <row r="8869" spans="21:22">
      <c r="U8869" s="70"/>
      <c r="V8869" s="70"/>
    </row>
    <row r="8870" spans="21:22">
      <c r="U8870" s="70"/>
      <c r="V8870" s="70"/>
    </row>
    <row r="8871" spans="21:22">
      <c r="U8871" s="70"/>
      <c r="V8871" s="70"/>
    </row>
    <row r="8872" spans="21:22">
      <c r="U8872" s="70"/>
      <c r="V8872" s="70"/>
    </row>
    <row r="8873" spans="21:22">
      <c r="U8873" s="70"/>
      <c r="V8873" s="70"/>
    </row>
    <row r="8874" spans="21:22">
      <c r="U8874" s="70"/>
      <c r="V8874" s="70"/>
    </row>
    <row r="8875" spans="21:22">
      <c r="U8875" s="70"/>
      <c r="V8875" s="70"/>
    </row>
    <row r="8876" spans="21:22">
      <c r="U8876" s="70"/>
      <c r="V8876" s="70"/>
    </row>
    <row r="8877" spans="21:22">
      <c r="U8877" s="70"/>
      <c r="V8877" s="70"/>
    </row>
    <row r="8878" spans="21:22">
      <c r="U8878" s="70"/>
      <c r="V8878" s="70"/>
    </row>
    <row r="8879" spans="21:22">
      <c r="U8879" s="70"/>
      <c r="V8879" s="70"/>
    </row>
    <row r="8880" spans="21:22">
      <c r="U8880" s="70"/>
      <c r="V8880" s="70"/>
    </row>
    <row r="8881" spans="21:22">
      <c r="U8881" s="70"/>
      <c r="V8881" s="70"/>
    </row>
    <row r="8882" spans="21:22">
      <c r="U8882" s="70"/>
      <c r="V8882" s="70"/>
    </row>
    <row r="8883" spans="21:22">
      <c r="U8883" s="70"/>
      <c r="V8883" s="70"/>
    </row>
    <row r="8884" spans="21:22">
      <c r="U8884" s="70"/>
      <c r="V8884" s="70"/>
    </row>
    <row r="8885" spans="21:22">
      <c r="U8885" s="70"/>
      <c r="V8885" s="70"/>
    </row>
    <row r="8886" spans="21:22">
      <c r="U8886" s="70"/>
      <c r="V8886" s="70"/>
    </row>
    <row r="8887" spans="21:22">
      <c r="U8887" s="70"/>
      <c r="V8887" s="70"/>
    </row>
    <row r="8888" spans="21:22">
      <c r="U8888" s="70"/>
      <c r="V8888" s="70"/>
    </row>
    <row r="8889" spans="21:22">
      <c r="U8889" s="70"/>
      <c r="V8889" s="70"/>
    </row>
    <row r="8890" spans="21:22">
      <c r="U8890" s="70"/>
      <c r="V8890" s="70"/>
    </row>
    <row r="8891" spans="21:22">
      <c r="U8891" s="70"/>
      <c r="V8891" s="70"/>
    </row>
    <row r="8892" spans="21:22">
      <c r="U8892" s="70"/>
      <c r="V8892" s="70"/>
    </row>
    <row r="8893" spans="21:22">
      <c r="U8893" s="70"/>
      <c r="V8893" s="70"/>
    </row>
    <row r="8894" spans="21:22">
      <c r="U8894" s="70"/>
      <c r="V8894" s="70"/>
    </row>
    <row r="8895" spans="21:22">
      <c r="U8895" s="70"/>
      <c r="V8895" s="70"/>
    </row>
    <row r="8896" spans="21:22">
      <c r="U8896" s="70"/>
      <c r="V8896" s="70"/>
    </row>
    <row r="8897" spans="21:22">
      <c r="U8897" s="70"/>
      <c r="V8897" s="70"/>
    </row>
    <row r="8898" spans="21:22">
      <c r="U8898" s="70"/>
      <c r="V8898" s="70"/>
    </row>
    <row r="8899" spans="21:22">
      <c r="U8899" s="70"/>
      <c r="V8899" s="70"/>
    </row>
    <row r="8900" spans="21:22">
      <c r="U8900" s="70"/>
      <c r="V8900" s="70"/>
    </row>
    <row r="8901" spans="21:22">
      <c r="U8901" s="70"/>
      <c r="V8901" s="70"/>
    </row>
    <row r="8902" spans="21:22">
      <c r="U8902" s="70"/>
      <c r="V8902" s="70"/>
    </row>
    <row r="8903" spans="21:22">
      <c r="U8903" s="70"/>
      <c r="V8903" s="70"/>
    </row>
    <row r="8904" spans="21:22">
      <c r="U8904" s="70"/>
      <c r="V8904" s="70"/>
    </row>
    <row r="8905" spans="21:22">
      <c r="U8905" s="70"/>
      <c r="V8905" s="70"/>
    </row>
    <row r="8906" spans="21:22">
      <c r="U8906" s="70"/>
      <c r="V8906" s="70"/>
    </row>
    <row r="8907" spans="21:22">
      <c r="U8907" s="70"/>
      <c r="V8907" s="70"/>
    </row>
    <row r="8908" spans="21:22">
      <c r="U8908" s="70"/>
      <c r="V8908" s="70"/>
    </row>
    <row r="8909" spans="21:22">
      <c r="U8909" s="70"/>
      <c r="V8909" s="70"/>
    </row>
    <row r="8910" spans="21:22">
      <c r="U8910" s="70"/>
      <c r="V8910" s="70"/>
    </row>
    <row r="8911" spans="21:22">
      <c r="U8911" s="70"/>
      <c r="V8911" s="70"/>
    </row>
    <row r="8912" spans="21:22">
      <c r="U8912" s="70"/>
      <c r="V8912" s="70"/>
    </row>
    <row r="8913" spans="21:22">
      <c r="U8913" s="70"/>
      <c r="V8913" s="70"/>
    </row>
    <row r="8914" spans="21:22">
      <c r="U8914" s="70"/>
      <c r="V8914" s="70"/>
    </row>
    <row r="8915" spans="21:22">
      <c r="U8915" s="70"/>
      <c r="V8915" s="70"/>
    </row>
    <row r="8916" spans="21:22">
      <c r="U8916" s="70"/>
      <c r="V8916" s="70"/>
    </row>
    <row r="8917" spans="21:22">
      <c r="U8917" s="70"/>
      <c r="V8917" s="70"/>
    </row>
    <row r="8918" spans="21:22">
      <c r="U8918" s="70"/>
      <c r="V8918" s="70"/>
    </row>
    <row r="8919" spans="21:22">
      <c r="U8919" s="70"/>
      <c r="V8919" s="70"/>
    </row>
    <row r="8920" spans="21:22">
      <c r="U8920" s="70"/>
      <c r="V8920" s="70"/>
    </row>
    <row r="8921" spans="21:22">
      <c r="U8921" s="70"/>
      <c r="V8921" s="70"/>
    </row>
    <row r="8922" spans="21:22">
      <c r="U8922" s="70"/>
      <c r="V8922" s="70"/>
    </row>
    <row r="8923" spans="21:22">
      <c r="U8923" s="70"/>
      <c r="V8923" s="70"/>
    </row>
    <row r="8924" spans="21:22">
      <c r="U8924" s="70"/>
      <c r="V8924" s="70"/>
    </row>
    <row r="8925" spans="21:22">
      <c r="U8925" s="70"/>
      <c r="V8925" s="70"/>
    </row>
    <row r="8926" spans="21:22">
      <c r="U8926" s="70"/>
      <c r="V8926" s="70"/>
    </row>
    <row r="8927" spans="21:22">
      <c r="U8927" s="70"/>
      <c r="V8927" s="70"/>
    </row>
    <row r="8928" spans="21:22">
      <c r="U8928" s="70"/>
      <c r="V8928" s="70"/>
    </row>
    <row r="8929" spans="21:22">
      <c r="U8929" s="70"/>
      <c r="V8929" s="70"/>
    </row>
    <row r="8930" spans="21:22">
      <c r="U8930" s="70"/>
      <c r="V8930" s="70"/>
    </row>
    <row r="8931" spans="21:22">
      <c r="U8931" s="70"/>
      <c r="V8931" s="70"/>
    </row>
    <row r="8932" spans="21:22">
      <c r="U8932" s="70"/>
      <c r="V8932" s="70"/>
    </row>
    <row r="8933" spans="21:22">
      <c r="U8933" s="70"/>
      <c r="V8933" s="70"/>
    </row>
    <row r="8934" spans="21:22">
      <c r="U8934" s="70"/>
      <c r="V8934" s="70"/>
    </row>
    <row r="8935" spans="21:22">
      <c r="U8935" s="70"/>
      <c r="V8935" s="70"/>
    </row>
    <row r="8936" spans="21:22">
      <c r="U8936" s="70"/>
      <c r="V8936" s="70"/>
    </row>
    <row r="8937" spans="21:22">
      <c r="U8937" s="70"/>
      <c r="V8937" s="70"/>
    </row>
    <row r="8938" spans="21:22">
      <c r="U8938" s="70"/>
      <c r="V8938" s="70"/>
    </row>
    <row r="8939" spans="21:22">
      <c r="U8939" s="70"/>
      <c r="V8939" s="70"/>
    </row>
    <row r="8940" spans="21:22">
      <c r="U8940" s="70"/>
      <c r="V8940" s="70"/>
    </row>
    <row r="8941" spans="21:22">
      <c r="U8941" s="70"/>
      <c r="V8941" s="70"/>
    </row>
    <row r="8942" spans="21:22">
      <c r="U8942" s="70"/>
      <c r="V8942" s="70"/>
    </row>
    <row r="8943" spans="21:22">
      <c r="U8943" s="70"/>
      <c r="V8943" s="70"/>
    </row>
    <row r="8944" spans="21:22">
      <c r="U8944" s="70"/>
      <c r="V8944" s="70"/>
    </row>
    <row r="8945" spans="21:22">
      <c r="U8945" s="70"/>
      <c r="V8945" s="70"/>
    </row>
    <row r="8946" spans="21:22">
      <c r="U8946" s="70"/>
      <c r="V8946" s="70"/>
    </row>
    <row r="8947" spans="21:22">
      <c r="U8947" s="70"/>
      <c r="V8947" s="70"/>
    </row>
    <row r="8948" spans="21:22">
      <c r="U8948" s="70"/>
      <c r="V8948" s="70"/>
    </row>
    <row r="8949" spans="21:22">
      <c r="U8949" s="70"/>
      <c r="V8949" s="70"/>
    </row>
    <row r="8950" spans="21:22">
      <c r="U8950" s="70"/>
      <c r="V8950" s="70"/>
    </row>
    <row r="8951" spans="21:22">
      <c r="U8951" s="70"/>
      <c r="V8951" s="70"/>
    </row>
    <row r="8952" spans="21:22">
      <c r="U8952" s="70"/>
      <c r="V8952" s="70"/>
    </row>
    <row r="8953" spans="21:22">
      <c r="U8953" s="70"/>
      <c r="V8953" s="70"/>
    </row>
    <row r="8954" spans="21:22">
      <c r="U8954" s="70"/>
      <c r="V8954" s="70"/>
    </row>
    <row r="8955" spans="21:22">
      <c r="U8955" s="70"/>
      <c r="V8955" s="70"/>
    </row>
    <row r="8956" spans="21:22">
      <c r="U8956" s="70"/>
      <c r="V8956" s="70"/>
    </row>
    <row r="8957" spans="21:22">
      <c r="U8957" s="70"/>
      <c r="V8957" s="70"/>
    </row>
    <row r="8958" spans="21:22">
      <c r="U8958" s="70"/>
      <c r="V8958" s="70"/>
    </row>
    <row r="8959" spans="21:22">
      <c r="U8959" s="70"/>
      <c r="V8959" s="70"/>
    </row>
    <row r="8960" spans="21:22">
      <c r="U8960" s="70"/>
      <c r="V8960" s="70"/>
    </row>
    <row r="8961" spans="21:22">
      <c r="U8961" s="70"/>
      <c r="V8961" s="70"/>
    </row>
    <row r="8962" spans="21:22">
      <c r="U8962" s="70"/>
      <c r="V8962" s="70"/>
    </row>
    <row r="8963" spans="21:22">
      <c r="U8963" s="70"/>
      <c r="V8963" s="70"/>
    </row>
    <row r="8964" spans="21:22">
      <c r="U8964" s="70"/>
      <c r="V8964" s="70"/>
    </row>
    <row r="8965" spans="21:22">
      <c r="U8965" s="70"/>
      <c r="V8965" s="70"/>
    </row>
    <row r="8966" spans="21:22">
      <c r="U8966" s="70"/>
      <c r="V8966" s="70"/>
    </row>
    <row r="8967" spans="21:22">
      <c r="U8967" s="70"/>
      <c r="V8967" s="70"/>
    </row>
    <row r="8968" spans="21:22">
      <c r="U8968" s="70"/>
      <c r="V8968" s="70"/>
    </row>
    <row r="8969" spans="21:22">
      <c r="U8969" s="70"/>
      <c r="V8969" s="70"/>
    </row>
    <row r="8970" spans="21:22">
      <c r="U8970" s="70"/>
      <c r="V8970" s="70"/>
    </row>
    <row r="8971" spans="21:22">
      <c r="U8971" s="70"/>
      <c r="V8971" s="70"/>
    </row>
    <row r="8972" spans="21:22">
      <c r="U8972" s="70"/>
      <c r="V8972" s="70"/>
    </row>
    <row r="8973" spans="21:22">
      <c r="U8973" s="70"/>
      <c r="V8973" s="70"/>
    </row>
    <row r="8974" spans="21:22">
      <c r="U8974" s="70"/>
      <c r="V8974" s="70"/>
    </row>
    <row r="8975" spans="21:22">
      <c r="U8975" s="70"/>
      <c r="V8975" s="70"/>
    </row>
    <row r="8976" spans="21:22">
      <c r="U8976" s="70"/>
      <c r="V8976" s="70"/>
    </row>
    <row r="8977" spans="21:22">
      <c r="U8977" s="70"/>
      <c r="V8977" s="70"/>
    </row>
    <row r="8978" spans="21:22">
      <c r="U8978" s="70"/>
      <c r="V8978" s="70"/>
    </row>
    <row r="8979" spans="21:22">
      <c r="U8979" s="70"/>
      <c r="V8979" s="70"/>
    </row>
    <row r="8980" spans="21:22">
      <c r="U8980" s="70"/>
      <c r="V8980" s="70"/>
    </row>
    <row r="8981" spans="21:22">
      <c r="U8981" s="70"/>
      <c r="V8981" s="70"/>
    </row>
    <row r="8982" spans="21:22">
      <c r="U8982" s="70"/>
      <c r="V8982" s="70"/>
    </row>
    <row r="8983" spans="21:22">
      <c r="U8983" s="70"/>
      <c r="V8983" s="70"/>
    </row>
    <row r="8984" spans="21:22">
      <c r="U8984" s="70"/>
      <c r="V8984" s="70"/>
    </row>
    <row r="8985" spans="21:22">
      <c r="U8985" s="70"/>
      <c r="V8985" s="70"/>
    </row>
    <row r="8986" spans="21:22">
      <c r="U8986" s="70"/>
      <c r="V8986" s="70"/>
    </row>
    <row r="8987" spans="21:22">
      <c r="U8987" s="70"/>
      <c r="V8987" s="70"/>
    </row>
    <row r="8988" spans="21:22">
      <c r="U8988" s="70"/>
      <c r="V8988" s="70"/>
    </row>
    <row r="8989" spans="21:22">
      <c r="U8989" s="70"/>
      <c r="V8989" s="70"/>
    </row>
    <row r="8990" spans="21:22">
      <c r="U8990" s="70"/>
      <c r="V8990" s="70"/>
    </row>
    <row r="8991" spans="21:22">
      <c r="U8991" s="70"/>
      <c r="V8991" s="70"/>
    </row>
    <row r="8992" spans="21:22">
      <c r="U8992" s="70"/>
      <c r="V8992" s="70"/>
    </row>
    <row r="8993" spans="21:22">
      <c r="U8993" s="70"/>
      <c r="V8993" s="70"/>
    </row>
    <row r="8994" spans="21:22">
      <c r="U8994" s="70"/>
      <c r="V8994" s="70"/>
    </row>
    <row r="8995" spans="21:22">
      <c r="U8995" s="70"/>
      <c r="V8995" s="70"/>
    </row>
    <row r="8996" spans="21:22">
      <c r="U8996" s="70"/>
      <c r="V8996" s="70"/>
    </row>
    <row r="8997" spans="21:22">
      <c r="U8997" s="70"/>
      <c r="V8997" s="70"/>
    </row>
    <row r="8998" spans="21:22">
      <c r="U8998" s="70"/>
      <c r="V8998" s="70"/>
    </row>
    <row r="8999" spans="21:22">
      <c r="U8999" s="70"/>
      <c r="V8999" s="70"/>
    </row>
    <row r="9000" spans="21:22">
      <c r="U9000" s="70"/>
      <c r="V9000" s="70"/>
    </row>
    <row r="9001" spans="21:22">
      <c r="U9001" s="70"/>
      <c r="V9001" s="70"/>
    </row>
    <row r="9002" spans="21:22">
      <c r="U9002" s="70"/>
      <c r="V9002" s="70"/>
    </row>
    <row r="9003" spans="21:22">
      <c r="U9003" s="70"/>
      <c r="V9003" s="70"/>
    </row>
    <row r="9004" spans="21:22">
      <c r="U9004" s="70"/>
      <c r="V9004" s="70"/>
    </row>
    <row r="9005" spans="21:22">
      <c r="U9005" s="70"/>
      <c r="V9005" s="70"/>
    </row>
    <row r="9006" spans="21:22">
      <c r="U9006" s="70"/>
      <c r="V9006" s="70"/>
    </row>
    <row r="9007" spans="21:22">
      <c r="U9007" s="70"/>
      <c r="V9007" s="70"/>
    </row>
    <row r="9008" spans="21:22">
      <c r="U9008" s="70"/>
      <c r="V9008" s="70"/>
    </row>
    <row r="9009" spans="21:22">
      <c r="U9009" s="70"/>
      <c r="V9009" s="70"/>
    </row>
    <row r="9010" spans="21:22">
      <c r="U9010" s="70"/>
      <c r="V9010" s="70"/>
    </row>
    <row r="9011" spans="21:22">
      <c r="U9011" s="70"/>
      <c r="V9011" s="70"/>
    </row>
    <row r="9012" spans="21:22">
      <c r="U9012" s="70"/>
      <c r="V9012" s="70"/>
    </row>
    <row r="9013" spans="21:22">
      <c r="U9013" s="70"/>
      <c r="V9013" s="70"/>
    </row>
    <row r="9014" spans="21:22">
      <c r="U9014" s="70"/>
      <c r="V9014" s="70"/>
    </row>
    <row r="9015" spans="21:22">
      <c r="U9015" s="70"/>
      <c r="V9015" s="70"/>
    </row>
    <row r="9016" spans="21:22">
      <c r="U9016" s="70"/>
      <c r="V9016" s="70"/>
    </row>
    <row r="9017" spans="21:22">
      <c r="U9017" s="70"/>
      <c r="V9017" s="70"/>
    </row>
    <row r="9018" spans="21:22">
      <c r="U9018" s="70"/>
      <c r="V9018" s="70"/>
    </row>
    <row r="9019" spans="21:22">
      <c r="U9019" s="70"/>
      <c r="V9019" s="70"/>
    </row>
    <row r="9020" spans="21:22">
      <c r="U9020" s="70"/>
      <c r="V9020" s="70"/>
    </row>
    <row r="9021" spans="21:22">
      <c r="U9021" s="70"/>
      <c r="V9021" s="70"/>
    </row>
    <row r="9022" spans="21:22">
      <c r="U9022" s="70"/>
      <c r="V9022" s="70"/>
    </row>
    <row r="9023" spans="21:22">
      <c r="U9023" s="70"/>
      <c r="V9023" s="70"/>
    </row>
    <row r="9024" spans="21:22">
      <c r="U9024" s="70"/>
      <c r="V9024" s="70"/>
    </row>
    <row r="9025" spans="21:22">
      <c r="U9025" s="70"/>
      <c r="V9025" s="70"/>
    </row>
    <row r="9026" spans="21:22">
      <c r="U9026" s="70"/>
      <c r="V9026" s="70"/>
    </row>
    <row r="9027" spans="21:22">
      <c r="U9027" s="70"/>
      <c r="V9027" s="70"/>
    </row>
    <row r="9028" spans="21:22">
      <c r="U9028" s="70"/>
      <c r="V9028" s="70"/>
    </row>
    <row r="9029" spans="21:22">
      <c r="U9029" s="70"/>
      <c r="V9029" s="70"/>
    </row>
    <row r="9030" spans="21:22">
      <c r="U9030" s="70"/>
      <c r="V9030" s="70"/>
    </row>
    <row r="9031" spans="21:22">
      <c r="U9031" s="70"/>
      <c r="V9031" s="70"/>
    </row>
    <row r="9032" spans="21:22">
      <c r="U9032" s="70"/>
      <c r="V9032" s="70"/>
    </row>
    <row r="9033" spans="21:22">
      <c r="U9033" s="70"/>
      <c r="V9033" s="70"/>
    </row>
    <row r="9034" spans="21:22">
      <c r="U9034" s="70"/>
      <c r="V9034" s="70"/>
    </row>
    <row r="9035" spans="21:22">
      <c r="U9035" s="70"/>
      <c r="V9035" s="70"/>
    </row>
    <row r="9036" spans="21:22">
      <c r="U9036" s="70"/>
      <c r="V9036" s="70"/>
    </row>
    <row r="9037" spans="21:22">
      <c r="U9037" s="70"/>
      <c r="V9037" s="70"/>
    </row>
    <row r="9038" spans="21:22">
      <c r="U9038" s="70"/>
      <c r="V9038" s="70"/>
    </row>
    <row r="9039" spans="21:22">
      <c r="U9039" s="70"/>
      <c r="V9039" s="70"/>
    </row>
    <row r="9040" spans="21:22">
      <c r="U9040" s="70"/>
      <c r="V9040" s="70"/>
    </row>
    <row r="9041" spans="21:22">
      <c r="U9041" s="70"/>
      <c r="V9041" s="70"/>
    </row>
    <row r="9042" spans="21:22">
      <c r="U9042" s="70"/>
      <c r="V9042" s="70"/>
    </row>
    <row r="9043" spans="21:22">
      <c r="U9043" s="70"/>
      <c r="V9043" s="70"/>
    </row>
    <row r="9044" spans="21:22">
      <c r="U9044" s="70"/>
      <c r="V9044" s="70"/>
    </row>
    <row r="9045" spans="21:22">
      <c r="U9045" s="70"/>
      <c r="V9045" s="70"/>
    </row>
    <row r="9046" spans="21:22">
      <c r="U9046" s="70"/>
      <c r="V9046" s="70"/>
    </row>
    <row r="9047" spans="21:22">
      <c r="U9047" s="70"/>
      <c r="V9047" s="70"/>
    </row>
    <row r="9048" spans="21:22">
      <c r="U9048" s="70"/>
      <c r="V9048" s="70"/>
    </row>
    <row r="9049" spans="21:22">
      <c r="U9049" s="70"/>
      <c r="V9049" s="70"/>
    </row>
    <row r="9050" spans="21:22">
      <c r="U9050" s="70"/>
      <c r="V9050" s="70"/>
    </row>
    <row r="9051" spans="21:22">
      <c r="U9051" s="70"/>
      <c r="V9051" s="70"/>
    </row>
    <row r="9052" spans="21:22">
      <c r="U9052" s="70"/>
      <c r="V9052" s="70"/>
    </row>
    <row r="9053" spans="21:22">
      <c r="U9053" s="70"/>
      <c r="V9053" s="70"/>
    </row>
    <row r="9054" spans="21:22">
      <c r="U9054" s="70"/>
      <c r="V9054" s="70"/>
    </row>
    <row r="9055" spans="21:22">
      <c r="U9055" s="70"/>
      <c r="V9055" s="70"/>
    </row>
    <row r="9056" spans="21:22">
      <c r="U9056" s="70"/>
      <c r="V9056" s="70"/>
    </row>
    <row r="9057" spans="21:22">
      <c r="U9057" s="70"/>
      <c r="V9057" s="70"/>
    </row>
    <row r="9058" spans="21:22">
      <c r="U9058" s="70"/>
      <c r="V9058" s="70"/>
    </row>
    <row r="9059" spans="21:22">
      <c r="U9059" s="70"/>
      <c r="V9059" s="70"/>
    </row>
    <row r="9060" spans="21:22">
      <c r="U9060" s="70"/>
      <c r="V9060" s="70"/>
    </row>
    <row r="9061" spans="21:22">
      <c r="U9061" s="70"/>
      <c r="V9061" s="70"/>
    </row>
    <row r="9062" spans="21:22">
      <c r="U9062" s="70"/>
      <c r="V9062" s="70"/>
    </row>
    <row r="9063" spans="21:22">
      <c r="U9063" s="70"/>
      <c r="V9063" s="70"/>
    </row>
    <row r="9064" spans="21:22">
      <c r="U9064" s="70"/>
      <c r="V9064" s="70"/>
    </row>
    <row r="9065" spans="21:22">
      <c r="U9065" s="70"/>
      <c r="V9065" s="70"/>
    </row>
    <row r="9066" spans="21:22">
      <c r="U9066" s="70"/>
      <c r="V9066" s="70"/>
    </row>
    <row r="9067" spans="21:22">
      <c r="U9067" s="70"/>
      <c r="V9067" s="70"/>
    </row>
    <row r="9068" spans="21:22">
      <c r="U9068" s="70"/>
      <c r="V9068" s="70"/>
    </row>
    <row r="9069" spans="21:22">
      <c r="U9069" s="70"/>
      <c r="V9069" s="70"/>
    </row>
    <row r="9070" spans="21:22">
      <c r="U9070" s="70"/>
      <c r="V9070" s="70"/>
    </row>
    <row r="9071" spans="21:22">
      <c r="U9071" s="70"/>
      <c r="V9071" s="70"/>
    </row>
    <row r="9072" spans="21:22">
      <c r="U9072" s="70"/>
      <c r="V9072" s="70"/>
    </row>
    <row r="9073" spans="21:22">
      <c r="U9073" s="70"/>
      <c r="V9073" s="70"/>
    </row>
    <row r="9074" spans="21:22">
      <c r="U9074" s="70"/>
      <c r="V9074" s="70"/>
    </row>
    <row r="9075" spans="21:22">
      <c r="U9075" s="70"/>
      <c r="V9075" s="70"/>
    </row>
    <row r="9076" spans="21:22">
      <c r="U9076" s="70"/>
      <c r="V9076" s="70"/>
    </row>
    <row r="9077" spans="21:22">
      <c r="U9077" s="70"/>
      <c r="V9077" s="70"/>
    </row>
    <row r="9078" spans="21:22">
      <c r="U9078" s="70"/>
      <c r="V9078" s="70"/>
    </row>
    <row r="9079" spans="21:22">
      <c r="U9079" s="70"/>
      <c r="V9079" s="70"/>
    </row>
    <row r="9080" spans="21:22">
      <c r="U9080" s="70"/>
      <c r="V9080" s="70"/>
    </row>
    <row r="9081" spans="21:22">
      <c r="U9081" s="70"/>
      <c r="V9081" s="70"/>
    </row>
    <row r="9082" spans="21:22">
      <c r="U9082" s="70"/>
      <c r="V9082" s="70"/>
    </row>
    <row r="9083" spans="21:22">
      <c r="U9083" s="70"/>
      <c r="V9083" s="70"/>
    </row>
    <row r="9084" spans="21:22">
      <c r="U9084" s="70"/>
      <c r="V9084" s="70"/>
    </row>
    <row r="9085" spans="21:22">
      <c r="U9085" s="70"/>
      <c r="V9085" s="70"/>
    </row>
    <row r="9086" spans="21:22">
      <c r="U9086" s="70"/>
      <c r="V9086" s="70"/>
    </row>
    <row r="9087" spans="21:22">
      <c r="U9087" s="70"/>
      <c r="V9087" s="70"/>
    </row>
    <row r="9088" spans="21:22">
      <c r="U9088" s="70"/>
      <c r="V9088" s="70"/>
    </row>
    <row r="9089" spans="21:22">
      <c r="U9089" s="70"/>
      <c r="V9089" s="70"/>
    </row>
    <row r="9090" spans="21:22">
      <c r="U9090" s="70"/>
      <c r="V9090" s="70"/>
    </row>
    <row r="9091" spans="21:22">
      <c r="U9091" s="70"/>
      <c r="V9091" s="70"/>
    </row>
    <row r="9092" spans="21:22">
      <c r="U9092" s="70"/>
      <c r="V9092" s="70"/>
    </row>
    <row r="9093" spans="21:22">
      <c r="U9093" s="70"/>
      <c r="V9093" s="70"/>
    </row>
    <row r="9094" spans="21:22">
      <c r="U9094" s="70"/>
      <c r="V9094" s="70"/>
    </row>
    <row r="9095" spans="21:22">
      <c r="U9095" s="70"/>
      <c r="V9095" s="70"/>
    </row>
    <row r="9096" spans="21:22">
      <c r="U9096" s="70"/>
      <c r="V9096" s="70"/>
    </row>
  </sheetData>
  <autoFilter ref="S1:S1102"/>
  <mergeCells count="23">
    <mergeCell ref="B1089:E1089"/>
    <mergeCell ref="Q15:Q16"/>
    <mergeCell ref="R15:R16"/>
    <mergeCell ref="S15:S16"/>
    <mergeCell ref="T15:T16"/>
    <mergeCell ref="K15:K16"/>
    <mergeCell ref="L15:L16"/>
    <mergeCell ref="M15:M16"/>
    <mergeCell ref="N15:N16"/>
    <mergeCell ref="O15:O16"/>
    <mergeCell ref="P15:P16"/>
    <mergeCell ref="E15:E16"/>
    <mergeCell ref="F15:F16"/>
    <mergeCell ref="G15:G16"/>
    <mergeCell ref="H15:H16"/>
    <mergeCell ref="I15:I16"/>
    <mergeCell ref="J15:J16"/>
    <mergeCell ref="B8:D8"/>
    <mergeCell ref="B9:D9"/>
    <mergeCell ref="B10:D10"/>
    <mergeCell ref="B15:B16"/>
    <mergeCell ref="C15:C16"/>
    <mergeCell ref="D15:D16"/>
  </mergeCells>
  <dataValidations count="1">
    <dataValidation allowBlank="1" showInputMessage="1" showErrorMessage="1" prompt="Введите краткую хар-ку на рус.языке" sqref="I654:J654 WLT593 WLT380 WBX380 JD380 SZ380 ACV380 AMR380 AWN380 BGJ380 BQF380 CAB380 CJX380 CTT380 DDP380 DNL380 DXH380 EHD380 EQZ380 FAV380 FKR380 FUN380 GEJ380 GOF380 GYB380 HHX380 HRT380 IBP380 ILL380 IVH380 JFD380 JOZ380 JYV380 KIR380 KSN380 LCJ380 LMF380 LWB380 MFX380 MPT380 MZP380 NJL380 NTH380 ODD380 OMZ380 OWV380 PGR380 PQN380 QAJ380 QKF380 QUB380 RDX380 RNT380 RXP380 SHL380 SRH380 TBD380 TKZ380 TUV380 UER380 UON380 UYJ380 VIF380 VSB380 I391:J393 I379:J379 I380:K381 WBX593 I593:K593 VSB593 VIF593 UYJ593 UON593 UER593 TUV593 TKZ593 TBD593 SRH593 SHL593 RXP593 RNT593 RDX593 QUB593 QKF593 QAJ593 PQN593 PGR593 OWV593 OMZ593 ODD593 NTH593 NJL593 MZP593 MPT593 MFX593 LWB593 LMF593 LCJ593 KSN593 KIR593 JYV593 JOZ593 JFD593 IVH593 ILL593 IBP593 HRT593 HHX593 GYB593 GOF593 GEJ593 FUN593 FKR593 FAV593 EQZ593 EHD593 DXH593 DNL593 DDP593 CTT593 CJX593 CAB593 BQF593 BGJ593 AWN593 AMR593 ACV593 SZ593 JD593 I594:J594 WLT595 WBX595 I595:K595 VSB595 VIF595 UYJ595 UON595 UER595 TUV595 TKZ595 TBD595 SRH595 SHL595 RXP595 RNT595 RDX595 QUB595 QKF595 QAJ595 PQN595 PGR595 OWV595 OMZ595 ODD595 NTH595 NJL595 MZP595 MPT595 MFX595 LWB595 LMF595 LCJ595 KSN595 KIR595 JYV595 JOZ595 JFD595 IVH595 ILL595 IBP595 HRT595 HHX595 GYB595 GOF595 GEJ595 FUN595 FKR595 FAV595 EQZ595 EHD595 DXH595 DNL595 DDP595 CTT595 CJX595 CAB595 BQF595 BGJ595 AWN595 AMR595 ACV595 SZ595 JD595 I596:J599"/>
  </dataValidations>
  <printOptions horizontalCentered="1"/>
  <pageMargins left="0" right="0.2" top="0" bottom="0" header="0.51181102362204722" footer="0.51181102362204722"/>
  <pageSetup paperSize="9" scale="42" fitToHeight="2" orientation="landscape" r:id="rId1"/>
  <headerFooter alignWithMargins="0"/>
  <rowBreaks count="1" manualBreakCount="1">
    <brk id="471" max="16383" man="1"/>
  </rowBreaks>
</worksheet>
</file>

<file path=xl/worksheets/sheet2.xml><?xml version="1.0" encoding="utf-8"?>
<worksheet xmlns="http://schemas.openxmlformats.org/spreadsheetml/2006/main" xmlns:r="http://schemas.openxmlformats.org/officeDocument/2006/relationships">
  <dimension ref="A1:W302"/>
  <sheetViews>
    <sheetView topLeftCell="H1" zoomScale="70" zoomScaleNormal="70" zoomScaleSheetLayoutView="70" zoomScalePageLayoutView="70" workbookViewId="0">
      <selection activeCell="H26" sqref="H26"/>
    </sheetView>
  </sheetViews>
  <sheetFormatPr defaultRowHeight="12.75" outlineLevelRow="1" outlineLevelCol="1"/>
  <cols>
    <col min="1" max="1" width="0.140625" style="1" hidden="1" customWidth="1"/>
    <col min="2" max="2" width="8.28515625" style="71"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29.7109375" style="4" customWidth="1"/>
    <col min="8" max="8" width="31.5703125" style="4" customWidth="1"/>
    <col min="9" max="9" width="31.5703125" style="3" customWidth="1" outlineLevel="1"/>
    <col min="10" max="10" width="30" style="3" customWidth="1" outlineLevel="1"/>
    <col min="11" max="11" width="29.42578125" style="3" customWidth="1" outlineLevel="1"/>
    <col min="12" max="12" width="16.85546875" style="2" customWidth="1" outlineLevel="1"/>
    <col min="13" max="13" width="18.5703125" style="2" bestFit="1"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4"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112" t="s">
        <v>2</v>
      </c>
      <c r="C8" s="113"/>
      <c r="D8" s="114"/>
      <c r="E8" s="10" t="s">
        <v>3</v>
      </c>
      <c r="F8" s="88" t="s">
        <v>4</v>
      </c>
      <c r="G8" s="88" t="s">
        <v>5</v>
      </c>
      <c r="H8" s="88" t="s">
        <v>6</v>
      </c>
      <c r="I8" s="1"/>
      <c r="J8" s="1"/>
      <c r="K8" s="5"/>
      <c r="L8" s="1"/>
      <c r="M8" s="12"/>
      <c r="N8" s="1"/>
      <c r="O8" s="1"/>
      <c r="P8" s="1"/>
      <c r="Q8" s="8"/>
    </row>
    <row r="9" spans="2:20" ht="13.5" thickBot="1">
      <c r="B9" s="115">
        <v>1</v>
      </c>
      <c r="C9" s="116"/>
      <c r="D9" s="117"/>
      <c r="E9" s="13">
        <v>2</v>
      </c>
      <c r="F9" s="14">
        <v>3</v>
      </c>
      <c r="G9" s="14">
        <v>4</v>
      </c>
      <c r="H9" s="14">
        <v>5</v>
      </c>
      <c r="I9" s="1"/>
      <c r="J9" s="1"/>
      <c r="K9" s="5"/>
      <c r="L9" s="1"/>
      <c r="M9" s="12"/>
      <c r="N9" s="1"/>
      <c r="O9" s="1"/>
      <c r="P9" s="1"/>
      <c r="Q9" s="8"/>
    </row>
    <row r="10" spans="2:20" ht="42" customHeight="1" thickBot="1">
      <c r="B10" s="118">
        <v>970840000277</v>
      </c>
      <c r="C10" s="119"/>
      <c r="D10" s="120"/>
      <c r="E10" s="15">
        <v>600500050605</v>
      </c>
      <c r="F10" s="16" t="s">
        <v>7</v>
      </c>
      <c r="G10" s="17" t="s">
        <v>8</v>
      </c>
      <c r="H10" s="17">
        <v>2013</v>
      </c>
      <c r="I10" s="1"/>
      <c r="J10" s="1"/>
      <c r="K10" s="5"/>
      <c r="L10" s="1"/>
      <c r="M10" s="12"/>
      <c r="N10" s="1"/>
      <c r="O10" s="1"/>
      <c r="P10" s="1"/>
      <c r="Q10" s="8"/>
    </row>
    <row r="11" spans="2:20">
      <c r="B11" s="1"/>
      <c r="F11" s="2"/>
      <c r="G11" s="6"/>
      <c r="H11" s="6"/>
      <c r="I11" s="7"/>
      <c r="J11" s="7"/>
      <c r="K11" s="7"/>
      <c r="L11" s="1"/>
      <c r="M11" s="1"/>
      <c r="Q11" s="1"/>
      <c r="R11" s="1"/>
      <c r="S11" s="1"/>
      <c r="T11" s="8"/>
    </row>
    <row r="12" spans="2:20">
      <c r="B12" s="1"/>
      <c r="E12" s="8"/>
      <c r="F12" s="8"/>
      <c r="G12" s="18"/>
      <c r="H12" s="18"/>
      <c r="I12" s="19"/>
      <c r="J12" s="19"/>
      <c r="K12" s="19"/>
      <c r="L12" s="8"/>
      <c r="M12" s="19"/>
      <c r="N12" s="20"/>
      <c r="O12" s="20"/>
      <c r="P12" s="20"/>
      <c r="R12" s="8"/>
      <c r="S12" s="8"/>
      <c r="T12" s="8"/>
    </row>
    <row r="13" spans="2:20" ht="15.75">
      <c r="B13" s="9"/>
      <c r="C13" s="9"/>
      <c r="D13" s="9"/>
      <c r="E13" s="9"/>
      <c r="F13" s="9"/>
      <c r="G13" s="18"/>
      <c r="H13" s="18"/>
      <c r="I13" s="18"/>
      <c r="J13" s="18"/>
      <c r="K13" s="18"/>
      <c r="L13" s="9"/>
      <c r="M13" s="21"/>
      <c r="N13" s="22"/>
      <c r="O13" s="22"/>
      <c r="P13" s="22"/>
      <c r="Q13" s="73" t="s">
        <v>1837</v>
      </c>
      <c r="R13" s="9"/>
      <c r="S13" s="9"/>
      <c r="T13" s="8"/>
    </row>
    <row r="14" spans="2:20" ht="13.5" thickBot="1">
      <c r="B14" s="1"/>
      <c r="E14" s="1"/>
      <c r="F14" s="1"/>
      <c r="G14" s="6"/>
      <c r="H14" s="6"/>
      <c r="I14" s="7"/>
      <c r="J14" s="7"/>
      <c r="K14" s="7"/>
      <c r="L14" s="1"/>
      <c r="M14" s="1"/>
      <c r="N14" s="23"/>
      <c r="O14" s="23"/>
      <c r="P14" s="23"/>
      <c r="Q14" s="1"/>
      <c r="R14" s="1"/>
      <c r="S14" s="1"/>
      <c r="T14" s="1"/>
    </row>
    <row r="15" spans="2:20" ht="50.25" customHeight="1">
      <c r="B15" s="110" t="s">
        <v>10</v>
      </c>
      <c r="C15" s="110" t="s">
        <v>11</v>
      </c>
      <c r="D15" s="110" t="s">
        <v>12</v>
      </c>
      <c r="E15" s="110" t="s">
        <v>13</v>
      </c>
      <c r="F15" s="110" t="s">
        <v>14</v>
      </c>
      <c r="G15" s="110" t="s">
        <v>15</v>
      </c>
      <c r="H15" s="110" t="s">
        <v>16</v>
      </c>
      <c r="I15" s="110" t="s">
        <v>17</v>
      </c>
      <c r="J15" s="110" t="s">
        <v>18</v>
      </c>
      <c r="K15" s="110" t="s">
        <v>19</v>
      </c>
      <c r="L15" s="110" t="s">
        <v>20</v>
      </c>
      <c r="M15" s="110" t="s">
        <v>21</v>
      </c>
      <c r="N15" s="124" t="s">
        <v>22</v>
      </c>
      <c r="O15" s="110" t="s">
        <v>23</v>
      </c>
      <c r="P15" s="124" t="s">
        <v>24</v>
      </c>
      <c r="Q15" s="110" t="s">
        <v>25</v>
      </c>
      <c r="R15" s="110" t="s">
        <v>26</v>
      </c>
      <c r="S15" s="110" t="s">
        <v>27</v>
      </c>
      <c r="T15" s="110" t="s">
        <v>28</v>
      </c>
    </row>
    <row r="16" spans="2:20" ht="13.5" thickBot="1">
      <c r="B16" s="111"/>
      <c r="C16" s="111"/>
      <c r="D16" s="111"/>
      <c r="E16" s="111"/>
      <c r="F16" s="111"/>
      <c r="G16" s="111"/>
      <c r="H16" s="111"/>
      <c r="I16" s="111"/>
      <c r="J16" s="111"/>
      <c r="K16" s="111"/>
      <c r="L16" s="111"/>
      <c r="M16" s="111"/>
      <c r="N16" s="125"/>
      <c r="O16" s="111"/>
      <c r="P16" s="125"/>
      <c r="Q16" s="111"/>
      <c r="R16" s="111"/>
      <c r="S16" s="111"/>
      <c r="T16" s="111"/>
    </row>
    <row r="17" spans="1:20" s="28" customFormat="1" ht="13.5" thickBot="1">
      <c r="A17" s="24"/>
      <c r="B17" s="25">
        <v>1</v>
      </c>
      <c r="C17" s="26">
        <v>2</v>
      </c>
      <c r="D17" s="26">
        <v>3</v>
      </c>
      <c r="E17" s="26">
        <v>4</v>
      </c>
      <c r="F17" s="26">
        <v>5</v>
      </c>
      <c r="G17" s="26">
        <v>6</v>
      </c>
      <c r="H17" s="26">
        <v>7</v>
      </c>
      <c r="I17" s="26">
        <v>8</v>
      </c>
      <c r="J17" s="26">
        <v>9</v>
      </c>
      <c r="K17" s="26">
        <v>10</v>
      </c>
      <c r="L17" s="26">
        <v>11</v>
      </c>
      <c r="M17" s="26">
        <v>12</v>
      </c>
      <c r="N17" s="26">
        <v>13</v>
      </c>
      <c r="O17" s="26">
        <v>14</v>
      </c>
      <c r="P17" s="26">
        <v>15</v>
      </c>
      <c r="Q17" s="26">
        <v>16</v>
      </c>
      <c r="R17" s="26">
        <v>17</v>
      </c>
      <c r="S17" s="26">
        <v>18</v>
      </c>
      <c r="T17" s="27">
        <v>19</v>
      </c>
    </row>
    <row r="18" spans="1:20" s="98" customFormat="1" ht="51">
      <c r="A18" s="89"/>
      <c r="B18" s="99">
        <v>7</v>
      </c>
      <c r="C18" s="90" t="s">
        <v>365</v>
      </c>
      <c r="D18" s="91" t="s">
        <v>30</v>
      </c>
      <c r="E18" s="92" t="s">
        <v>64</v>
      </c>
      <c r="F18" s="84" t="s">
        <v>65</v>
      </c>
      <c r="G18" s="84" t="s">
        <v>66</v>
      </c>
      <c r="H18" s="84" t="s">
        <v>67</v>
      </c>
      <c r="I18" s="83" t="s">
        <v>68</v>
      </c>
      <c r="J18" s="83"/>
      <c r="K18" s="83"/>
      <c r="L18" s="103" t="s">
        <v>36</v>
      </c>
      <c r="M18" s="85" t="s">
        <v>37</v>
      </c>
      <c r="N18" s="87">
        <v>1</v>
      </c>
      <c r="O18" s="94">
        <v>17857143</v>
      </c>
      <c r="P18" s="94">
        <v>17857143</v>
      </c>
      <c r="Q18" s="85" t="s">
        <v>96</v>
      </c>
      <c r="R18" s="83" t="s">
        <v>69</v>
      </c>
      <c r="S18" s="83" t="s">
        <v>40</v>
      </c>
      <c r="T18" s="83">
        <v>0</v>
      </c>
    </row>
    <row r="19" spans="1:20" s="95" customFormat="1" ht="63.75" outlineLevel="1">
      <c r="A19" s="89"/>
      <c r="B19" s="85">
        <v>8</v>
      </c>
      <c r="C19" s="90" t="s">
        <v>29</v>
      </c>
      <c r="D19" s="91" t="s">
        <v>30</v>
      </c>
      <c r="E19" s="92" t="s">
        <v>70</v>
      </c>
      <c r="F19" s="93" t="s">
        <v>71</v>
      </c>
      <c r="G19" s="84" t="s">
        <v>72</v>
      </c>
      <c r="H19" s="84" t="s">
        <v>73</v>
      </c>
      <c r="I19" s="83" t="s">
        <v>74</v>
      </c>
      <c r="J19" s="83"/>
      <c r="K19" s="83"/>
      <c r="L19" s="83" t="s">
        <v>62</v>
      </c>
      <c r="M19" s="85" t="s">
        <v>37</v>
      </c>
      <c r="N19" s="87">
        <v>1</v>
      </c>
      <c r="O19" s="94">
        <f>P19/N19</f>
        <v>72768</v>
      </c>
      <c r="P19" s="94">
        <f>59524+13244</f>
        <v>72768</v>
      </c>
      <c r="Q19" s="83" t="s">
        <v>96</v>
      </c>
      <c r="R19" s="83" t="s">
        <v>76</v>
      </c>
      <c r="S19" s="84" t="s">
        <v>77</v>
      </c>
      <c r="T19" s="83">
        <v>30</v>
      </c>
    </row>
    <row r="20" spans="1:20" s="95" customFormat="1" ht="76.5" outlineLevel="1">
      <c r="A20" s="89"/>
      <c r="B20" s="85">
        <v>9</v>
      </c>
      <c r="C20" s="90" t="s">
        <v>29</v>
      </c>
      <c r="D20" s="91" t="s">
        <v>30</v>
      </c>
      <c r="E20" s="96" t="s">
        <v>78</v>
      </c>
      <c r="F20" s="84" t="s">
        <v>42</v>
      </c>
      <c r="G20" s="84" t="s">
        <v>42</v>
      </c>
      <c r="H20" s="84" t="s">
        <v>79</v>
      </c>
      <c r="I20" s="84" t="s">
        <v>80</v>
      </c>
      <c r="J20" s="84"/>
      <c r="K20" s="83"/>
      <c r="L20" s="83" t="s">
        <v>62</v>
      </c>
      <c r="M20" s="85" t="s">
        <v>37</v>
      </c>
      <c r="N20" s="87">
        <v>16</v>
      </c>
      <c r="O20" s="94">
        <f>P20/N20</f>
        <v>11398</v>
      </c>
      <c r="P20" s="94">
        <f>16234+166134</f>
        <v>182368</v>
      </c>
      <c r="Q20" s="83" t="s">
        <v>96</v>
      </c>
      <c r="R20" s="83" t="s">
        <v>76</v>
      </c>
      <c r="S20" s="84" t="s">
        <v>77</v>
      </c>
      <c r="T20" s="83">
        <v>30</v>
      </c>
    </row>
    <row r="21" spans="1:20" s="98" customFormat="1" ht="76.5" outlineLevel="1">
      <c r="A21" s="89"/>
      <c r="B21" s="85">
        <v>11</v>
      </c>
      <c r="C21" s="90" t="s">
        <v>29</v>
      </c>
      <c r="D21" s="91" t="s">
        <v>30</v>
      </c>
      <c r="E21" s="92" t="s">
        <v>83</v>
      </c>
      <c r="F21" s="84" t="s">
        <v>84</v>
      </c>
      <c r="G21" s="84" t="s">
        <v>84</v>
      </c>
      <c r="H21" s="84" t="s">
        <v>85</v>
      </c>
      <c r="I21" s="84" t="s">
        <v>86</v>
      </c>
      <c r="J21" s="84"/>
      <c r="K21" s="84"/>
      <c r="L21" s="83" t="s">
        <v>62</v>
      </c>
      <c r="M21" s="85" t="s">
        <v>37</v>
      </c>
      <c r="N21" s="87">
        <v>2</v>
      </c>
      <c r="O21" s="94">
        <f>P21/N21</f>
        <v>0</v>
      </c>
      <c r="P21" s="94">
        <f>44642-44642</f>
        <v>0</v>
      </c>
      <c r="Q21" s="83" t="s">
        <v>96</v>
      </c>
      <c r="R21" s="83" t="s">
        <v>76</v>
      </c>
      <c r="S21" s="84" t="s">
        <v>77</v>
      </c>
      <c r="T21" s="83">
        <v>30</v>
      </c>
    </row>
    <row r="22" spans="1:20" s="98" customFormat="1" ht="63.75" outlineLevel="1">
      <c r="A22" s="89"/>
      <c r="B22" s="85">
        <v>12</v>
      </c>
      <c r="C22" s="90" t="s">
        <v>29</v>
      </c>
      <c r="D22" s="91" t="s">
        <v>30</v>
      </c>
      <c r="E22" s="92" t="s">
        <v>87</v>
      </c>
      <c r="F22" s="84" t="s">
        <v>84</v>
      </c>
      <c r="G22" s="84" t="s">
        <v>84</v>
      </c>
      <c r="H22" s="84" t="s">
        <v>88</v>
      </c>
      <c r="I22" s="84" t="s">
        <v>89</v>
      </c>
      <c r="J22" s="84"/>
      <c r="K22" s="84"/>
      <c r="L22" s="83" t="s">
        <v>62</v>
      </c>
      <c r="M22" s="85" t="s">
        <v>37</v>
      </c>
      <c r="N22" s="87">
        <v>1</v>
      </c>
      <c r="O22" s="94">
        <f>P22/N22</f>
        <v>22054</v>
      </c>
      <c r="P22" s="94">
        <f>133930-111876</f>
        <v>22054</v>
      </c>
      <c r="Q22" s="83" t="s">
        <v>96</v>
      </c>
      <c r="R22" s="83" t="s">
        <v>76</v>
      </c>
      <c r="S22" s="84" t="s">
        <v>77</v>
      </c>
      <c r="T22" s="83">
        <v>30</v>
      </c>
    </row>
    <row r="23" spans="1:20" s="98" customFormat="1" ht="51" outlineLevel="1">
      <c r="A23" s="89"/>
      <c r="B23" s="99">
        <v>13</v>
      </c>
      <c r="C23" s="90" t="s">
        <v>29</v>
      </c>
      <c r="D23" s="91" t="s">
        <v>30</v>
      </c>
      <c r="E23" s="92" t="s">
        <v>90</v>
      </c>
      <c r="F23" s="84" t="s">
        <v>84</v>
      </c>
      <c r="G23" s="84" t="s">
        <v>84</v>
      </c>
      <c r="H23" s="84" t="s">
        <v>91</v>
      </c>
      <c r="I23" s="84" t="s">
        <v>92</v>
      </c>
      <c r="J23" s="84"/>
      <c r="K23" s="84"/>
      <c r="L23" s="83" t="s">
        <v>62</v>
      </c>
      <c r="M23" s="85" t="s">
        <v>37</v>
      </c>
      <c r="N23" s="87">
        <v>3</v>
      </c>
      <c r="O23" s="94">
        <f>P23/N230</f>
        <v>0</v>
      </c>
      <c r="P23" s="94">
        <f>171429-171429</f>
        <v>0</v>
      </c>
      <c r="Q23" s="83" t="s">
        <v>96</v>
      </c>
      <c r="R23" s="83" t="s">
        <v>76</v>
      </c>
      <c r="S23" s="84" t="s">
        <v>77</v>
      </c>
      <c r="T23" s="83">
        <v>30</v>
      </c>
    </row>
    <row r="24" spans="1:20" s="98" customFormat="1" ht="25.5">
      <c r="A24" s="89"/>
      <c r="B24" s="85">
        <v>24</v>
      </c>
      <c r="C24" s="90" t="s">
        <v>29</v>
      </c>
      <c r="D24" s="91" t="s">
        <v>30</v>
      </c>
      <c r="E24" s="83" t="s">
        <v>122</v>
      </c>
      <c r="F24" s="98" t="s">
        <v>123</v>
      </c>
      <c r="G24" s="84" t="s">
        <v>124</v>
      </c>
      <c r="H24" s="98" t="s">
        <v>125</v>
      </c>
      <c r="I24" s="83" t="s">
        <v>126</v>
      </c>
      <c r="J24" s="83"/>
      <c r="L24" s="103" t="s">
        <v>36</v>
      </c>
      <c r="M24" s="85" t="s">
        <v>127</v>
      </c>
      <c r="N24" s="87">
        <v>10000</v>
      </c>
      <c r="O24" s="94">
        <v>149368.13</v>
      </c>
      <c r="P24" s="94">
        <f>187180194.82-9123475-139285714.28</f>
        <v>38771005.539999992</v>
      </c>
      <c r="Q24" s="83" t="s">
        <v>128</v>
      </c>
      <c r="R24" s="83" t="s">
        <v>129</v>
      </c>
      <c r="S24" s="83" t="s">
        <v>40</v>
      </c>
      <c r="T24" s="85">
        <v>0</v>
      </c>
    </row>
    <row r="25" spans="1:20" s="98" customFormat="1" ht="63.75">
      <c r="A25" s="89"/>
      <c r="B25" s="85">
        <v>59</v>
      </c>
      <c r="C25" s="90" t="s">
        <v>29</v>
      </c>
      <c r="D25" s="91" t="s">
        <v>30</v>
      </c>
      <c r="E25" s="97" t="s">
        <v>107</v>
      </c>
      <c r="F25" s="93" t="s">
        <v>71</v>
      </c>
      <c r="G25" s="84" t="s">
        <v>108</v>
      </c>
      <c r="H25" s="84" t="s">
        <v>162</v>
      </c>
      <c r="I25" s="84" t="s">
        <v>110</v>
      </c>
      <c r="J25" s="84"/>
      <c r="K25" s="83"/>
      <c r="L25" s="83" t="s">
        <v>62</v>
      </c>
      <c r="M25" s="85" t="s">
        <v>37</v>
      </c>
      <c r="N25" s="87">
        <v>12</v>
      </c>
      <c r="O25" s="94">
        <f>P25/N25</f>
        <v>54643</v>
      </c>
      <c r="P25" s="94">
        <f>535704+120012</f>
        <v>655716</v>
      </c>
      <c r="Q25" s="83" t="s">
        <v>96</v>
      </c>
      <c r="R25" s="83" t="s">
        <v>76</v>
      </c>
      <c r="S25" s="84" t="s">
        <v>77</v>
      </c>
      <c r="T25" s="83">
        <v>30</v>
      </c>
    </row>
    <row r="26" spans="1:20" s="98" customFormat="1" ht="76.5">
      <c r="A26" s="89"/>
      <c r="B26" s="85">
        <v>60</v>
      </c>
      <c r="C26" s="90" t="s">
        <v>29</v>
      </c>
      <c r="D26" s="91" t="s">
        <v>30</v>
      </c>
      <c r="E26" s="96" t="s">
        <v>78</v>
      </c>
      <c r="F26" s="84" t="s">
        <v>93</v>
      </c>
      <c r="G26" s="84" t="s">
        <v>93</v>
      </c>
      <c r="H26" s="84" t="s">
        <v>79</v>
      </c>
      <c r="I26" s="84" t="s">
        <v>80</v>
      </c>
      <c r="J26" s="84"/>
      <c r="K26" s="83"/>
      <c r="L26" s="83" t="s">
        <v>62</v>
      </c>
      <c r="M26" s="85" t="s">
        <v>37</v>
      </c>
      <c r="N26" s="87">
        <v>18</v>
      </c>
      <c r="O26" s="94">
        <f>P26/N26</f>
        <v>14608</v>
      </c>
      <c r="P26" s="94">
        <f>401790-138846</f>
        <v>262944</v>
      </c>
      <c r="Q26" s="83" t="s">
        <v>96</v>
      </c>
      <c r="R26" s="83" t="s">
        <v>76</v>
      </c>
      <c r="S26" s="84" t="s">
        <v>77</v>
      </c>
      <c r="T26" s="83">
        <v>30</v>
      </c>
    </row>
    <row r="27" spans="1:20" s="98" customFormat="1" ht="51">
      <c r="A27" s="89"/>
      <c r="B27" s="99">
        <v>61</v>
      </c>
      <c r="C27" s="90" t="s">
        <v>29</v>
      </c>
      <c r="D27" s="91" t="s">
        <v>30</v>
      </c>
      <c r="E27" s="92" t="s">
        <v>116</v>
      </c>
      <c r="F27" s="93" t="s">
        <v>49</v>
      </c>
      <c r="G27" s="84" t="s">
        <v>50</v>
      </c>
      <c r="H27" s="84" t="s">
        <v>51</v>
      </c>
      <c r="I27" s="84" t="s">
        <v>117</v>
      </c>
      <c r="J27" s="84"/>
      <c r="K27" s="83"/>
      <c r="L27" s="83" t="s">
        <v>62</v>
      </c>
      <c r="M27" s="85" t="s">
        <v>37</v>
      </c>
      <c r="N27" s="87">
        <v>16</v>
      </c>
      <c r="O27" s="94">
        <f>P27/N27</f>
        <v>11050</v>
      </c>
      <c r="P27" s="94">
        <f>62500+114300</f>
        <v>176800</v>
      </c>
      <c r="Q27" s="83" t="s">
        <v>96</v>
      </c>
      <c r="R27" s="83" t="s">
        <v>76</v>
      </c>
      <c r="S27" s="84" t="s">
        <v>77</v>
      </c>
      <c r="T27" s="83">
        <v>30</v>
      </c>
    </row>
    <row r="28" spans="1:20" s="98" customFormat="1" ht="51">
      <c r="A28" s="89"/>
      <c r="B28" s="85">
        <v>62</v>
      </c>
      <c r="C28" s="90" t="s">
        <v>29</v>
      </c>
      <c r="D28" s="91" t="s">
        <v>30</v>
      </c>
      <c r="E28" s="101" t="s">
        <v>118</v>
      </c>
      <c r="F28" s="84" t="s">
        <v>119</v>
      </c>
      <c r="G28" s="84" t="s">
        <v>119</v>
      </c>
      <c r="H28" s="84" t="s">
        <v>138</v>
      </c>
      <c r="I28" s="83" t="s">
        <v>121</v>
      </c>
      <c r="J28" s="83"/>
      <c r="K28" s="83"/>
      <c r="L28" s="83" t="s">
        <v>62</v>
      </c>
      <c r="M28" s="85" t="s">
        <v>37</v>
      </c>
      <c r="N28" s="87">
        <v>2</v>
      </c>
      <c r="O28" s="94">
        <f>P28/N28</f>
        <v>73316</v>
      </c>
      <c r="P28" s="94">
        <f>178572-31940</f>
        <v>146632</v>
      </c>
      <c r="Q28" s="83" t="s">
        <v>96</v>
      </c>
      <c r="R28" s="83" t="s">
        <v>76</v>
      </c>
      <c r="S28" s="84" t="s">
        <v>77</v>
      </c>
      <c r="T28" s="83">
        <v>30</v>
      </c>
    </row>
    <row r="29" spans="1:20" s="98" customFormat="1" ht="76.5">
      <c r="A29" s="89"/>
      <c r="B29" s="85">
        <v>63</v>
      </c>
      <c r="C29" s="90" t="s">
        <v>29</v>
      </c>
      <c r="D29" s="91" t="s">
        <v>30</v>
      </c>
      <c r="E29" s="92" t="s">
        <v>83</v>
      </c>
      <c r="F29" s="84" t="s">
        <v>101</v>
      </c>
      <c r="G29" s="84" t="s">
        <v>84</v>
      </c>
      <c r="H29" s="84" t="s">
        <v>85</v>
      </c>
      <c r="I29" s="84" t="s">
        <v>86</v>
      </c>
      <c r="J29" s="84"/>
      <c r="K29" s="83"/>
      <c r="L29" s="83" t="s">
        <v>62</v>
      </c>
      <c r="M29" s="85" t="s">
        <v>37</v>
      </c>
      <c r="N29" s="87">
        <v>8</v>
      </c>
      <c r="O29" s="94">
        <f>P29/N29</f>
        <v>30803.625</v>
      </c>
      <c r="P29" s="94">
        <f>375000-128571</f>
        <v>246429</v>
      </c>
      <c r="Q29" s="83" t="s">
        <v>96</v>
      </c>
      <c r="R29" s="83" t="s">
        <v>76</v>
      </c>
      <c r="S29" s="84" t="s">
        <v>77</v>
      </c>
      <c r="T29" s="83">
        <v>30</v>
      </c>
    </row>
    <row r="30" spans="1:20" s="98" customFormat="1" ht="51">
      <c r="A30" s="89"/>
      <c r="B30" s="85">
        <v>66</v>
      </c>
      <c r="C30" s="90" t="s">
        <v>29</v>
      </c>
      <c r="D30" s="91" t="s">
        <v>30</v>
      </c>
      <c r="E30" s="96" t="s">
        <v>145</v>
      </c>
      <c r="F30" s="96" t="s">
        <v>146</v>
      </c>
      <c r="G30" s="84" t="s">
        <v>147</v>
      </c>
      <c r="H30" s="84" t="s">
        <v>148</v>
      </c>
      <c r="I30" s="84" t="s">
        <v>149</v>
      </c>
      <c r="J30" s="84"/>
      <c r="K30" s="83"/>
      <c r="L30" s="83" t="s">
        <v>62</v>
      </c>
      <c r="M30" s="85" t="s">
        <v>37</v>
      </c>
      <c r="N30" s="87">
        <v>1</v>
      </c>
      <c r="O30" s="94">
        <f t="shared" ref="O30:O31" si="0">P30/N30</f>
        <v>0</v>
      </c>
      <c r="P30" s="94">
        <f>35714-35714</f>
        <v>0</v>
      </c>
      <c r="Q30" s="83" t="s">
        <v>96</v>
      </c>
      <c r="R30" s="83" t="s">
        <v>76</v>
      </c>
      <c r="S30" s="84" t="s">
        <v>77</v>
      </c>
      <c r="T30" s="83">
        <v>30</v>
      </c>
    </row>
    <row r="31" spans="1:20" s="98" customFormat="1" ht="51">
      <c r="A31" s="89"/>
      <c r="B31" s="99">
        <v>67</v>
      </c>
      <c r="C31" s="90" t="s">
        <v>29</v>
      </c>
      <c r="D31" s="91" t="s">
        <v>30</v>
      </c>
      <c r="E31" s="92" t="s">
        <v>150</v>
      </c>
      <c r="F31" s="96" t="s">
        <v>146</v>
      </c>
      <c r="G31" s="84" t="s">
        <v>151</v>
      </c>
      <c r="H31" s="84" t="s">
        <v>152</v>
      </c>
      <c r="I31" s="84" t="s">
        <v>153</v>
      </c>
      <c r="J31" s="84"/>
      <c r="K31" s="83"/>
      <c r="L31" s="83" t="s">
        <v>62</v>
      </c>
      <c r="M31" s="85" t="s">
        <v>37</v>
      </c>
      <c r="N31" s="87">
        <v>1</v>
      </c>
      <c r="O31" s="94">
        <f t="shared" si="0"/>
        <v>0</v>
      </c>
      <c r="P31" s="94">
        <f>35714-35714</f>
        <v>0</v>
      </c>
      <c r="Q31" s="83" t="s">
        <v>96</v>
      </c>
      <c r="R31" s="83" t="s">
        <v>76</v>
      </c>
      <c r="S31" s="84" t="s">
        <v>77</v>
      </c>
      <c r="T31" s="83">
        <v>30</v>
      </c>
    </row>
    <row r="32" spans="1:20" s="98" customFormat="1" ht="51">
      <c r="A32" s="89"/>
      <c r="B32" s="85">
        <v>68</v>
      </c>
      <c r="C32" s="90" t="s">
        <v>29</v>
      </c>
      <c r="D32" s="91" t="s">
        <v>30</v>
      </c>
      <c r="E32" s="92" t="s">
        <v>154</v>
      </c>
      <c r="F32" s="93" t="s">
        <v>155</v>
      </c>
      <c r="G32" s="84" t="s">
        <v>156</v>
      </c>
      <c r="H32" s="84" t="s">
        <v>157</v>
      </c>
      <c r="I32" s="84" t="s">
        <v>158</v>
      </c>
      <c r="J32" s="84"/>
      <c r="K32" s="84"/>
      <c r="L32" s="83" t="s">
        <v>62</v>
      </c>
      <c r="M32" s="85" t="s">
        <v>37</v>
      </c>
      <c r="N32" s="87">
        <v>1</v>
      </c>
      <c r="O32" s="94">
        <f t="shared" ref="O32:O38" si="1">P32/N32</f>
        <v>0</v>
      </c>
      <c r="P32" s="94">
        <f>89286-89286</f>
        <v>0</v>
      </c>
      <c r="Q32" s="83" t="s">
        <v>96</v>
      </c>
      <c r="R32" s="83" t="s">
        <v>76</v>
      </c>
      <c r="S32" s="84" t="s">
        <v>77</v>
      </c>
      <c r="T32" s="83">
        <v>30</v>
      </c>
    </row>
    <row r="33" spans="1:20" s="98" customFormat="1" ht="51">
      <c r="A33" s="89"/>
      <c r="B33" s="85">
        <v>74</v>
      </c>
      <c r="C33" s="90" t="s">
        <v>29</v>
      </c>
      <c r="D33" s="91" t="s">
        <v>30</v>
      </c>
      <c r="E33" s="97" t="s">
        <v>174</v>
      </c>
      <c r="F33" s="93" t="s">
        <v>71</v>
      </c>
      <c r="G33" s="84" t="s">
        <v>72</v>
      </c>
      <c r="H33" s="84" t="s">
        <v>175</v>
      </c>
      <c r="I33" s="84" t="s">
        <v>176</v>
      </c>
      <c r="J33" s="84"/>
      <c r="K33" s="83"/>
      <c r="L33" s="83" t="s">
        <v>62</v>
      </c>
      <c r="M33" s="85" t="s">
        <v>37</v>
      </c>
      <c r="N33" s="87">
        <v>10</v>
      </c>
      <c r="O33" s="94">
        <f t="shared" si="1"/>
        <v>39509</v>
      </c>
      <c r="P33" s="94">
        <f>535704-140614</f>
        <v>395090</v>
      </c>
      <c r="Q33" s="83" t="s">
        <v>104</v>
      </c>
      <c r="R33" s="83" t="s">
        <v>76</v>
      </c>
      <c r="S33" s="84" t="s">
        <v>177</v>
      </c>
      <c r="T33" s="83">
        <v>30</v>
      </c>
    </row>
    <row r="34" spans="1:20" s="98" customFormat="1" ht="76.5">
      <c r="A34" s="89"/>
      <c r="B34" s="85">
        <v>75</v>
      </c>
      <c r="C34" s="90" t="s">
        <v>29</v>
      </c>
      <c r="D34" s="91" t="s">
        <v>30</v>
      </c>
      <c r="E34" s="96" t="s">
        <v>178</v>
      </c>
      <c r="F34" s="84" t="s">
        <v>42</v>
      </c>
      <c r="G34" s="84" t="s">
        <v>42</v>
      </c>
      <c r="H34" s="84" t="s">
        <v>79</v>
      </c>
      <c r="I34" s="84" t="s">
        <v>80</v>
      </c>
      <c r="J34" s="84"/>
      <c r="K34" s="83"/>
      <c r="L34" s="83" t="s">
        <v>62</v>
      </c>
      <c r="M34" s="85" t="s">
        <v>37</v>
      </c>
      <c r="N34" s="87">
        <v>14</v>
      </c>
      <c r="O34" s="94">
        <f t="shared" si="1"/>
        <v>11049</v>
      </c>
      <c r="P34" s="94">
        <f>401790-247104</f>
        <v>154686</v>
      </c>
      <c r="Q34" s="83" t="s">
        <v>104</v>
      </c>
      <c r="R34" s="83" t="s">
        <v>76</v>
      </c>
      <c r="S34" s="84" t="s">
        <v>177</v>
      </c>
      <c r="T34" s="83">
        <v>30</v>
      </c>
    </row>
    <row r="35" spans="1:20" s="98" customFormat="1" ht="51">
      <c r="A35" s="89"/>
      <c r="B35" s="99">
        <v>76</v>
      </c>
      <c r="C35" s="90" t="s">
        <v>29</v>
      </c>
      <c r="D35" s="91" t="s">
        <v>30</v>
      </c>
      <c r="E35" s="92" t="s">
        <v>116</v>
      </c>
      <c r="F35" s="93" t="s">
        <v>49</v>
      </c>
      <c r="G35" s="84" t="s">
        <v>50</v>
      </c>
      <c r="H35" s="84" t="s">
        <v>51</v>
      </c>
      <c r="I35" s="84" t="s">
        <v>179</v>
      </c>
      <c r="J35" s="84"/>
      <c r="K35" s="83"/>
      <c r="L35" s="83" t="s">
        <v>62</v>
      </c>
      <c r="M35" s="85" t="s">
        <v>37</v>
      </c>
      <c r="N35" s="87">
        <v>14</v>
      </c>
      <c r="O35" s="94">
        <f t="shared" si="1"/>
        <v>10715</v>
      </c>
      <c r="P35" s="94">
        <f>62500+87510</f>
        <v>150010</v>
      </c>
      <c r="Q35" s="83" t="s">
        <v>104</v>
      </c>
      <c r="R35" s="83" t="s">
        <v>76</v>
      </c>
      <c r="S35" s="84" t="s">
        <v>177</v>
      </c>
      <c r="T35" s="83">
        <v>30</v>
      </c>
    </row>
    <row r="36" spans="1:20" s="98" customFormat="1" ht="51">
      <c r="A36" s="89"/>
      <c r="B36" s="85">
        <v>77</v>
      </c>
      <c r="C36" s="90" t="s">
        <v>29</v>
      </c>
      <c r="D36" s="91" t="s">
        <v>30</v>
      </c>
      <c r="E36" s="101" t="s">
        <v>118</v>
      </c>
      <c r="F36" s="84" t="s">
        <v>119</v>
      </c>
      <c r="G36" s="84" t="s">
        <v>119</v>
      </c>
      <c r="H36" s="84" t="s">
        <v>120</v>
      </c>
      <c r="I36" s="83" t="s">
        <v>180</v>
      </c>
      <c r="J36" s="83"/>
      <c r="K36" s="83"/>
      <c r="L36" s="83" t="s">
        <v>62</v>
      </c>
      <c r="M36" s="85" t="s">
        <v>37</v>
      </c>
      <c r="N36" s="87">
        <v>2</v>
      </c>
      <c r="O36" s="94">
        <f t="shared" si="1"/>
        <v>70125</v>
      </c>
      <c r="P36" s="94">
        <f>178572-38322</f>
        <v>140250</v>
      </c>
      <c r="Q36" s="83" t="s">
        <v>104</v>
      </c>
      <c r="R36" s="83" t="s">
        <v>76</v>
      </c>
      <c r="S36" s="84" t="s">
        <v>177</v>
      </c>
      <c r="T36" s="83">
        <v>30</v>
      </c>
    </row>
    <row r="37" spans="1:20" s="98" customFormat="1" ht="51">
      <c r="A37" s="89"/>
      <c r="B37" s="85">
        <v>78</v>
      </c>
      <c r="C37" s="90" t="s">
        <v>29</v>
      </c>
      <c r="D37" s="91" t="s">
        <v>30</v>
      </c>
      <c r="E37" s="92" t="s">
        <v>181</v>
      </c>
      <c r="F37" s="84" t="s">
        <v>101</v>
      </c>
      <c r="G37" s="84" t="s">
        <v>101</v>
      </c>
      <c r="H37" s="84" t="s">
        <v>182</v>
      </c>
      <c r="I37" s="84" t="s">
        <v>183</v>
      </c>
      <c r="J37" s="84"/>
      <c r="K37" s="83"/>
      <c r="L37" s="83" t="s">
        <v>62</v>
      </c>
      <c r="M37" s="85" t="s">
        <v>37</v>
      </c>
      <c r="N37" s="87">
        <v>6</v>
      </c>
      <c r="O37" s="94">
        <f t="shared" si="1"/>
        <v>17411</v>
      </c>
      <c r="P37" s="94">
        <f>375000-270534</f>
        <v>104466</v>
      </c>
      <c r="Q37" s="83" t="s">
        <v>104</v>
      </c>
      <c r="R37" s="83" t="s">
        <v>76</v>
      </c>
      <c r="S37" s="84" t="s">
        <v>177</v>
      </c>
      <c r="T37" s="83">
        <v>30</v>
      </c>
    </row>
    <row r="38" spans="1:20" s="98" customFormat="1" ht="51">
      <c r="A38" s="89"/>
      <c r="B38" s="99">
        <v>79</v>
      </c>
      <c r="C38" s="90" t="s">
        <v>29</v>
      </c>
      <c r="D38" s="91" t="s">
        <v>30</v>
      </c>
      <c r="E38" s="92" t="s">
        <v>184</v>
      </c>
      <c r="F38" s="84" t="s">
        <v>161</v>
      </c>
      <c r="G38" s="84" t="s">
        <v>161</v>
      </c>
      <c r="H38" s="84" t="s">
        <v>185</v>
      </c>
      <c r="I38" s="84" t="s">
        <v>186</v>
      </c>
      <c r="J38" s="84"/>
      <c r="K38" s="84"/>
      <c r="L38" s="83" t="s">
        <v>62</v>
      </c>
      <c r="M38" s="85" t="s">
        <v>37</v>
      </c>
      <c r="N38" s="87">
        <v>2</v>
      </c>
      <c r="O38" s="94">
        <f t="shared" si="1"/>
        <v>33808</v>
      </c>
      <c r="P38" s="94">
        <f>80358-12742</f>
        <v>67616</v>
      </c>
      <c r="Q38" s="83" t="s">
        <v>104</v>
      </c>
      <c r="R38" s="83" t="s">
        <v>76</v>
      </c>
      <c r="S38" s="84" t="s">
        <v>177</v>
      </c>
      <c r="T38" s="83">
        <v>30</v>
      </c>
    </row>
    <row r="39" spans="1:20" s="98" customFormat="1" ht="51">
      <c r="A39" s="89"/>
      <c r="B39" s="85">
        <v>84</v>
      </c>
      <c r="C39" s="90" t="s">
        <v>29</v>
      </c>
      <c r="D39" s="91" t="s">
        <v>30</v>
      </c>
      <c r="E39" s="92" t="s">
        <v>133</v>
      </c>
      <c r="F39" s="92" t="s">
        <v>159</v>
      </c>
      <c r="G39" s="84" t="s">
        <v>135</v>
      </c>
      <c r="H39" s="84" t="s">
        <v>136</v>
      </c>
      <c r="I39" s="92" t="s">
        <v>137</v>
      </c>
      <c r="J39" s="92"/>
      <c r="K39" s="84"/>
      <c r="L39" s="83" t="s">
        <v>62</v>
      </c>
      <c r="M39" s="85" t="s">
        <v>37</v>
      </c>
      <c r="N39" s="87">
        <v>1</v>
      </c>
      <c r="O39" s="94">
        <v>62500</v>
      </c>
      <c r="P39" s="94">
        <v>62500</v>
      </c>
      <c r="Q39" s="83" t="s">
        <v>104</v>
      </c>
      <c r="R39" s="83" t="s">
        <v>76</v>
      </c>
      <c r="S39" s="84" t="s">
        <v>177</v>
      </c>
      <c r="T39" s="83">
        <v>100</v>
      </c>
    </row>
    <row r="40" spans="1:20" s="98" customFormat="1" ht="63.75">
      <c r="A40" s="89"/>
      <c r="B40" s="85">
        <v>110</v>
      </c>
      <c r="C40" s="90" t="s">
        <v>29</v>
      </c>
      <c r="D40" s="91" t="s">
        <v>30</v>
      </c>
      <c r="E40" s="97" t="s">
        <v>107</v>
      </c>
      <c r="F40" s="93" t="s">
        <v>71</v>
      </c>
      <c r="G40" s="84" t="s">
        <v>72</v>
      </c>
      <c r="H40" s="84" t="s">
        <v>162</v>
      </c>
      <c r="I40" s="84" t="s">
        <v>110</v>
      </c>
      <c r="J40" s="84"/>
      <c r="K40" s="83"/>
      <c r="L40" s="83" t="s">
        <v>62</v>
      </c>
      <c r="M40" s="85" t="s">
        <v>37</v>
      </c>
      <c r="N40" s="87">
        <v>12</v>
      </c>
      <c r="O40" s="94">
        <f t="shared" ref="O40:O47" si="2">P40/N40</f>
        <v>62910</v>
      </c>
      <c r="P40" s="94">
        <f>535704+219216</f>
        <v>754920</v>
      </c>
      <c r="Q40" s="83" t="s">
        <v>96</v>
      </c>
      <c r="R40" s="83" t="s">
        <v>76</v>
      </c>
      <c r="S40" s="84" t="s">
        <v>192</v>
      </c>
      <c r="T40" s="83">
        <v>100</v>
      </c>
    </row>
    <row r="41" spans="1:20" s="98" customFormat="1" ht="76.5">
      <c r="A41" s="89"/>
      <c r="B41" s="85">
        <v>111</v>
      </c>
      <c r="C41" s="90" t="s">
        <v>29</v>
      </c>
      <c r="D41" s="91" t="s">
        <v>30</v>
      </c>
      <c r="E41" s="96" t="s">
        <v>78</v>
      </c>
      <c r="F41" s="84" t="s">
        <v>93</v>
      </c>
      <c r="G41" s="84" t="s">
        <v>93</v>
      </c>
      <c r="H41" s="84" t="s">
        <v>79</v>
      </c>
      <c r="I41" s="84" t="s">
        <v>80</v>
      </c>
      <c r="J41" s="84"/>
      <c r="K41" s="83"/>
      <c r="L41" s="83" t="s">
        <v>62</v>
      </c>
      <c r="M41" s="85" t="s">
        <v>37</v>
      </c>
      <c r="N41" s="87">
        <v>15</v>
      </c>
      <c r="O41" s="94">
        <f t="shared" si="2"/>
        <v>10223</v>
      </c>
      <c r="P41" s="94">
        <f>401790-248445</f>
        <v>153345</v>
      </c>
      <c r="Q41" s="83" t="s">
        <v>96</v>
      </c>
      <c r="R41" s="83" t="s">
        <v>76</v>
      </c>
      <c r="S41" s="84" t="s">
        <v>192</v>
      </c>
      <c r="T41" s="83">
        <v>100</v>
      </c>
    </row>
    <row r="42" spans="1:20" s="98" customFormat="1" ht="51">
      <c r="A42" s="89"/>
      <c r="B42" s="99">
        <v>112</v>
      </c>
      <c r="C42" s="90" t="s">
        <v>29</v>
      </c>
      <c r="D42" s="91" t="s">
        <v>30</v>
      </c>
      <c r="E42" s="92" t="s">
        <v>116</v>
      </c>
      <c r="F42" s="93" t="s">
        <v>49</v>
      </c>
      <c r="G42" s="84" t="s">
        <v>50</v>
      </c>
      <c r="H42" s="84" t="s">
        <v>51</v>
      </c>
      <c r="I42" s="84" t="s">
        <v>117</v>
      </c>
      <c r="J42" s="84"/>
      <c r="K42" s="83"/>
      <c r="L42" s="83" t="s">
        <v>62</v>
      </c>
      <c r="M42" s="85" t="s">
        <v>37</v>
      </c>
      <c r="N42" s="87">
        <v>14</v>
      </c>
      <c r="O42" s="94">
        <f t="shared" si="2"/>
        <v>11049</v>
      </c>
      <c r="P42" s="94">
        <f>62500+92186</f>
        <v>154686</v>
      </c>
      <c r="Q42" s="83" t="s">
        <v>96</v>
      </c>
      <c r="R42" s="83" t="s">
        <v>76</v>
      </c>
      <c r="S42" s="84" t="s">
        <v>192</v>
      </c>
      <c r="T42" s="83">
        <v>100</v>
      </c>
    </row>
    <row r="43" spans="1:20" s="98" customFormat="1" ht="51">
      <c r="A43" s="89"/>
      <c r="B43" s="85">
        <v>113</v>
      </c>
      <c r="C43" s="90" t="s">
        <v>29</v>
      </c>
      <c r="D43" s="91" t="s">
        <v>30</v>
      </c>
      <c r="E43" s="101" t="s">
        <v>118</v>
      </c>
      <c r="F43" s="84" t="s">
        <v>119</v>
      </c>
      <c r="G43" s="84" t="s">
        <v>119</v>
      </c>
      <c r="H43" s="84" t="s">
        <v>120</v>
      </c>
      <c r="I43" s="83" t="s">
        <v>121</v>
      </c>
      <c r="J43" s="83"/>
      <c r="K43" s="83"/>
      <c r="L43" s="83" t="s">
        <v>62</v>
      </c>
      <c r="M43" s="85" t="s">
        <v>37</v>
      </c>
      <c r="N43" s="87">
        <v>2</v>
      </c>
      <c r="O43" s="94">
        <f t="shared" si="2"/>
        <v>63750</v>
      </c>
      <c r="P43" s="94">
        <f>178572-51072</f>
        <v>127500</v>
      </c>
      <c r="Q43" s="83" t="s">
        <v>96</v>
      </c>
      <c r="R43" s="83" t="s">
        <v>76</v>
      </c>
      <c r="S43" s="84" t="s">
        <v>192</v>
      </c>
      <c r="T43" s="83">
        <v>100</v>
      </c>
    </row>
    <row r="44" spans="1:20" s="98" customFormat="1" ht="76.5">
      <c r="A44" s="89"/>
      <c r="B44" s="85">
        <v>114</v>
      </c>
      <c r="C44" s="90" t="s">
        <v>29</v>
      </c>
      <c r="D44" s="91" t="s">
        <v>30</v>
      </c>
      <c r="E44" s="92" t="s">
        <v>83</v>
      </c>
      <c r="F44" s="84" t="s">
        <v>101</v>
      </c>
      <c r="G44" s="84" t="s">
        <v>84</v>
      </c>
      <c r="H44" s="84" t="s">
        <v>85</v>
      </c>
      <c r="I44" s="84" t="s">
        <v>86</v>
      </c>
      <c r="J44" s="84"/>
      <c r="K44" s="83"/>
      <c r="L44" s="83" t="s">
        <v>62</v>
      </c>
      <c r="M44" s="85" t="s">
        <v>37</v>
      </c>
      <c r="N44" s="87">
        <v>10</v>
      </c>
      <c r="O44" s="94">
        <f t="shared" si="2"/>
        <v>56700</v>
      </c>
      <c r="P44" s="94">
        <f>375000+192000</f>
        <v>567000</v>
      </c>
      <c r="Q44" s="83" t="s">
        <v>96</v>
      </c>
      <c r="R44" s="83" t="s">
        <v>76</v>
      </c>
      <c r="S44" s="84" t="s">
        <v>192</v>
      </c>
      <c r="T44" s="83">
        <v>100</v>
      </c>
    </row>
    <row r="45" spans="1:20" s="98" customFormat="1" ht="51">
      <c r="A45" s="89"/>
      <c r="B45" s="99">
        <v>115</v>
      </c>
      <c r="C45" s="90" t="s">
        <v>29</v>
      </c>
      <c r="D45" s="91" t="s">
        <v>30</v>
      </c>
      <c r="E45" s="92" t="s">
        <v>130</v>
      </c>
      <c r="F45" s="84" t="s">
        <v>101</v>
      </c>
      <c r="G45" s="84" t="s">
        <v>101</v>
      </c>
      <c r="H45" s="84" t="s">
        <v>140</v>
      </c>
      <c r="I45" s="84" t="s">
        <v>132</v>
      </c>
      <c r="J45" s="84"/>
      <c r="K45" s="84"/>
      <c r="L45" s="83" t="s">
        <v>62</v>
      </c>
      <c r="M45" s="85" t="s">
        <v>37</v>
      </c>
      <c r="N45" s="87">
        <v>2</v>
      </c>
      <c r="O45" s="94">
        <f t="shared" si="2"/>
        <v>24535</v>
      </c>
      <c r="P45" s="94">
        <f>80358-31288</f>
        <v>49070</v>
      </c>
      <c r="Q45" s="83" t="s">
        <v>96</v>
      </c>
      <c r="R45" s="83" t="s">
        <v>76</v>
      </c>
      <c r="S45" s="84" t="s">
        <v>192</v>
      </c>
      <c r="T45" s="83">
        <v>100</v>
      </c>
    </row>
    <row r="46" spans="1:20" s="98" customFormat="1" ht="51">
      <c r="A46" s="89"/>
      <c r="B46" s="85">
        <v>117</v>
      </c>
      <c r="C46" s="90" t="s">
        <v>29</v>
      </c>
      <c r="D46" s="91" t="s">
        <v>30</v>
      </c>
      <c r="E46" s="96" t="s">
        <v>145</v>
      </c>
      <c r="F46" s="96" t="s">
        <v>146</v>
      </c>
      <c r="G46" s="84" t="s">
        <v>147</v>
      </c>
      <c r="H46" s="84" t="s">
        <v>148</v>
      </c>
      <c r="I46" s="84" t="s">
        <v>149</v>
      </c>
      <c r="J46" s="84"/>
      <c r="K46" s="83"/>
      <c r="L46" s="83" t="s">
        <v>62</v>
      </c>
      <c r="M46" s="85" t="s">
        <v>37</v>
      </c>
      <c r="N46" s="87">
        <v>8</v>
      </c>
      <c r="O46" s="94">
        <f t="shared" si="2"/>
        <v>11500</v>
      </c>
      <c r="P46" s="94">
        <f>35714+56286</f>
        <v>92000</v>
      </c>
      <c r="Q46" s="83" t="s">
        <v>96</v>
      </c>
      <c r="R46" s="83" t="s">
        <v>76</v>
      </c>
      <c r="S46" s="84" t="s">
        <v>192</v>
      </c>
      <c r="T46" s="83">
        <v>100</v>
      </c>
    </row>
    <row r="47" spans="1:20" s="98" customFormat="1" ht="51">
      <c r="A47" s="89"/>
      <c r="B47" s="99">
        <v>118</v>
      </c>
      <c r="C47" s="90" t="s">
        <v>29</v>
      </c>
      <c r="D47" s="91" t="s">
        <v>30</v>
      </c>
      <c r="E47" s="92" t="s">
        <v>150</v>
      </c>
      <c r="F47" s="96" t="s">
        <v>146</v>
      </c>
      <c r="G47" s="84" t="s">
        <v>147</v>
      </c>
      <c r="H47" s="84" t="s">
        <v>152</v>
      </c>
      <c r="I47" s="84" t="s">
        <v>153</v>
      </c>
      <c r="J47" s="84"/>
      <c r="K47" s="83"/>
      <c r="L47" s="83" t="s">
        <v>62</v>
      </c>
      <c r="M47" s="85" t="s">
        <v>37</v>
      </c>
      <c r="N47" s="87">
        <v>4</v>
      </c>
      <c r="O47" s="94">
        <f t="shared" si="2"/>
        <v>16000</v>
      </c>
      <c r="P47" s="94">
        <f>35714+28286</f>
        <v>64000</v>
      </c>
      <c r="Q47" s="83" t="s">
        <v>96</v>
      </c>
      <c r="R47" s="83" t="s">
        <v>76</v>
      </c>
      <c r="S47" s="84" t="s">
        <v>192</v>
      </c>
      <c r="T47" s="83">
        <v>100</v>
      </c>
    </row>
    <row r="48" spans="1:20" s="98" customFormat="1" ht="51">
      <c r="A48" s="89"/>
      <c r="B48" s="85">
        <v>120</v>
      </c>
      <c r="C48" s="90" t="s">
        <v>29</v>
      </c>
      <c r="D48" s="91" t="s">
        <v>30</v>
      </c>
      <c r="E48" s="92" t="s">
        <v>133</v>
      </c>
      <c r="F48" s="92" t="s">
        <v>159</v>
      </c>
      <c r="G48" s="84" t="s">
        <v>135</v>
      </c>
      <c r="H48" s="84" t="s">
        <v>136</v>
      </c>
      <c r="I48" s="92" t="s">
        <v>137</v>
      </c>
      <c r="J48" s="92"/>
      <c r="K48" s="84"/>
      <c r="L48" s="83" t="s">
        <v>62</v>
      </c>
      <c r="M48" s="85" t="s">
        <v>37</v>
      </c>
      <c r="N48" s="87">
        <v>1</v>
      </c>
      <c r="O48" s="94">
        <v>62500</v>
      </c>
      <c r="P48" s="94">
        <v>62500</v>
      </c>
      <c r="Q48" s="83" t="s">
        <v>96</v>
      </c>
      <c r="R48" s="83" t="s">
        <v>76</v>
      </c>
      <c r="S48" s="84" t="s">
        <v>192</v>
      </c>
      <c r="T48" s="83">
        <v>100</v>
      </c>
    </row>
    <row r="49" spans="1:20" s="98" customFormat="1" ht="51">
      <c r="A49" s="89"/>
      <c r="B49" s="85">
        <v>126</v>
      </c>
      <c r="C49" s="90" t="s">
        <v>29</v>
      </c>
      <c r="D49" s="91" t="s">
        <v>30</v>
      </c>
      <c r="E49" s="96" t="s">
        <v>145</v>
      </c>
      <c r="F49" s="96" t="s">
        <v>146</v>
      </c>
      <c r="G49" s="84" t="s">
        <v>147</v>
      </c>
      <c r="H49" s="84" t="s">
        <v>148</v>
      </c>
      <c r="I49" s="84" t="s">
        <v>149</v>
      </c>
      <c r="J49" s="84"/>
      <c r="K49" s="83"/>
      <c r="L49" s="83" t="s">
        <v>62</v>
      </c>
      <c r="M49" s="85" t="s">
        <v>37</v>
      </c>
      <c r="N49" s="87">
        <v>1</v>
      </c>
      <c r="O49" s="94">
        <f>P49/N49</f>
        <v>0</v>
      </c>
      <c r="P49" s="94">
        <f>35714-35714</f>
        <v>0</v>
      </c>
      <c r="Q49" s="83" t="s">
        <v>96</v>
      </c>
      <c r="R49" s="83" t="s">
        <v>76</v>
      </c>
      <c r="S49" s="84" t="s">
        <v>77</v>
      </c>
      <c r="T49" s="83">
        <v>30</v>
      </c>
    </row>
    <row r="50" spans="1:20" s="98" customFormat="1" ht="51">
      <c r="A50" s="89"/>
      <c r="B50" s="99">
        <v>127</v>
      </c>
      <c r="C50" s="90" t="s">
        <v>29</v>
      </c>
      <c r="D50" s="91" t="s">
        <v>30</v>
      </c>
      <c r="E50" s="92" t="s">
        <v>154</v>
      </c>
      <c r="F50" s="93" t="s">
        <v>155</v>
      </c>
      <c r="G50" s="84" t="s">
        <v>156</v>
      </c>
      <c r="H50" s="84" t="s">
        <v>157</v>
      </c>
      <c r="I50" s="84" t="s">
        <v>158</v>
      </c>
      <c r="J50" s="84"/>
      <c r="K50" s="84"/>
      <c r="L50" s="83" t="s">
        <v>62</v>
      </c>
      <c r="M50" s="85" t="s">
        <v>37</v>
      </c>
      <c r="N50" s="87">
        <v>1</v>
      </c>
      <c r="O50" s="94">
        <f>P50/N50</f>
        <v>0</v>
      </c>
      <c r="P50" s="94">
        <f>89286-89286</f>
        <v>0</v>
      </c>
      <c r="Q50" s="83" t="s">
        <v>96</v>
      </c>
      <c r="R50" s="83" t="s">
        <v>76</v>
      </c>
      <c r="S50" s="84" t="s">
        <v>77</v>
      </c>
      <c r="T50" s="83">
        <v>30</v>
      </c>
    </row>
    <row r="51" spans="1:20" s="98" customFormat="1" ht="51" outlineLevel="1">
      <c r="A51" s="89"/>
      <c r="B51" s="85">
        <v>180</v>
      </c>
      <c r="C51" s="90" t="s">
        <v>29</v>
      </c>
      <c r="D51" s="91" t="s">
        <v>30</v>
      </c>
      <c r="E51" s="101" t="s">
        <v>242</v>
      </c>
      <c r="F51" s="102" t="s">
        <v>243</v>
      </c>
      <c r="G51" s="84" t="s">
        <v>244</v>
      </c>
      <c r="H51" s="84" t="s">
        <v>245</v>
      </c>
      <c r="I51" s="84" t="s">
        <v>246</v>
      </c>
      <c r="J51" s="84"/>
      <c r="K51" s="83"/>
      <c r="L51" s="83" t="s">
        <v>62</v>
      </c>
      <c r="M51" s="85" t="s">
        <v>247</v>
      </c>
      <c r="N51" s="87">
        <v>1460</v>
      </c>
      <c r="O51" s="94">
        <f>P51</f>
        <v>0</v>
      </c>
      <c r="P51" s="94">
        <f>912500-912500</f>
        <v>0</v>
      </c>
      <c r="Q51" s="83" t="s">
        <v>104</v>
      </c>
      <c r="R51" s="83" t="s">
        <v>190</v>
      </c>
      <c r="S51" s="84" t="s">
        <v>192</v>
      </c>
      <c r="T51" s="83">
        <v>100</v>
      </c>
    </row>
    <row r="52" spans="1:20" s="98" customFormat="1" ht="51">
      <c r="A52" s="89"/>
      <c r="B52" s="85">
        <v>186</v>
      </c>
      <c r="C52" s="90" t="s">
        <v>29</v>
      </c>
      <c r="D52" s="91" t="s">
        <v>30</v>
      </c>
      <c r="E52" s="92" t="s">
        <v>259</v>
      </c>
      <c r="F52" s="92" t="s">
        <v>159</v>
      </c>
      <c r="G52" s="84" t="s">
        <v>135</v>
      </c>
      <c r="H52" s="83" t="s">
        <v>260</v>
      </c>
      <c r="I52" s="83" t="s">
        <v>261</v>
      </c>
      <c r="J52" s="83"/>
      <c r="K52" s="83"/>
      <c r="L52" s="83" t="s">
        <v>62</v>
      </c>
      <c r="M52" s="85" t="s">
        <v>37</v>
      </c>
      <c r="N52" s="87">
        <v>1</v>
      </c>
      <c r="O52" s="94">
        <v>2616071</v>
      </c>
      <c r="P52" s="94">
        <v>2616071</v>
      </c>
      <c r="Q52" s="83" t="s">
        <v>104</v>
      </c>
      <c r="R52" s="83" t="s">
        <v>76</v>
      </c>
      <c r="S52" s="84" t="s">
        <v>177</v>
      </c>
      <c r="T52" s="83">
        <v>30</v>
      </c>
    </row>
    <row r="53" spans="1:20" s="98" customFormat="1" ht="51">
      <c r="A53" s="89"/>
      <c r="B53" s="85">
        <v>197</v>
      </c>
      <c r="C53" s="90" t="s">
        <v>29</v>
      </c>
      <c r="D53" s="91" t="s">
        <v>30</v>
      </c>
      <c r="E53" s="83" t="s">
        <v>288</v>
      </c>
      <c r="F53" s="84" t="s">
        <v>289</v>
      </c>
      <c r="G53" s="84" t="s">
        <v>289</v>
      </c>
      <c r="H53" s="84" t="s">
        <v>290</v>
      </c>
      <c r="I53" s="83" t="s">
        <v>291</v>
      </c>
      <c r="J53" s="83"/>
      <c r="K53" s="83"/>
      <c r="L53" s="83" t="s">
        <v>62</v>
      </c>
      <c r="M53" s="85" t="s">
        <v>37</v>
      </c>
      <c r="N53" s="87">
        <v>1</v>
      </c>
      <c r="O53" s="94">
        <v>125000</v>
      </c>
      <c r="P53" s="94">
        <v>125000</v>
      </c>
      <c r="Q53" s="83" t="s">
        <v>96</v>
      </c>
      <c r="R53" s="83" t="s">
        <v>292</v>
      </c>
      <c r="S53" s="84" t="s">
        <v>40</v>
      </c>
      <c r="T53" s="83">
        <v>100</v>
      </c>
    </row>
    <row r="54" spans="1:20" s="98" customFormat="1" ht="51" outlineLevel="1">
      <c r="A54" s="89"/>
      <c r="B54" s="85">
        <v>213</v>
      </c>
      <c r="C54" s="90" t="s">
        <v>29</v>
      </c>
      <c r="D54" s="100" t="s">
        <v>327</v>
      </c>
      <c r="E54" s="92" t="s">
        <v>328</v>
      </c>
      <c r="F54" s="84" t="s">
        <v>329</v>
      </c>
      <c r="G54" s="84" t="s">
        <v>330</v>
      </c>
      <c r="H54" s="84" t="s">
        <v>331</v>
      </c>
      <c r="I54" s="84" t="s">
        <v>332</v>
      </c>
      <c r="J54" s="84"/>
      <c r="K54" s="83"/>
      <c r="L54" s="103" t="s">
        <v>62</v>
      </c>
      <c r="M54" s="85" t="s">
        <v>333</v>
      </c>
      <c r="N54" s="87">
        <v>1</v>
      </c>
      <c r="O54" s="94">
        <f>P54/N54</f>
        <v>3033929</v>
      </c>
      <c r="P54" s="94">
        <f>6250000-3216071</f>
        <v>3033929</v>
      </c>
      <c r="Q54" s="83" t="s">
        <v>96</v>
      </c>
      <c r="R54" s="83" t="s">
        <v>190</v>
      </c>
      <c r="S54" s="84" t="s">
        <v>192</v>
      </c>
      <c r="T54" s="83">
        <v>30</v>
      </c>
    </row>
    <row r="55" spans="1:20" s="98" customFormat="1" ht="25.5">
      <c r="A55" s="89"/>
      <c r="B55" s="99">
        <v>217</v>
      </c>
      <c r="C55" s="90" t="s">
        <v>29</v>
      </c>
      <c r="D55" s="100" t="s">
        <v>339</v>
      </c>
      <c r="E55" s="83" t="s">
        <v>346</v>
      </c>
      <c r="F55" s="84" t="s">
        <v>347</v>
      </c>
      <c r="G55" s="84" t="s">
        <v>348</v>
      </c>
      <c r="H55" s="84" t="s">
        <v>347</v>
      </c>
      <c r="I55" s="84" t="s">
        <v>348</v>
      </c>
      <c r="J55" s="84"/>
      <c r="K55" s="84"/>
      <c r="L55" s="83" t="s">
        <v>62</v>
      </c>
      <c r="M55" s="85" t="s">
        <v>345</v>
      </c>
      <c r="N55" s="87">
        <v>1</v>
      </c>
      <c r="O55" s="94">
        <f>P55</f>
        <v>82274</v>
      </c>
      <c r="P55" s="94">
        <f>535714-75000-70000-88440-220000</f>
        <v>82274</v>
      </c>
      <c r="Q55" s="83" t="s">
        <v>38</v>
      </c>
      <c r="R55" s="85" t="s">
        <v>104</v>
      </c>
      <c r="S55" s="83" t="s">
        <v>40</v>
      </c>
      <c r="T55" s="83">
        <v>0</v>
      </c>
    </row>
    <row r="56" spans="1:20" s="98" customFormat="1" ht="102" outlineLevel="1">
      <c r="A56" s="89"/>
      <c r="B56" s="99">
        <v>265</v>
      </c>
      <c r="C56" s="90" t="s">
        <v>29</v>
      </c>
      <c r="D56" s="100" t="s">
        <v>339</v>
      </c>
      <c r="E56" s="83" t="s">
        <v>405</v>
      </c>
      <c r="F56" s="84" t="s">
        <v>410</v>
      </c>
      <c r="G56" s="84" t="s">
        <v>411</v>
      </c>
      <c r="H56" s="84" t="s">
        <v>408</v>
      </c>
      <c r="I56" s="84" t="s">
        <v>409</v>
      </c>
      <c r="J56" s="84"/>
      <c r="K56" s="84"/>
      <c r="L56" s="83" t="s">
        <v>62</v>
      </c>
      <c r="M56" s="85" t="s">
        <v>345</v>
      </c>
      <c r="N56" s="87">
        <v>1</v>
      </c>
      <c r="O56" s="94">
        <v>829082</v>
      </c>
      <c r="P56" s="94">
        <v>829082</v>
      </c>
      <c r="Q56" s="83" t="s">
        <v>96</v>
      </c>
      <c r="R56" s="83" t="s">
        <v>190</v>
      </c>
      <c r="S56" s="84" t="s">
        <v>192</v>
      </c>
      <c r="T56" s="83">
        <v>30</v>
      </c>
    </row>
    <row r="57" spans="1:20" s="98" customFormat="1" ht="51" outlineLevel="1">
      <c r="A57" s="89"/>
      <c r="B57" s="85">
        <v>273</v>
      </c>
      <c r="C57" s="90" t="s">
        <v>29</v>
      </c>
      <c r="D57" s="100" t="s">
        <v>339</v>
      </c>
      <c r="E57" s="83" t="s">
        <v>422</v>
      </c>
      <c r="F57" s="84" t="s">
        <v>423</v>
      </c>
      <c r="G57" s="84" t="s">
        <v>424</v>
      </c>
      <c r="H57" s="84" t="s">
        <v>425</v>
      </c>
      <c r="I57" s="83" t="s">
        <v>426</v>
      </c>
      <c r="J57" s="83"/>
      <c r="K57" s="83"/>
      <c r="L57" s="83" t="s">
        <v>62</v>
      </c>
      <c r="M57" s="85" t="s">
        <v>345</v>
      </c>
      <c r="N57" s="87">
        <v>1</v>
      </c>
      <c r="O57" s="94">
        <f>P57</f>
        <v>36228519</v>
      </c>
      <c r="P57" s="94">
        <f>35021590+342500+864429</f>
        <v>36228519</v>
      </c>
      <c r="Q57" s="83" t="s">
        <v>128</v>
      </c>
      <c r="R57" s="83" t="s">
        <v>129</v>
      </c>
      <c r="S57" s="83" t="s">
        <v>40</v>
      </c>
      <c r="T57" s="83">
        <v>100</v>
      </c>
    </row>
    <row r="58" spans="1:20" s="98" customFormat="1" ht="63.75" outlineLevel="1">
      <c r="A58" s="89"/>
      <c r="B58" s="99">
        <v>280</v>
      </c>
      <c r="C58" s="90" t="s">
        <v>29</v>
      </c>
      <c r="D58" s="100" t="s">
        <v>339</v>
      </c>
      <c r="E58" s="83" t="s">
        <v>422</v>
      </c>
      <c r="F58" s="84" t="s">
        <v>423</v>
      </c>
      <c r="G58" s="84" t="s">
        <v>424</v>
      </c>
      <c r="H58" s="84" t="s">
        <v>425</v>
      </c>
      <c r="I58" s="83" t="s">
        <v>427</v>
      </c>
      <c r="J58" s="83"/>
      <c r="K58" s="83"/>
      <c r="L58" s="83" t="s">
        <v>62</v>
      </c>
      <c r="M58" s="85" t="s">
        <v>345</v>
      </c>
      <c r="N58" s="87">
        <v>1</v>
      </c>
      <c r="O58" s="94">
        <f>P58/N58</f>
        <v>348429</v>
      </c>
      <c r="P58" s="94">
        <f>446429-98000</f>
        <v>348429</v>
      </c>
      <c r="Q58" s="83" t="s">
        <v>128</v>
      </c>
      <c r="R58" s="83" t="s">
        <v>129</v>
      </c>
      <c r="S58" s="84" t="s">
        <v>173</v>
      </c>
      <c r="T58" s="83">
        <v>100</v>
      </c>
    </row>
    <row r="59" spans="1:20" s="98" customFormat="1" ht="51" outlineLevel="1">
      <c r="A59" s="89"/>
      <c r="B59" s="85">
        <v>281</v>
      </c>
      <c r="C59" s="90" t="s">
        <v>29</v>
      </c>
      <c r="D59" s="100" t="s">
        <v>339</v>
      </c>
      <c r="E59" s="83" t="s">
        <v>422</v>
      </c>
      <c r="F59" s="84" t="s">
        <v>423</v>
      </c>
      <c r="G59" s="84" t="s">
        <v>424</v>
      </c>
      <c r="H59" s="84" t="s">
        <v>425</v>
      </c>
      <c r="I59" s="83" t="s">
        <v>426</v>
      </c>
      <c r="J59" s="83"/>
      <c r="K59" s="83"/>
      <c r="L59" s="83" t="s">
        <v>62</v>
      </c>
      <c r="M59" s="85" t="s">
        <v>345</v>
      </c>
      <c r="N59" s="87">
        <v>1</v>
      </c>
      <c r="O59" s="94">
        <f>P59/N59</f>
        <v>296429</v>
      </c>
      <c r="P59" s="94">
        <f>446429-150000</f>
        <v>296429</v>
      </c>
      <c r="Q59" s="83" t="s">
        <v>128</v>
      </c>
      <c r="R59" s="84" t="s">
        <v>129</v>
      </c>
      <c r="S59" s="84" t="s">
        <v>177</v>
      </c>
      <c r="T59" s="83">
        <v>100</v>
      </c>
    </row>
    <row r="60" spans="1:20" s="98" customFormat="1" ht="51" outlineLevel="1">
      <c r="A60" s="89"/>
      <c r="B60" s="85">
        <v>282</v>
      </c>
      <c r="C60" s="90" t="s">
        <v>29</v>
      </c>
      <c r="D60" s="100" t="s">
        <v>339</v>
      </c>
      <c r="E60" s="83" t="s">
        <v>422</v>
      </c>
      <c r="F60" s="84" t="s">
        <v>423</v>
      </c>
      <c r="G60" s="84" t="s">
        <v>424</v>
      </c>
      <c r="H60" s="84" t="s">
        <v>425</v>
      </c>
      <c r="I60" s="83" t="s">
        <v>426</v>
      </c>
      <c r="J60" s="83"/>
      <c r="K60" s="83"/>
      <c r="L60" s="83" t="s">
        <v>62</v>
      </c>
      <c r="M60" s="85" t="s">
        <v>345</v>
      </c>
      <c r="N60" s="87">
        <v>1</v>
      </c>
      <c r="O60" s="94">
        <f>P60/N60</f>
        <v>0</v>
      </c>
      <c r="P60" s="94">
        <f>446429-446429</f>
        <v>0</v>
      </c>
      <c r="Q60" s="83" t="s">
        <v>128</v>
      </c>
      <c r="R60" s="83" t="s">
        <v>129</v>
      </c>
      <c r="S60" s="84" t="s">
        <v>187</v>
      </c>
      <c r="T60" s="83">
        <v>100</v>
      </c>
    </row>
    <row r="61" spans="1:20" s="98" customFormat="1" ht="51" outlineLevel="1">
      <c r="A61" s="89"/>
      <c r="B61" s="85">
        <v>287</v>
      </c>
      <c r="C61" s="90" t="s">
        <v>29</v>
      </c>
      <c r="D61" s="100" t="s">
        <v>339</v>
      </c>
      <c r="E61" s="83" t="s">
        <v>422</v>
      </c>
      <c r="F61" s="84" t="s">
        <v>423</v>
      </c>
      <c r="G61" s="84" t="s">
        <v>424</v>
      </c>
      <c r="H61" s="84" t="s">
        <v>425</v>
      </c>
      <c r="I61" s="83" t="s">
        <v>426</v>
      </c>
      <c r="J61" s="83"/>
      <c r="K61" s="83"/>
      <c r="L61" s="83" t="s">
        <v>62</v>
      </c>
      <c r="M61" s="85" t="s">
        <v>345</v>
      </c>
      <c r="N61" s="87">
        <v>1</v>
      </c>
      <c r="O61" s="94">
        <f>P61/N61</f>
        <v>276429</v>
      </c>
      <c r="P61" s="94">
        <f>446429-170000</f>
        <v>276429</v>
      </c>
      <c r="Q61" s="83" t="s">
        <v>128</v>
      </c>
      <c r="R61" s="83" t="s">
        <v>129</v>
      </c>
      <c r="S61" s="84" t="s">
        <v>193</v>
      </c>
      <c r="T61" s="83">
        <v>100</v>
      </c>
    </row>
    <row r="62" spans="1:20" s="98" customFormat="1" ht="81.75" customHeight="1">
      <c r="A62" s="89"/>
      <c r="B62" s="85">
        <v>297</v>
      </c>
      <c r="C62" s="90" t="s">
        <v>29</v>
      </c>
      <c r="D62" s="100" t="s">
        <v>339</v>
      </c>
      <c r="E62" s="83" t="s">
        <v>428</v>
      </c>
      <c r="F62" s="84" t="s">
        <v>429</v>
      </c>
      <c r="G62" s="84" t="s">
        <v>430</v>
      </c>
      <c r="H62" s="83" t="s">
        <v>431</v>
      </c>
      <c r="I62" s="83" t="s">
        <v>432</v>
      </c>
      <c r="J62" s="83"/>
      <c r="K62" s="83"/>
      <c r="L62" s="83" t="s">
        <v>62</v>
      </c>
      <c r="M62" s="85" t="s">
        <v>345</v>
      </c>
      <c r="N62" s="87">
        <v>1</v>
      </c>
      <c r="O62" s="94">
        <v>401786</v>
      </c>
      <c r="P62" s="94">
        <v>401786</v>
      </c>
      <c r="Q62" s="83" t="s">
        <v>96</v>
      </c>
      <c r="R62" s="83" t="s">
        <v>190</v>
      </c>
      <c r="S62" s="84" t="s">
        <v>192</v>
      </c>
      <c r="T62" s="83">
        <v>30</v>
      </c>
    </row>
    <row r="63" spans="1:20" s="98" customFormat="1" ht="25.5" outlineLevel="1">
      <c r="A63" s="89"/>
      <c r="B63" s="99">
        <v>316</v>
      </c>
      <c r="C63" s="90" t="s">
        <v>29</v>
      </c>
      <c r="D63" s="100" t="s">
        <v>339</v>
      </c>
      <c r="E63" s="101" t="s">
        <v>459</v>
      </c>
      <c r="F63" s="84" t="s">
        <v>393</v>
      </c>
      <c r="G63" s="84" t="s">
        <v>394</v>
      </c>
      <c r="H63" s="84" t="s">
        <v>395</v>
      </c>
      <c r="I63" s="84" t="s">
        <v>460</v>
      </c>
      <c r="J63" s="84"/>
      <c r="K63" s="84"/>
      <c r="L63" s="83" t="s">
        <v>62</v>
      </c>
      <c r="M63" s="85" t="s">
        <v>345</v>
      </c>
      <c r="N63" s="87">
        <v>1</v>
      </c>
      <c r="O63" s="94">
        <v>89286</v>
      </c>
      <c r="P63" s="94">
        <v>89286</v>
      </c>
      <c r="Q63" s="83" t="s">
        <v>96</v>
      </c>
      <c r="R63" s="83" t="s">
        <v>129</v>
      </c>
      <c r="S63" s="84" t="s">
        <v>192</v>
      </c>
      <c r="T63" s="83">
        <v>30</v>
      </c>
    </row>
    <row r="64" spans="1:20" s="98" customFormat="1" ht="63.75">
      <c r="A64" s="89"/>
      <c r="B64" s="99">
        <v>364</v>
      </c>
      <c r="C64" s="90" t="s">
        <v>365</v>
      </c>
      <c r="D64" s="100" t="s">
        <v>339</v>
      </c>
      <c r="E64" s="83" t="s">
        <v>531</v>
      </c>
      <c r="F64" s="97" t="s">
        <v>532</v>
      </c>
      <c r="G64" s="84" t="s">
        <v>533</v>
      </c>
      <c r="H64" s="97" t="s">
        <v>534</v>
      </c>
      <c r="I64" s="97" t="s">
        <v>535</v>
      </c>
      <c r="J64" s="97"/>
      <c r="K64" s="105"/>
      <c r="L64" s="83" t="s">
        <v>62</v>
      </c>
      <c r="M64" s="85" t="s">
        <v>345</v>
      </c>
      <c r="N64" s="87">
        <v>1</v>
      </c>
      <c r="O64" s="94">
        <v>377775</v>
      </c>
      <c r="P64" s="94">
        <v>377775</v>
      </c>
      <c r="Q64" s="83" t="s">
        <v>96</v>
      </c>
      <c r="R64" s="84" t="s">
        <v>526</v>
      </c>
      <c r="S64" s="84" t="s">
        <v>164</v>
      </c>
      <c r="T64" s="83">
        <v>100</v>
      </c>
    </row>
    <row r="65" spans="1:20" s="98" customFormat="1" ht="51" outlineLevel="1">
      <c r="A65" s="89"/>
      <c r="B65" s="85">
        <v>407</v>
      </c>
      <c r="C65" s="90" t="s">
        <v>29</v>
      </c>
      <c r="D65" s="100" t="s">
        <v>339</v>
      </c>
      <c r="E65" s="83" t="s">
        <v>581</v>
      </c>
      <c r="F65" s="84" t="s">
        <v>582</v>
      </c>
      <c r="G65" s="84" t="s">
        <v>583</v>
      </c>
      <c r="H65" s="84" t="s">
        <v>584</v>
      </c>
      <c r="I65" s="83" t="s">
        <v>585</v>
      </c>
      <c r="J65" s="83"/>
      <c r="K65" s="83"/>
      <c r="L65" s="103" t="s">
        <v>363</v>
      </c>
      <c r="M65" s="85" t="s">
        <v>345</v>
      </c>
      <c r="N65" s="87">
        <v>1</v>
      </c>
      <c r="O65" s="94">
        <f>P65</f>
        <v>0</v>
      </c>
      <c r="P65" s="94">
        <f>27912343-11612575-2481500-138500-7255747-2268875-4155146</f>
        <v>0</v>
      </c>
      <c r="Q65" s="83" t="s">
        <v>104</v>
      </c>
      <c r="R65" s="83" t="s">
        <v>190</v>
      </c>
      <c r="S65" s="84" t="s">
        <v>99</v>
      </c>
      <c r="T65" s="83">
        <v>0</v>
      </c>
    </row>
    <row r="66" spans="1:20" s="98" customFormat="1" ht="51" outlineLevel="1">
      <c r="A66" s="89"/>
      <c r="B66" s="85">
        <v>408</v>
      </c>
      <c r="C66" s="90" t="s">
        <v>29</v>
      </c>
      <c r="D66" s="100" t="s">
        <v>339</v>
      </c>
      <c r="E66" s="83" t="s">
        <v>581</v>
      </c>
      <c r="F66" s="84" t="s">
        <v>582</v>
      </c>
      <c r="G66" s="84" t="s">
        <v>583</v>
      </c>
      <c r="H66" s="84" t="s">
        <v>584</v>
      </c>
      <c r="I66" s="83" t="s">
        <v>585</v>
      </c>
      <c r="J66" s="83"/>
      <c r="K66" s="83"/>
      <c r="L66" s="103" t="s">
        <v>36</v>
      </c>
      <c r="M66" s="85" t="s">
        <v>345</v>
      </c>
      <c r="N66" s="87">
        <v>1</v>
      </c>
      <c r="O66" s="94">
        <f>P66/N66</f>
        <v>0</v>
      </c>
      <c r="P66" s="94">
        <f>27912343-5612691-22299652</f>
        <v>0</v>
      </c>
      <c r="Q66" s="83" t="s">
        <v>96</v>
      </c>
      <c r="R66" s="83" t="s">
        <v>190</v>
      </c>
      <c r="S66" s="84" t="s">
        <v>189</v>
      </c>
      <c r="T66" s="83">
        <v>0</v>
      </c>
    </row>
    <row r="67" spans="1:20" s="98" customFormat="1" ht="51" outlineLevel="1">
      <c r="A67" s="89"/>
      <c r="B67" s="99">
        <v>409</v>
      </c>
      <c r="C67" s="90" t="s">
        <v>29</v>
      </c>
      <c r="D67" s="100" t="s">
        <v>339</v>
      </c>
      <c r="E67" s="83" t="s">
        <v>581</v>
      </c>
      <c r="F67" s="84" t="s">
        <v>582</v>
      </c>
      <c r="G67" s="84" t="s">
        <v>583</v>
      </c>
      <c r="H67" s="84" t="s">
        <v>584</v>
      </c>
      <c r="I67" s="83" t="s">
        <v>585</v>
      </c>
      <c r="J67" s="83"/>
      <c r="K67" s="83"/>
      <c r="L67" s="103" t="s">
        <v>36</v>
      </c>
      <c r="M67" s="85" t="s">
        <v>345</v>
      </c>
      <c r="N67" s="87">
        <v>1</v>
      </c>
      <c r="O67" s="94">
        <f>P67/N67</f>
        <v>8255657</v>
      </c>
      <c r="P67" s="94">
        <f>27912343-2760558-16896128</f>
        <v>8255657</v>
      </c>
      <c r="Q67" s="83" t="s">
        <v>96</v>
      </c>
      <c r="R67" s="83" t="s">
        <v>190</v>
      </c>
      <c r="S67" s="84" t="s">
        <v>191</v>
      </c>
      <c r="T67" s="83">
        <v>0</v>
      </c>
    </row>
    <row r="68" spans="1:20" s="98" customFormat="1" ht="51" outlineLevel="1">
      <c r="A68" s="89"/>
      <c r="B68" s="85">
        <v>422</v>
      </c>
      <c r="C68" s="90" t="s">
        <v>29</v>
      </c>
      <c r="D68" s="100" t="s">
        <v>339</v>
      </c>
      <c r="E68" s="83" t="s">
        <v>589</v>
      </c>
      <c r="F68" s="84" t="s">
        <v>590</v>
      </c>
      <c r="G68" s="84" t="s">
        <v>591</v>
      </c>
      <c r="H68" s="84" t="s">
        <v>592</v>
      </c>
      <c r="I68" s="83" t="s">
        <v>593</v>
      </c>
      <c r="J68" s="83"/>
      <c r="K68" s="83"/>
      <c r="L68" s="83" t="s">
        <v>62</v>
      </c>
      <c r="M68" s="85" t="s">
        <v>345</v>
      </c>
      <c r="N68" s="87">
        <v>1</v>
      </c>
      <c r="O68" s="94">
        <v>446429</v>
      </c>
      <c r="P68" s="94">
        <v>446429</v>
      </c>
      <c r="Q68" s="83" t="s">
        <v>96</v>
      </c>
      <c r="R68" s="83" t="s">
        <v>190</v>
      </c>
      <c r="S68" s="84" t="s">
        <v>164</v>
      </c>
      <c r="T68" s="83">
        <v>30</v>
      </c>
    </row>
    <row r="69" spans="1:20" s="98" customFormat="1" ht="51" outlineLevel="1">
      <c r="A69" s="89"/>
      <c r="B69" s="85">
        <v>459</v>
      </c>
      <c r="C69" s="90" t="s">
        <v>29</v>
      </c>
      <c r="D69" s="100" t="s">
        <v>339</v>
      </c>
      <c r="E69" s="83" t="s">
        <v>574</v>
      </c>
      <c r="F69" s="83" t="s">
        <v>575</v>
      </c>
      <c r="G69" s="84" t="s">
        <v>576</v>
      </c>
      <c r="H69" s="84" t="s">
        <v>577</v>
      </c>
      <c r="I69" s="83" t="s">
        <v>578</v>
      </c>
      <c r="J69" s="83"/>
      <c r="K69" s="83"/>
      <c r="L69" s="83" t="s">
        <v>62</v>
      </c>
      <c r="M69" s="85" t="s">
        <v>345</v>
      </c>
      <c r="N69" s="87">
        <v>1</v>
      </c>
      <c r="O69" s="94">
        <v>1607143</v>
      </c>
      <c r="P69" s="94">
        <v>1607143</v>
      </c>
      <c r="Q69" s="83" t="s">
        <v>96</v>
      </c>
      <c r="R69" s="83" t="s">
        <v>190</v>
      </c>
      <c r="S69" s="84" t="s">
        <v>192</v>
      </c>
      <c r="T69" s="83">
        <v>0</v>
      </c>
    </row>
    <row r="70" spans="1:20" s="98" customFormat="1" ht="51">
      <c r="A70" s="89"/>
      <c r="B70" s="85">
        <v>774</v>
      </c>
      <c r="C70" s="90" t="s">
        <v>29</v>
      </c>
      <c r="D70" s="100" t="s">
        <v>339</v>
      </c>
      <c r="E70" s="83" t="s">
        <v>612</v>
      </c>
      <c r="F70" s="83" t="s">
        <v>925</v>
      </c>
      <c r="G70" s="83" t="s">
        <v>614</v>
      </c>
      <c r="H70" s="83" t="s">
        <v>615</v>
      </c>
      <c r="I70" s="84" t="s">
        <v>616</v>
      </c>
      <c r="J70" s="83" t="s">
        <v>926</v>
      </c>
      <c r="K70" s="83" t="s">
        <v>886</v>
      </c>
      <c r="L70" s="83" t="s">
        <v>62</v>
      </c>
      <c r="M70" s="85" t="s">
        <v>345</v>
      </c>
      <c r="N70" s="87">
        <v>1</v>
      </c>
      <c r="O70" s="94">
        <f t="shared" ref="O70:O133" si="3">P70/N70</f>
        <v>780000</v>
      </c>
      <c r="P70" s="94">
        <f>180000+600000</f>
        <v>780000</v>
      </c>
      <c r="Q70" s="83" t="s">
        <v>104</v>
      </c>
      <c r="R70" s="83" t="s">
        <v>190</v>
      </c>
      <c r="S70" s="84" t="s">
        <v>97</v>
      </c>
      <c r="T70" s="83">
        <v>0</v>
      </c>
    </row>
    <row r="71" spans="1:20" s="98" customFormat="1" ht="51">
      <c r="A71" s="89"/>
      <c r="B71" s="85">
        <v>851</v>
      </c>
      <c r="C71" s="90" t="s">
        <v>29</v>
      </c>
      <c r="D71" s="83" t="s">
        <v>327</v>
      </c>
      <c r="E71" s="85" t="s">
        <v>328</v>
      </c>
      <c r="F71" s="83" t="s">
        <v>329</v>
      </c>
      <c r="G71" s="83" t="s">
        <v>330</v>
      </c>
      <c r="H71" s="83" t="s">
        <v>331</v>
      </c>
      <c r="I71" s="83" t="s">
        <v>332</v>
      </c>
      <c r="J71" s="83" t="s">
        <v>1683</v>
      </c>
      <c r="K71" s="83" t="s">
        <v>1672</v>
      </c>
      <c r="L71" s="83" t="s">
        <v>62</v>
      </c>
      <c r="M71" s="84" t="s">
        <v>333</v>
      </c>
      <c r="N71" s="84">
        <v>1</v>
      </c>
      <c r="O71" s="104">
        <f t="shared" si="3"/>
        <v>2446440</v>
      </c>
      <c r="P71" s="104">
        <v>2446440</v>
      </c>
      <c r="Q71" s="83" t="s">
        <v>104</v>
      </c>
      <c r="R71" s="83" t="s">
        <v>63</v>
      </c>
      <c r="S71" s="85" t="s">
        <v>177</v>
      </c>
      <c r="T71" s="87">
        <v>50</v>
      </c>
    </row>
    <row r="72" spans="1:20" s="95" customFormat="1" ht="63.75">
      <c r="A72" s="106"/>
      <c r="B72" s="85">
        <v>852</v>
      </c>
      <c r="C72" s="90" t="s">
        <v>29</v>
      </c>
      <c r="D72" s="83" t="s">
        <v>327</v>
      </c>
      <c r="E72" s="83" t="s">
        <v>328</v>
      </c>
      <c r="F72" s="83" t="s">
        <v>329</v>
      </c>
      <c r="G72" s="83" t="s">
        <v>330</v>
      </c>
      <c r="H72" s="83" t="s">
        <v>331</v>
      </c>
      <c r="I72" s="83" t="s">
        <v>332</v>
      </c>
      <c r="J72" s="83" t="s">
        <v>1684</v>
      </c>
      <c r="K72" s="83" t="s">
        <v>1153</v>
      </c>
      <c r="L72" s="83" t="s">
        <v>62</v>
      </c>
      <c r="M72" s="83" t="s">
        <v>333</v>
      </c>
      <c r="N72" s="83">
        <v>1</v>
      </c>
      <c r="O72" s="104">
        <f t="shared" si="3"/>
        <v>2048040</v>
      </c>
      <c r="P72" s="104">
        <v>2048040</v>
      </c>
      <c r="Q72" s="83" t="s">
        <v>104</v>
      </c>
      <c r="R72" s="83" t="s">
        <v>63</v>
      </c>
      <c r="S72" s="85" t="s">
        <v>177</v>
      </c>
      <c r="T72" s="86">
        <v>50</v>
      </c>
    </row>
    <row r="73" spans="1:20" s="95" customFormat="1" ht="51">
      <c r="A73" s="106"/>
      <c r="B73" s="85">
        <v>853</v>
      </c>
      <c r="C73" s="90" t="s">
        <v>29</v>
      </c>
      <c r="D73" s="91" t="s">
        <v>30</v>
      </c>
      <c r="E73" s="83" t="s">
        <v>983</v>
      </c>
      <c r="F73" s="83" t="s">
        <v>1009</v>
      </c>
      <c r="G73" s="83" t="s">
        <v>960</v>
      </c>
      <c r="H73" s="83" t="s">
        <v>1010</v>
      </c>
      <c r="I73" s="83" t="s">
        <v>961</v>
      </c>
      <c r="J73" s="83" t="s">
        <v>1010</v>
      </c>
      <c r="K73" s="83" t="s">
        <v>961</v>
      </c>
      <c r="L73" s="83" t="s">
        <v>62</v>
      </c>
      <c r="M73" s="83" t="s">
        <v>37</v>
      </c>
      <c r="N73" s="83">
        <v>3</v>
      </c>
      <c r="O73" s="104">
        <f t="shared" si="3"/>
        <v>32000</v>
      </c>
      <c r="P73" s="104">
        <v>96000</v>
      </c>
      <c r="Q73" s="83" t="s">
        <v>104</v>
      </c>
      <c r="R73" s="83" t="s">
        <v>76</v>
      </c>
      <c r="S73" s="85" t="s">
        <v>177</v>
      </c>
      <c r="T73" s="86">
        <v>100</v>
      </c>
    </row>
    <row r="74" spans="1:20" s="98" customFormat="1" ht="51">
      <c r="A74" s="89"/>
      <c r="B74" s="85">
        <v>854</v>
      </c>
      <c r="C74" s="90" t="s">
        <v>29</v>
      </c>
      <c r="D74" s="91" t="s">
        <v>30</v>
      </c>
      <c r="E74" s="83" t="s">
        <v>986</v>
      </c>
      <c r="F74" s="83" t="s">
        <v>970</v>
      </c>
      <c r="G74" s="83" t="s">
        <v>970</v>
      </c>
      <c r="H74" s="83" t="s">
        <v>1019</v>
      </c>
      <c r="I74" s="83" t="s">
        <v>971</v>
      </c>
      <c r="J74" s="83" t="s">
        <v>1020</v>
      </c>
      <c r="K74" s="83" t="s">
        <v>1667</v>
      </c>
      <c r="L74" s="83" t="s">
        <v>62</v>
      </c>
      <c r="M74" s="84" t="s">
        <v>37</v>
      </c>
      <c r="N74" s="84">
        <v>1000</v>
      </c>
      <c r="O74" s="104">
        <f t="shared" si="3"/>
        <v>1.8</v>
      </c>
      <c r="P74" s="104">
        <v>1800</v>
      </c>
      <c r="Q74" s="83" t="s">
        <v>104</v>
      </c>
      <c r="R74" s="83" t="s">
        <v>76</v>
      </c>
      <c r="S74" s="85" t="s">
        <v>177</v>
      </c>
      <c r="T74" s="87">
        <v>100</v>
      </c>
    </row>
    <row r="75" spans="1:20" s="95" customFormat="1" ht="51">
      <c r="A75" s="106"/>
      <c r="B75" s="85">
        <v>855</v>
      </c>
      <c r="C75" s="90" t="s">
        <v>29</v>
      </c>
      <c r="D75" s="91" t="s">
        <v>30</v>
      </c>
      <c r="E75" s="83" t="s">
        <v>984</v>
      </c>
      <c r="F75" s="83" t="s">
        <v>1012</v>
      </c>
      <c r="G75" s="83" t="s">
        <v>963</v>
      </c>
      <c r="H75" s="83" t="s">
        <v>1013</v>
      </c>
      <c r="I75" s="83" t="s">
        <v>964</v>
      </c>
      <c r="J75" s="83" t="s">
        <v>1686</v>
      </c>
      <c r="K75" s="83" t="s">
        <v>965</v>
      </c>
      <c r="L75" s="83" t="s">
        <v>62</v>
      </c>
      <c r="M75" s="83" t="s">
        <v>990</v>
      </c>
      <c r="N75" s="83">
        <v>63.72</v>
      </c>
      <c r="O75" s="104">
        <f t="shared" si="3"/>
        <v>3500</v>
      </c>
      <c r="P75" s="104">
        <v>223020</v>
      </c>
      <c r="Q75" s="83" t="s">
        <v>104</v>
      </c>
      <c r="R75" s="83" t="s">
        <v>76</v>
      </c>
      <c r="S75" s="85" t="s">
        <v>177</v>
      </c>
      <c r="T75" s="86">
        <v>50</v>
      </c>
    </row>
    <row r="76" spans="1:20" s="98" customFormat="1" ht="51">
      <c r="A76" s="89"/>
      <c r="B76" s="85">
        <v>856</v>
      </c>
      <c r="C76" s="90" t="s">
        <v>29</v>
      </c>
      <c r="D76" s="91" t="s">
        <v>30</v>
      </c>
      <c r="E76" s="85" t="s">
        <v>981</v>
      </c>
      <c r="F76" s="83" t="s">
        <v>1004</v>
      </c>
      <c r="G76" s="83" t="s">
        <v>954</v>
      </c>
      <c r="H76" s="83" t="s">
        <v>1005</v>
      </c>
      <c r="I76" s="83" t="s">
        <v>955</v>
      </c>
      <c r="J76" s="83" t="s">
        <v>1006</v>
      </c>
      <c r="K76" s="83" t="s">
        <v>1568</v>
      </c>
      <c r="L76" s="83" t="s">
        <v>62</v>
      </c>
      <c r="M76" s="84" t="s">
        <v>37</v>
      </c>
      <c r="N76" s="84">
        <v>15</v>
      </c>
      <c r="O76" s="104">
        <f t="shared" si="3"/>
        <v>491</v>
      </c>
      <c r="P76" s="104">
        <v>7365</v>
      </c>
      <c r="Q76" s="83" t="s">
        <v>104</v>
      </c>
      <c r="R76" s="83" t="s">
        <v>76</v>
      </c>
      <c r="S76" s="85" t="s">
        <v>177</v>
      </c>
      <c r="T76" s="87">
        <v>100</v>
      </c>
    </row>
    <row r="77" spans="1:20" s="95" customFormat="1" ht="51">
      <c r="A77" s="106"/>
      <c r="B77" s="85">
        <v>857</v>
      </c>
      <c r="C77" s="90" t="s">
        <v>29</v>
      </c>
      <c r="D77" s="91" t="s">
        <v>30</v>
      </c>
      <c r="E77" s="83" t="s">
        <v>978</v>
      </c>
      <c r="F77" s="83" t="s">
        <v>995</v>
      </c>
      <c r="G77" s="83" t="s">
        <v>943</v>
      </c>
      <c r="H77" s="83" t="s">
        <v>998</v>
      </c>
      <c r="I77" s="83" t="s">
        <v>946</v>
      </c>
      <c r="J77" s="83" t="s">
        <v>1696</v>
      </c>
      <c r="K77" s="83" t="s">
        <v>1155</v>
      </c>
      <c r="L77" s="83" t="s">
        <v>62</v>
      </c>
      <c r="M77" s="84" t="s">
        <v>37</v>
      </c>
      <c r="N77" s="83">
        <v>5</v>
      </c>
      <c r="O77" s="104">
        <f t="shared" si="3"/>
        <v>7630</v>
      </c>
      <c r="P77" s="104">
        <v>38150</v>
      </c>
      <c r="Q77" s="83" t="s">
        <v>104</v>
      </c>
      <c r="R77" s="83" t="s">
        <v>76</v>
      </c>
      <c r="S77" s="85" t="s">
        <v>177</v>
      </c>
      <c r="T77" s="86">
        <v>50</v>
      </c>
    </row>
    <row r="78" spans="1:20" s="98" customFormat="1" ht="51">
      <c r="A78" s="89"/>
      <c r="B78" s="85">
        <v>858</v>
      </c>
      <c r="C78" s="90" t="s">
        <v>29</v>
      </c>
      <c r="D78" s="91" t="s">
        <v>30</v>
      </c>
      <c r="E78" s="85" t="s">
        <v>977</v>
      </c>
      <c r="F78" s="83" t="s">
        <v>995</v>
      </c>
      <c r="G78" s="83" t="s">
        <v>943</v>
      </c>
      <c r="H78" s="83" t="s">
        <v>996</v>
      </c>
      <c r="I78" s="83" t="s">
        <v>944</v>
      </c>
      <c r="J78" s="83" t="s">
        <v>997</v>
      </c>
      <c r="K78" s="83" t="s">
        <v>1669</v>
      </c>
      <c r="L78" s="83" t="s">
        <v>62</v>
      </c>
      <c r="M78" s="84" t="s">
        <v>37</v>
      </c>
      <c r="N78" s="84">
        <v>30</v>
      </c>
      <c r="O78" s="104">
        <f t="shared" si="3"/>
        <v>50</v>
      </c>
      <c r="P78" s="104">
        <v>1500</v>
      </c>
      <c r="Q78" s="83" t="s">
        <v>104</v>
      </c>
      <c r="R78" s="83" t="s">
        <v>76</v>
      </c>
      <c r="S78" s="85" t="s">
        <v>177</v>
      </c>
      <c r="T78" s="87">
        <v>50</v>
      </c>
    </row>
    <row r="79" spans="1:20" s="95" customFormat="1" ht="25.5">
      <c r="A79" s="106"/>
      <c r="B79" s="85">
        <v>859</v>
      </c>
      <c r="C79" s="90" t="s">
        <v>29</v>
      </c>
      <c r="D79" s="91" t="s">
        <v>30</v>
      </c>
      <c r="E79" s="83" t="s">
        <v>1130</v>
      </c>
      <c r="F79" s="83" t="s">
        <v>1204</v>
      </c>
      <c r="G79" s="83" t="s">
        <v>1131</v>
      </c>
      <c r="H79" s="83" t="s">
        <v>1205</v>
      </c>
      <c r="I79" s="83" t="s">
        <v>1132</v>
      </c>
      <c r="J79" s="83" t="s">
        <v>1205</v>
      </c>
      <c r="K79" s="83" t="s">
        <v>1606</v>
      </c>
      <c r="L79" s="83" t="s">
        <v>62</v>
      </c>
      <c r="M79" s="84" t="s">
        <v>37</v>
      </c>
      <c r="N79" s="83">
        <v>82</v>
      </c>
      <c r="O79" s="104">
        <f t="shared" si="3"/>
        <v>1984</v>
      </c>
      <c r="P79" s="104">
        <v>162688</v>
      </c>
      <c r="Q79" s="83" t="s">
        <v>104</v>
      </c>
      <c r="R79" s="83" t="s">
        <v>96</v>
      </c>
      <c r="S79" s="85" t="s">
        <v>177</v>
      </c>
      <c r="T79" s="86">
        <v>100</v>
      </c>
    </row>
    <row r="80" spans="1:20" s="98" customFormat="1" ht="51">
      <c r="A80" s="89"/>
      <c r="B80" s="85">
        <v>860</v>
      </c>
      <c r="C80" s="90" t="s">
        <v>29</v>
      </c>
      <c r="D80" s="91" t="s">
        <v>30</v>
      </c>
      <c r="E80" s="85" t="s">
        <v>979</v>
      </c>
      <c r="F80" s="83" t="s">
        <v>948</v>
      </c>
      <c r="G80" s="83" t="s">
        <v>948</v>
      </c>
      <c r="H80" s="83" t="s">
        <v>1000</v>
      </c>
      <c r="I80" s="83" t="s">
        <v>949</v>
      </c>
      <c r="J80" s="83" t="s">
        <v>1707</v>
      </c>
      <c r="K80" s="83" t="s">
        <v>1670</v>
      </c>
      <c r="L80" s="83" t="s">
        <v>62</v>
      </c>
      <c r="M80" s="84" t="s">
        <v>37</v>
      </c>
      <c r="N80" s="84">
        <v>28</v>
      </c>
      <c r="O80" s="104">
        <f t="shared" si="3"/>
        <v>259</v>
      </c>
      <c r="P80" s="104">
        <v>7252</v>
      </c>
      <c r="Q80" s="83" t="s">
        <v>104</v>
      </c>
      <c r="R80" s="83" t="s">
        <v>76</v>
      </c>
      <c r="S80" s="85" t="s">
        <v>177</v>
      </c>
      <c r="T80" s="87">
        <v>50</v>
      </c>
    </row>
    <row r="81" spans="1:20" s="95" customFormat="1" ht="51">
      <c r="A81" s="106"/>
      <c r="B81" s="85">
        <v>861</v>
      </c>
      <c r="C81" s="90" t="s">
        <v>29</v>
      </c>
      <c r="D81" s="91" t="s">
        <v>30</v>
      </c>
      <c r="E81" s="83" t="s">
        <v>979</v>
      </c>
      <c r="F81" s="83" t="s">
        <v>948</v>
      </c>
      <c r="G81" s="83" t="s">
        <v>948</v>
      </c>
      <c r="H81" s="83" t="s">
        <v>1000</v>
      </c>
      <c r="I81" s="83" t="s">
        <v>949</v>
      </c>
      <c r="J81" s="83" t="s">
        <v>1708</v>
      </c>
      <c r="K81" s="83" t="s">
        <v>1671</v>
      </c>
      <c r="L81" s="83" t="s">
        <v>62</v>
      </c>
      <c r="M81" s="84" t="s">
        <v>37</v>
      </c>
      <c r="N81" s="83">
        <v>14</v>
      </c>
      <c r="O81" s="104">
        <f t="shared" si="3"/>
        <v>201</v>
      </c>
      <c r="P81" s="104">
        <v>2814</v>
      </c>
      <c r="Q81" s="83" t="s">
        <v>104</v>
      </c>
      <c r="R81" s="83" t="s">
        <v>76</v>
      </c>
      <c r="S81" s="85" t="s">
        <v>177</v>
      </c>
      <c r="T81" s="86">
        <v>50</v>
      </c>
    </row>
    <row r="82" spans="1:20" s="98" customFormat="1" ht="25.5">
      <c r="A82" s="89"/>
      <c r="B82" s="85">
        <v>862</v>
      </c>
      <c r="C82" s="90" t="s">
        <v>29</v>
      </c>
      <c r="D82" s="91" t="s">
        <v>30</v>
      </c>
      <c r="E82" s="85" t="s">
        <v>976</v>
      </c>
      <c r="F82" s="83" t="s">
        <v>264</v>
      </c>
      <c r="G82" s="83" t="s">
        <v>265</v>
      </c>
      <c r="H82" s="83" t="s">
        <v>266</v>
      </c>
      <c r="I82" s="83" t="s">
        <v>941</v>
      </c>
      <c r="J82" s="83" t="s">
        <v>266</v>
      </c>
      <c r="K82" s="83" t="s">
        <v>267</v>
      </c>
      <c r="L82" s="83" t="s">
        <v>62</v>
      </c>
      <c r="M82" s="84" t="s">
        <v>37</v>
      </c>
      <c r="N82" s="84">
        <v>3</v>
      </c>
      <c r="O82" s="104">
        <f t="shared" si="3"/>
        <v>2678</v>
      </c>
      <c r="P82" s="104">
        <v>8034</v>
      </c>
      <c r="Q82" s="83" t="s">
        <v>104</v>
      </c>
      <c r="R82" s="83" t="s">
        <v>96</v>
      </c>
      <c r="S82" s="85" t="s">
        <v>177</v>
      </c>
      <c r="T82" s="87">
        <v>30</v>
      </c>
    </row>
    <row r="83" spans="1:20" s="95" customFormat="1" ht="51">
      <c r="A83" s="106"/>
      <c r="B83" s="85">
        <v>863</v>
      </c>
      <c r="C83" s="90" t="s">
        <v>29</v>
      </c>
      <c r="D83" s="91" t="s">
        <v>30</v>
      </c>
      <c r="E83" s="83" t="s">
        <v>200</v>
      </c>
      <c r="F83" s="83" t="s">
        <v>195</v>
      </c>
      <c r="G83" s="83" t="s">
        <v>196</v>
      </c>
      <c r="H83" s="83" t="s">
        <v>197</v>
      </c>
      <c r="I83" s="83" t="s">
        <v>201</v>
      </c>
      <c r="J83" s="83" t="s">
        <v>1023</v>
      </c>
      <c r="K83" s="83" t="s">
        <v>973</v>
      </c>
      <c r="L83" s="83" t="s">
        <v>62</v>
      </c>
      <c r="M83" s="84" t="s">
        <v>199</v>
      </c>
      <c r="N83" s="83">
        <v>10</v>
      </c>
      <c r="O83" s="104">
        <f t="shared" si="3"/>
        <v>500</v>
      </c>
      <c r="P83" s="104">
        <v>5000</v>
      </c>
      <c r="Q83" s="83" t="s">
        <v>96</v>
      </c>
      <c r="R83" s="83" t="s">
        <v>96</v>
      </c>
      <c r="S83" s="85" t="s">
        <v>177</v>
      </c>
      <c r="T83" s="86">
        <v>100</v>
      </c>
    </row>
    <row r="84" spans="1:20" s="98" customFormat="1" ht="25.5">
      <c r="A84" s="89"/>
      <c r="B84" s="85">
        <v>864</v>
      </c>
      <c r="C84" s="90" t="s">
        <v>29</v>
      </c>
      <c r="D84" s="91" t="s">
        <v>30</v>
      </c>
      <c r="E84" s="85" t="s">
        <v>302</v>
      </c>
      <c r="F84" s="83" t="s">
        <v>303</v>
      </c>
      <c r="G84" s="83" t="s">
        <v>304</v>
      </c>
      <c r="H84" s="83" t="s">
        <v>305</v>
      </c>
      <c r="I84" s="83" t="s">
        <v>306</v>
      </c>
      <c r="J84" s="83" t="s">
        <v>991</v>
      </c>
      <c r="K84" s="83" t="s">
        <v>938</v>
      </c>
      <c r="L84" s="83" t="s">
        <v>62</v>
      </c>
      <c r="M84" s="84" t="s">
        <v>37</v>
      </c>
      <c r="N84" s="84">
        <v>1</v>
      </c>
      <c r="O84" s="104">
        <f t="shared" si="3"/>
        <v>23973</v>
      </c>
      <c r="P84" s="104">
        <v>23973</v>
      </c>
      <c r="Q84" s="85" t="s">
        <v>96</v>
      </c>
      <c r="R84" s="83" t="s">
        <v>96</v>
      </c>
      <c r="S84" s="85" t="s">
        <v>177</v>
      </c>
      <c r="T84" s="87">
        <v>30</v>
      </c>
    </row>
    <row r="85" spans="1:20" s="95" customFormat="1" ht="25.5">
      <c r="A85" s="106"/>
      <c r="B85" s="85">
        <v>865</v>
      </c>
      <c r="C85" s="90" t="s">
        <v>29</v>
      </c>
      <c r="D85" s="91" t="s">
        <v>30</v>
      </c>
      <c r="E85" s="83" t="s">
        <v>307</v>
      </c>
      <c r="F85" s="83" t="s">
        <v>308</v>
      </c>
      <c r="G85" s="83" t="s">
        <v>308</v>
      </c>
      <c r="H85" s="83" t="s">
        <v>309</v>
      </c>
      <c r="I85" s="83" t="s">
        <v>310</v>
      </c>
      <c r="J85" s="83" t="s">
        <v>992</v>
      </c>
      <c r="K85" s="83" t="s">
        <v>939</v>
      </c>
      <c r="L85" s="83" t="s">
        <v>62</v>
      </c>
      <c r="M85" s="84" t="s">
        <v>37</v>
      </c>
      <c r="N85" s="83">
        <v>1</v>
      </c>
      <c r="O85" s="104">
        <f t="shared" si="3"/>
        <v>8482</v>
      </c>
      <c r="P85" s="104">
        <v>8482</v>
      </c>
      <c r="Q85" s="83" t="s">
        <v>96</v>
      </c>
      <c r="R85" s="83" t="s">
        <v>96</v>
      </c>
      <c r="S85" s="85" t="s">
        <v>177</v>
      </c>
      <c r="T85" s="86">
        <v>30</v>
      </c>
    </row>
    <row r="86" spans="1:20" s="98" customFormat="1" ht="25.5">
      <c r="A86" s="89"/>
      <c r="B86" s="85">
        <v>866</v>
      </c>
      <c r="C86" s="90" t="s">
        <v>29</v>
      </c>
      <c r="D86" s="91" t="s">
        <v>30</v>
      </c>
      <c r="E86" s="85" t="s">
        <v>311</v>
      </c>
      <c r="F86" s="83" t="s">
        <v>312</v>
      </c>
      <c r="G86" s="83" t="s">
        <v>313</v>
      </c>
      <c r="H86" s="83" t="s">
        <v>314</v>
      </c>
      <c r="I86" s="83" t="s">
        <v>315</v>
      </c>
      <c r="J86" s="83" t="s">
        <v>993</v>
      </c>
      <c r="K86" s="83" t="s">
        <v>940</v>
      </c>
      <c r="L86" s="83" t="s">
        <v>62</v>
      </c>
      <c r="M86" s="84" t="s">
        <v>37</v>
      </c>
      <c r="N86" s="84">
        <v>1</v>
      </c>
      <c r="O86" s="104">
        <f t="shared" si="3"/>
        <v>26786</v>
      </c>
      <c r="P86" s="104">
        <v>26786</v>
      </c>
      <c r="Q86" s="85" t="s">
        <v>96</v>
      </c>
      <c r="R86" s="83" t="s">
        <v>96</v>
      </c>
      <c r="S86" s="85" t="s">
        <v>177</v>
      </c>
      <c r="T86" s="87">
        <v>30</v>
      </c>
    </row>
    <row r="87" spans="1:20" s="95" customFormat="1" ht="25.5">
      <c r="A87" s="106"/>
      <c r="B87" s="85">
        <v>867</v>
      </c>
      <c r="C87" s="90" t="s">
        <v>29</v>
      </c>
      <c r="D87" s="91" t="s">
        <v>30</v>
      </c>
      <c r="E87" s="83" t="s">
        <v>284</v>
      </c>
      <c r="F87" s="83" t="s">
        <v>285</v>
      </c>
      <c r="G87" s="83" t="s">
        <v>285</v>
      </c>
      <c r="H87" s="83" t="s">
        <v>286</v>
      </c>
      <c r="I87" s="83" t="s">
        <v>287</v>
      </c>
      <c r="J87" s="83" t="s">
        <v>1715</v>
      </c>
      <c r="K87" s="83" t="s">
        <v>1653</v>
      </c>
      <c r="L87" s="83" t="s">
        <v>62</v>
      </c>
      <c r="M87" s="84" t="s">
        <v>37</v>
      </c>
      <c r="N87" s="83">
        <v>2</v>
      </c>
      <c r="O87" s="104">
        <f t="shared" si="3"/>
        <v>13384</v>
      </c>
      <c r="P87" s="104">
        <v>26768</v>
      </c>
      <c r="Q87" s="83" t="s">
        <v>1612</v>
      </c>
      <c r="R87" s="83" t="s">
        <v>96</v>
      </c>
      <c r="S87" s="85" t="s">
        <v>177</v>
      </c>
      <c r="T87" s="86">
        <v>100</v>
      </c>
    </row>
    <row r="88" spans="1:20" s="95" customFormat="1" ht="51">
      <c r="A88" s="106"/>
      <c r="B88" s="85">
        <v>868</v>
      </c>
      <c r="C88" s="90" t="s">
        <v>29</v>
      </c>
      <c r="D88" s="91" t="s">
        <v>30</v>
      </c>
      <c r="E88" s="83" t="s">
        <v>1054</v>
      </c>
      <c r="F88" s="83" t="s">
        <v>108</v>
      </c>
      <c r="G88" s="83" t="s">
        <v>108</v>
      </c>
      <c r="H88" s="83" t="s">
        <v>1069</v>
      </c>
      <c r="I88" s="83" t="s">
        <v>1029</v>
      </c>
      <c r="J88" s="83" t="s">
        <v>1070</v>
      </c>
      <c r="K88" s="83" t="s">
        <v>1030</v>
      </c>
      <c r="L88" s="83" t="s">
        <v>62</v>
      </c>
      <c r="M88" s="84" t="s">
        <v>37</v>
      </c>
      <c r="N88" s="83">
        <v>1</v>
      </c>
      <c r="O88" s="104">
        <f t="shared" si="3"/>
        <v>138928</v>
      </c>
      <c r="P88" s="104">
        <v>138928</v>
      </c>
      <c r="Q88" s="83" t="s">
        <v>104</v>
      </c>
      <c r="R88" s="83" t="s">
        <v>76</v>
      </c>
      <c r="S88" s="85" t="s">
        <v>177</v>
      </c>
      <c r="T88" s="86">
        <v>30</v>
      </c>
    </row>
    <row r="89" spans="1:20" s="98" customFormat="1" ht="51">
      <c r="A89" s="89"/>
      <c r="B89" s="85">
        <v>869</v>
      </c>
      <c r="C89" s="90" t="s">
        <v>29</v>
      </c>
      <c r="D89" s="91" t="s">
        <v>30</v>
      </c>
      <c r="E89" s="85" t="s">
        <v>1055</v>
      </c>
      <c r="F89" s="83" t="s">
        <v>108</v>
      </c>
      <c r="G89" s="83" t="s">
        <v>108</v>
      </c>
      <c r="H89" s="83" t="s">
        <v>1071</v>
      </c>
      <c r="I89" s="83" t="s">
        <v>1031</v>
      </c>
      <c r="J89" s="83" t="s">
        <v>1032</v>
      </c>
      <c r="K89" s="83" t="s">
        <v>1662</v>
      </c>
      <c r="L89" s="83" t="s">
        <v>62</v>
      </c>
      <c r="M89" s="84" t="s">
        <v>37</v>
      </c>
      <c r="N89" s="84">
        <v>1</v>
      </c>
      <c r="O89" s="104">
        <f t="shared" si="3"/>
        <v>168393</v>
      </c>
      <c r="P89" s="104">
        <v>168393</v>
      </c>
      <c r="Q89" s="85" t="s">
        <v>104</v>
      </c>
      <c r="R89" s="83" t="s">
        <v>76</v>
      </c>
      <c r="S89" s="85" t="s">
        <v>177</v>
      </c>
      <c r="T89" s="87">
        <v>30</v>
      </c>
    </row>
    <row r="90" spans="1:20" s="95" customFormat="1" ht="51">
      <c r="A90" s="106"/>
      <c r="B90" s="85">
        <v>870</v>
      </c>
      <c r="C90" s="90" t="s">
        <v>29</v>
      </c>
      <c r="D90" s="91" t="s">
        <v>30</v>
      </c>
      <c r="E90" s="83" t="s">
        <v>1058</v>
      </c>
      <c r="F90" s="83" t="s">
        <v>108</v>
      </c>
      <c r="G90" s="83" t="s">
        <v>108</v>
      </c>
      <c r="H90" s="83" t="s">
        <v>1080</v>
      </c>
      <c r="I90" s="83" t="s">
        <v>1038</v>
      </c>
      <c r="J90" s="83" t="s">
        <v>1737</v>
      </c>
      <c r="K90" s="83" t="s">
        <v>1663</v>
      </c>
      <c r="L90" s="83" t="s">
        <v>62</v>
      </c>
      <c r="M90" s="84" t="s">
        <v>37</v>
      </c>
      <c r="N90" s="83">
        <v>1</v>
      </c>
      <c r="O90" s="104">
        <f t="shared" si="3"/>
        <v>19924</v>
      </c>
      <c r="P90" s="104">
        <v>19924</v>
      </c>
      <c r="Q90" s="83" t="s">
        <v>104</v>
      </c>
      <c r="R90" s="83" t="s">
        <v>76</v>
      </c>
      <c r="S90" s="85" t="s">
        <v>177</v>
      </c>
      <c r="T90" s="86">
        <v>100</v>
      </c>
    </row>
    <row r="91" spans="1:20" s="98" customFormat="1" ht="76.5">
      <c r="A91" s="89"/>
      <c r="B91" s="85">
        <v>871</v>
      </c>
      <c r="C91" s="90" t="s">
        <v>29</v>
      </c>
      <c r="D91" s="91" t="s">
        <v>30</v>
      </c>
      <c r="E91" s="85" t="s">
        <v>1323</v>
      </c>
      <c r="F91" s="83" t="s">
        <v>108</v>
      </c>
      <c r="G91" s="83" t="s">
        <v>108</v>
      </c>
      <c r="H91" s="83" t="s">
        <v>1327</v>
      </c>
      <c r="I91" s="83" t="s">
        <v>1324</v>
      </c>
      <c r="J91" s="83" t="s">
        <v>1738</v>
      </c>
      <c r="K91" s="83" t="s">
        <v>1325</v>
      </c>
      <c r="L91" s="83" t="s">
        <v>62</v>
      </c>
      <c r="M91" s="84" t="s">
        <v>37</v>
      </c>
      <c r="N91" s="84">
        <v>2</v>
      </c>
      <c r="O91" s="104">
        <f t="shared" si="3"/>
        <v>49643</v>
      </c>
      <c r="P91" s="104">
        <v>99286</v>
      </c>
      <c r="Q91" s="85" t="s">
        <v>104</v>
      </c>
      <c r="R91" s="83" t="s">
        <v>76</v>
      </c>
      <c r="S91" s="85" t="s">
        <v>177</v>
      </c>
      <c r="T91" s="87">
        <v>30</v>
      </c>
    </row>
    <row r="92" spans="1:20" s="95" customFormat="1" ht="51">
      <c r="A92" s="106"/>
      <c r="B92" s="85">
        <v>872</v>
      </c>
      <c r="C92" s="90" t="s">
        <v>29</v>
      </c>
      <c r="D92" s="91" t="s">
        <v>30</v>
      </c>
      <c r="E92" s="83" t="s">
        <v>181</v>
      </c>
      <c r="F92" s="83" t="s">
        <v>101</v>
      </c>
      <c r="G92" s="83" t="s">
        <v>101</v>
      </c>
      <c r="H92" s="83" t="s">
        <v>182</v>
      </c>
      <c r="I92" s="83" t="s">
        <v>183</v>
      </c>
      <c r="J92" s="83" t="s">
        <v>1740</v>
      </c>
      <c r="K92" s="83" t="s">
        <v>103</v>
      </c>
      <c r="L92" s="83" t="s">
        <v>62</v>
      </c>
      <c r="M92" s="84" t="s">
        <v>37</v>
      </c>
      <c r="N92" s="83">
        <v>12</v>
      </c>
      <c r="O92" s="104">
        <f t="shared" si="3"/>
        <v>15893</v>
      </c>
      <c r="P92" s="104">
        <v>190716</v>
      </c>
      <c r="Q92" s="83" t="s">
        <v>104</v>
      </c>
      <c r="R92" s="83" t="s">
        <v>76</v>
      </c>
      <c r="S92" s="85" t="s">
        <v>177</v>
      </c>
      <c r="T92" s="86">
        <v>30</v>
      </c>
    </row>
    <row r="93" spans="1:20" s="98" customFormat="1" ht="51">
      <c r="A93" s="89"/>
      <c r="B93" s="85">
        <v>873</v>
      </c>
      <c r="C93" s="90" t="s">
        <v>29</v>
      </c>
      <c r="D93" s="91" t="s">
        <v>30</v>
      </c>
      <c r="E93" s="85" t="s">
        <v>81</v>
      </c>
      <c r="F93" s="83" t="s">
        <v>54</v>
      </c>
      <c r="G93" s="83" t="s">
        <v>54</v>
      </c>
      <c r="H93" s="83" t="s">
        <v>55</v>
      </c>
      <c r="I93" s="83" t="s">
        <v>105</v>
      </c>
      <c r="J93" s="83"/>
      <c r="K93" s="83"/>
      <c r="L93" s="83" t="s">
        <v>62</v>
      </c>
      <c r="M93" s="84" t="s">
        <v>37</v>
      </c>
      <c r="N93" s="84">
        <v>5</v>
      </c>
      <c r="O93" s="104">
        <f t="shared" si="3"/>
        <v>24536</v>
      </c>
      <c r="P93" s="104">
        <v>122680</v>
      </c>
      <c r="Q93" s="85" t="s">
        <v>104</v>
      </c>
      <c r="R93" s="83" t="s">
        <v>76</v>
      </c>
      <c r="S93" s="85" t="s">
        <v>177</v>
      </c>
      <c r="T93" s="87">
        <v>30</v>
      </c>
    </row>
    <row r="94" spans="1:20" s="95" customFormat="1" ht="51">
      <c r="A94" s="106"/>
      <c r="B94" s="85">
        <v>874</v>
      </c>
      <c r="C94" s="90" t="s">
        <v>29</v>
      </c>
      <c r="D94" s="91" t="s">
        <v>30</v>
      </c>
      <c r="E94" s="83" t="s">
        <v>1353</v>
      </c>
      <c r="F94" s="83" t="s">
        <v>50</v>
      </c>
      <c r="G94" s="83" t="s">
        <v>50</v>
      </c>
      <c r="H94" s="83" t="s">
        <v>1355</v>
      </c>
      <c r="I94" s="83" t="s">
        <v>1354</v>
      </c>
      <c r="J94" s="83" t="s">
        <v>1077</v>
      </c>
      <c r="K94" s="83" t="s">
        <v>1035</v>
      </c>
      <c r="L94" s="83" t="s">
        <v>62</v>
      </c>
      <c r="M94" s="84" t="s">
        <v>37</v>
      </c>
      <c r="N94" s="83">
        <v>40</v>
      </c>
      <c r="O94" s="104">
        <f t="shared" si="3"/>
        <v>4607</v>
      </c>
      <c r="P94" s="104">
        <v>184280</v>
      </c>
      <c r="Q94" s="83" t="s">
        <v>104</v>
      </c>
      <c r="R94" s="83" t="s">
        <v>76</v>
      </c>
      <c r="S94" s="85" t="s">
        <v>177</v>
      </c>
      <c r="T94" s="86">
        <v>50</v>
      </c>
    </row>
    <row r="95" spans="1:20" s="98" customFormat="1" ht="63.75">
      <c r="A95" s="89"/>
      <c r="B95" s="85">
        <v>875</v>
      </c>
      <c r="C95" s="90" t="s">
        <v>29</v>
      </c>
      <c r="D95" s="91" t="s">
        <v>30</v>
      </c>
      <c r="E95" s="85" t="s">
        <v>1350</v>
      </c>
      <c r="F95" s="83" t="s">
        <v>93</v>
      </c>
      <c r="G95" s="83" t="s">
        <v>93</v>
      </c>
      <c r="H95" s="83" t="s">
        <v>1352</v>
      </c>
      <c r="I95" s="83" t="s">
        <v>1351</v>
      </c>
      <c r="J95" s="83" t="s">
        <v>1741</v>
      </c>
      <c r="K95" s="83" t="s">
        <v>44</v>
      </c>
      <c r="L95" s="83" t="s">
        <v>62</v>
      </c>
      <c r="M95" s="84" t="s">
        <v>37</v>
      </c>
      <c r="N95" s="84">
        <v>16</v>
      </c>
      <c r="O95" s="104">
        <f t="shared" si="3"/>
        <v>17062</v>
      </c>
      <c r="P95" s="104">
        <v>272992</v>
      </c>
      <c r="Q95" s="85" t="s">
        <v>104</v>
      </c>
      <c r="R95" s="83" t="s">
        <v>39</v>
      </c>
      <c r="S95" s="85" t="s">
        <v>177</v>
      </c>
      <c r="T95" s="87">
        <v>50</v>
      </c>
    </row>
    <row r="96" spans="1:20" s="95" customFormat="1" ht="51">
      <c r="A96" s="106"/>
      <c r="B96" s="85">
        <v>876</v>
      </c>
      <c r="C96" s="90" t="s">
        <v>29</v>
      </c>
      <c r="D96" s="91" t="s">
        <v>30</v>
      </c>
      <c r="E96" s="83" t="s">
        <v>1664</v>
      </c>
      <c r="F96" s="83" t="s">
        <v>1066</v>
      </c>
      <c r="G96" s="83" t="s">
        <v>1050</v>
      </c>
      <c r="H96" s="83" t="s">
        <v>1742</v>
      </c>
      <c r="I96" s="83" t="s">
        <v>1665</v>
      </c>
      <c r="J96" s="83"/>
      <c r="K96" s="83"/>
      <c r="L96" s="83" t="s">
        <v>62</v>
      </c>
      <c r="M96" s="84" t="s">
        <v>37</v>
      </c>
      <c r="N96" s="83">
        <v>1</v>
      </c>
      <c r="O96" s="104">
        <f t="shared" si="3"/>
        <v>14196</v>
      </c>
      <c r="P96" s="104">
        <v>14196</v>
      </c>
      <c r="Q96" s="83" t="s">
        <v>96</v>
      </c>
      <c r="R96" s="83" t="s">
        <v>96</v>
      </c>
      <c r="S96" s="85" t="s">
        <v>177</v>
      </c>
      <c r="T96" s="86">
        <v>100</v>
      </c>
    </row>
    <row r="97" spans="1:20" s="98" customFormat="1" ht="51">
      <c r="A97" s="89"/>
      <c r="B97" s="85">
        <v>877</v>
      </c>
      <c r="C97" s="90" t="s">
        <v>29</v>
      </c>
      <c r="D97" s="91" t="s">
        <v>30</v>
      </c>
      <c r="E97" s="85" t="s">
        <v>279</v>
      </c>
      <c r="F97" s="83" t="s">
        <v>280</v>
      </c>
      <c r="G97" s="83" t="s">
        <v>281</v>
      </c>
      <c r="H97" s="83" t="s">
        <v>282</v>
      </c>
      <c r="I97" s="83" t="s">
        <v>283</v>
      </c>
      <c r="J97" s="83" t="s">
        <v>1743</v>
      </c>
      <c r="K97" s="83" t="s">
        <v>1666</v>
      </c>
      <c r="L97" s="83" t="s">
        <v>62</v>
      </c>
      <c r="M97" s="84" t="s">
        <v>37</v>
      </c>
      <c r="N97" s="84">
        <v>1</v>
      </c>
      <c r="O97" s="104">
        <f t="shared" si="3"/>
        <v>43840</v>
      </c>
      <c r="P97" s="104">
        <v>43840</v>
      </c>
      <c r="Q97" s="85" t="s">
        <v>104</v>
      </c>
      <c r="R97" s="83" t="s">
        <v>76</v>
      </c>
      <c r="S97" s="85" t="s">
        <v>177</v>
      </c>
      <c r="T97" s="87">
        <v>100</v>
      </c>
    </row>
    <row r="98" spans="1:20" s="98" customFormat="1" ht="51">
      <c r="A98" s="89"/>
      <c r="B98" s="85">
        <v>878</v>
      </c>
      <c r="C98" s="90" t="s">
        <v>29</v>
      </c>
      <c r="D98" s="100" t="s">
        <v>339</v>
      </c>
      <c r="E98" s="85" t="s">
        <v>899</v>
      </c>
      <c r="F98" s="83" t="s">
        <v>906</v>
      </c>
      <c r="G98" s="83" t="s">
        <v>868</v>
      </c>
      <c r="H98" s="83" t="s">
        <v>907</v>
      </c>
      <c r="I98" s="83" t="s">
        <v>869</v>
      </c>
      <c r="J98" s="83" t="s">
        <v>908</v>
      </c>
      <c r="K98" s="83" t="s">
        <v>870</v>
      </c>
      <c r="L98" s="83" t="s">
        <v>62</v>
      </c>
      <c r="M98" s="84" t="s">
        <v>345</v>
      </c>
      <c r="N98" s="84">
        <v>1</v>
      </c>
      <c r="O98" s="104">
        <f t="shared" si="3"/>
        <v>621156</v>
      </c>
      <c r="P98" s="104">
        <v>621156</v>
      </c>
      <c r="Q98" s="85" t="s">
        <v>104</v>
      </c>
      <c r="R98" s="83" t="s">
        <v>1673</v>
      </c>
      <c r="S98" s="85" t="s">
        <v>177</v>
      </c>
      <c r="T98" s="87">
        <v>50</v>
      </c>
    </row>
    <row r="99" spans="1:20" s="95" customFormat="1" ht="51">
      <c r="A99" s="106"/>
      <c r="B99" s="85">
        <v>879</v>
      </c>
      <c r="C99" s="90" t="s">
        <v>29</v>
      </c>
      <c r="D99" s="100" t="s">
        <v>339</v>
      </c>
      <c r="E99" s="83" t="s">
        <v>900</v>
      </c>
      <c r="F99" s="83" t="s">
        <v>906</v>
      </c>
      <c r="G99" s="83" t="s">
        <v>868</v>
      </c>
      <c r="H99" s="83" t="s">
        <v>907</v>
      </c>
      <c r="I99" s="83" t="s">
        <v>869</v>
      </c>
      <c r="J99" s="83" t="s">
        <v>1775</v>
      </c>
      <c r="K99" s="83" t="s">
        <v>1674</v>
      </c>
      <c r="L99" s="83" t="s">
        <v>62</v>
      </c>
      <c r="M99" s="84" t="s">
        <v>345</v>
      </c>
      <c r="N99" s="83">
        <v>1</v>
      </c>
      <c r="O99" s="104">
        <f t="shared" si="3"/>
        <v>54670</v>
      </c>
      <c r="P99" s="104">
        <v>54670</v>
      </c>
      <c r="Q99" s="83" t="s">
        <v>1675</v>
      </c>
      <c r="R99" s="83" t="s">
        <v>1676</v>
      </c>
      <c r="S99" s="85" t="s">
        <v>177</v>
      </c>
      <c r="T99" s="86">
        <v>50</v>
      </c>
    </row>
    <row r="100" spans="1:20" s="98" customFormat="1" ht="51">
      <c r="A100" s="89"/>
      <c r="B100" s="85">
        <v>880</v>
      </c>
      <c r="C100" s="90" t="s">
        <v>29</v>
      </c>
      <c r="D100" s="100" t="s">
        <v>339</v>
      </c>
      <c r="E100" s="85" t="s">
        <v>900</v>
      </c>
      <c r="F100" s="83" t="s">
        <v>906</v>
      </c>
      <c r="G100" s="83" t="s">
        <v>868</v>
      </c>
      <c r="H100" s="83" t="s">
        <v>907</v>
      </c>
      <c r="I100" s="83" t="s">
        <v>869</v>
      </c>
      <c r="J100" s="83" t="s">
        <v>1777</v>
      </c>
      <c r="K100" s="83" t="s">
        <v>1677</v>
      </c>
      <c r="L100" s="83" t="s">
        <v>62</v>
      </c>
      <c r="M100" s="84" t="s">
        <v>345</v>
      </c>
      <c r="N100" s="84">
        <v>1</v>
      </c>
      <c r="O100" s="104">
        <f t="shared" si="3"/>
        <v>3000</v>
      </c>
      <c r="P100" s="104">
        <v>3000</v>
      </c>
      <c r="Q100" s="85" t="s">
        <v>1675</v>
      </c>
      <c r="R100" s="83" t="s">
        <v>1676</v>
      </c>
      <c r="S100" s="85" t="s">
        <v>177</v>
      </c>
      <c r="T100" s="87">
        <v>50</v>
      </c>
    </row>
    <row r="101" spans="1:20" s="95" customFormat="1" ht="51">
      <c r="A101" s="106"/>
      <c r="B101" s="85">
        <v>881</v>
      </c>
      <c r="C101" s="90" t="s">
        <v>29</v>
      </c>
      <c r="D101" s="100" t="s">
        <v>339</v>
      </c>
      <c r="E101" s="83" t="s">
        <v>901</v>
      </c>
      <c r="F101" s="83" t="s">
        <v>919</v>
      </c>
      <c r="G101" s="83" t="s">
        <v>880</v>
      </c>
      <c r="H101" s="83" t="s">
        <v>919</v>
      </c>
      <c r="I101" s="83" t="s">
        <v>880</v>
      </c>
      <c r="J101" s="83" t="s">
        <v>920</v>
      </c>
      <c r="K101" s="83" t="s">
        <v>881</v>
      </c>
      <c r="L101" s="83" t="s">
        <v>62</v>
      </c>
      <c r="M101" s="84" t="s">
        <v>345</v>
      </c>
      <c r="N101" s="83">
        <v>1</v>
      </c>
      <c r="O101" s="104">
        <f t="shared" si="3"/>
        <v>21875</v>
      </c>
      <c r="P101" s="104">
        <v>21875</v>
      </c>
      <c r="Q101" s="83" t="s">
        <v>104</v>
      </c>
      <c r="R101" s="83" t="s">
        <v>190</v>
      </c>
      <c r="S101" s="85" t="s">
        <v>177</v>
      </c>
      <c r="T101" s="86">
        <v>50</v>
      </c>
    </row>
    <row r="102" spans="1:20" s="95" customFormat="1" ht="51">
      <c r="A102" s="106"/>
      <c r="B102" s="85">
        <v>882</v>
      </c>
      <c r="C102" s="90" t="s">
        <v>29</v>
      </c>
      <c r="D102" s="100" t="s">
        <v>339</v>
      </c>
      <c r="E102" s="83" t="s">
        <v>574</v>
      </c>
      <c r="F102" s="83" t="s">
        <v>575</v>
      </c>
      <c r="G102" s="83" t="s">
        <v>576</v>
      </c>
      <c r="H102" s="83" t="s">
        <v>577</v>
      </c>
      <c r="I102" s="83" t="s">
        <v>578</v>
      </c>
      <c r="J102" s="83"/>
      <c r="K102" s="83"/>
      <c r="L102" s="83" t="s">
        <v>62</v>
      </c>
      <c r="M102" s="84" t="s">
        <v>345</v>
      </c>
      <c r="N102" s="83">
        <v>1</v>
      </c>
      <c r="O102" s="104">
        <f t="shared" si="3"/>
        <v>100000</v>
      </c>
      <c r="P102" s="104">
        <v>100000</v>
      </c>
      <c r="Q102" s="83" t="s">
        <v>104</v>
      </c>
      <c r="R102" s="83" t="s">
        <v>190</v>
      </c>
      <c r="S102" s="85" t="s">
        <v>177</v>
      </c>
      <c r="T102" s="86">
        <v>0</v>
      </c>
    </row>
    <row r="103" spans="1:20" s="98" customFormat="1" ht="51">
      <c r="A103" s="89"/>
      <c r="B103" s="85">
        <v>883</v>
      </c>
      <c r="C103" s="90" t="s">
        <v>29</v>
      </c>
      <c r="D103" s="100" t="s">
        <v>339</v>
      </c>
      <c r="E103" s="85" t="s">
        <v>660</v>
      </c>
      <c r="F103" s="83" t="s">
        <v>661</v>
      </c>
      <c r="G103" s="83" t="s">
        <v>662</v>
      </c>
      <c r="H103" s="83" t="s">
        <v>663</v>
      </c>
      <c r="I103" s="83" t="s">
        <v>664</v>
      </c>
      <c r="J103" s="83" t="s">
        <v>930</v>
      </c>
      <c r="K103" s="83" t="s">
        <v>1781</v>
      </c>
      <c r="L103" s="83" t="s">
        <v>62</v>
      </c>
      <c r="M103" s="84" t="s">
        <v>345</v>
      </c>
      <c r="N103" s="84">
        <v>1</v>
      </c>
      <c r="O103" s="104">
        <f t="shared" si="3"/>
        <v>89800</v>
      </c>
      <c r="P103" s="104">
        <v>89800</v>
      </c>
      <c r="Q103" s="85" t="s">
        <v>104</v>
      </c>
      <c r="R103" s="83" t="s">
        <v>190</v>
      </c>
      <c r="S103" s="85" t="s">
        <v>177</v>
      </c>
      <c r="T103" s="87">
        <v>0</v>
      </c>
    </row>
    <row r="104" spans="1:20" s="95" customFormat="1" ht="51">
      <c r="A104" s="106"/>
      <c r="B104" s="85">
        <v>884</v>
      </c>
      <c r="C104" s="90" t="s">
        <v>29</v>
      </c>
      <c r="D104" s="100" t="s">
        <v>339</v>
      </c>
      <c r="E104" s="83" t="s">
        <v>706</v>
      </c>
      <c r="F104" s="83" t="s">
        <v>707</v>
      </c>
      <c r="G104" s="83" t="s">
        <v>708</v>
      </c>
      <c r="H104" s="83" t="s">
        <v>709</v>
      </c>
      <c r="I104" s="83" t="s">
        <v>710</v>
      </c>
      <c r="J104" s="83" t="s">
        <v>934</v>
      </c>
      <c r="K104" s="83" t="s">
        <v>895</v>
      </c>
      <c r="L104" s="83" t="s">
        <v>62</v>
      </c>
      <c r="M104" s="84" t="s">
        <v>345</v>
      </c>
      <c r="N104" s="83">
        <v>1</v>
      </c>
      <c r="O104" s="104">
        <f t="shared" si="3"/>
        <v>140000</v>
      </c>
      <c r="P104" s="104">
        <v>140000</v>
      </c>
      <c r="Q104" s="83" t="s">
        <v>96</v>
      </c>
      <c r="R104" s="83" t="s">
        <v>1678</v>
      </c>
      <c r="S104" s="85" t="s">
        <v>177</v>
      </c>
      <c r="T104" s="86">
        <v>30</v>
      </c>
    </row>
    <row r="105" spans="1:20" s="98" customFormat="1" ht="51">
      <c r="A105" s="89"/>
      <c r="B105" s="85">
        <v>885</v>
      </c>
      <c r="C105" s="90" t="s">
        <v>29</v>
      </c>
      <c r="D105" s="100" t="s">
        <v>339</v>
      </c>
      <c r="E105" s="85" t="s">
        <v>469</v>
      </c>
      <c r="F105" s="83" t="s">
        <v>912</v>
      </c>
      <c r="G105" s="83" t="s">
        <v>874</v>
      </c>
      <c r="H105" s="83" t="s">
        <v>472</v>
      </c>
      <c r="I105" s="83" t="s">
        <v>473</v>
      </c>
      <c r="J105" s="83" t="s">
        <v>1382</v>
      </c>
      <c r="K105" s="83" t="s">
        <v>1679</v>
      </c>
      <c r="L105" s="83" t="s">
        <v>62</v>
      </c>
      <c r="M105" s="84" t="s">
        <v>345</v>
      </c>
      <c r="N105" s="84">
        <v>1</v>
      </c>
      <c r="O105" s="104">
        <f t="shared" si="3"/>
        <v>30000</v>
      </c>
      <c r="P105" s="104">
        <v>30000</v>
      </c>
      <c r="Q105" s="85" t="s">
        <v>104</v>
      </c>
      <c r="R105" s="83" t="s">
        <v>1676</v>
      </c>
      <c r="S105" s="85" t="s">
        <v>177</v>
      </c>
      <c r="T105" s="87">
        <v>50</v>
      </c>
    </row>
    <row r="106" spans="1:20" s="95" customFormat="1" ht="76.5">
      <c r="A106" s="106"/>
      <c r="B106" s="85">
        <v>886</v>
      </c>
      <c r="C106" s="90" t="s">
        <v>29</v>
      </c>
      <c r="D106" s="100" t="s">
        <v>339</v>
      </c>
      <c r="E106" s="83" t="s">
        <v>905</v>
      </c>
      <c r="F106" s="83" t="s">
        <v>935</v>
      </c>
      <c r="G106" s="83" t="s">
        <v>896</v>
      </c>
      <c r="H106" s="83" t="s">
        <v>936</v>
      </c>
      <c r="I106" s="83" t="s">
        <v>897</v>
      </c>
      <c r="J106" s="83" t="s">
        <v>937</v>
      </c>
      <c r="K106" s="83" t="s">
        <v>898</v>
      </c>
      <c r="L106" s="83" t="s">
        <v>62</v>
      </c>
      <c r="M106" s="84" t="s">
        <v>345</v>
      </c>
      <c r="N106" s="83">
        <v>1</v>
      </c>
      <c r="O106" s="104">
        <f t="shared" si="3"/>
        <v>1197775</v>
      </c>
      <c r="P106" s="104">
        <v>1197775</v>
      </c>
      <c r="Q106" s="83" t="s">
        <v>104</v>
      </c>
      <c r="R106" s="83" t="s">
        <v>63</v>
      </c>
      <c r="S106" s="85" t="s">
        <v>177</v>
      </c>
      <c r="T106" s="86">
        <v>50</v>
      </c>
    </row>
    <row r="107" spans="1:20" s="98" customFormat="1" ht="63.75">
      <c r="A107" s="89"/>
      <c r="B107" s="85">
        <v>887</v>
      </c>
      <c r="C107" s="90" t="s">
        <v>29</v>
      </c>
      <c r="D107" s="100" t="s">
        <v>339</v>
      </c>
      <c r="E107" s="85" t="s">
        <v>461</v>
      </c>
      <c r="F107" s="83" t="s">
        <v>462</v>
      </c>
      <c r="G107" s="83" t="s">
        <v>463</v>
      </c>
      <c r="H107" s="83" t="s">
        <v>462</v>
      </c>
      <c r="I107" s="83" t="s">
        <v>463</v>
      </c>
      <c r="J107" s="83" t="s">
        <v>1783</v>
      </c>
      <c r="K107" s="83" t="s">
        <v>1680</v>
      </c>
      <c r="L107" s="83" t="s">
        <v>62</v>
      </c>
      <c r="M107" s="84" t="s">
        <v>345</v>
      </c>
      <c r="N107" s="84">
        <v>1</v>
      </c>
      <c r="O107" s="104">
        <f t="shared" si="3"/>
        <v>157589</v>
      </c>
      <c r="P107" s="104">
        <v>157589</v>
      </c>
      <c r="Q107" s="85" t="s">
        <v>104</v>
      </c>
      <c r="R107" s="83" t="s">
        <v>63</v>
      </c>
      <c r="S107" s="85" t="s">
        <v>177</v>
      </c>
      <c r="T107" s="87">
        <v>50</v>
      </c>
    </row>
    <row r="108" spans="1:20" s="95" customFormat="1" ht="63.75">
      <c r="A108" s="106"/>
      <c r="B108" s="85">
        <v>888</v>
      </c>
      <c r="C108" s="90" t="s">
        <v>29</v>
      </c>
      <c r="D108" s="100" t="s">
        <v>339</v>
      </c>
      <c r="E108" s="83" t="s">
        <v>461</v>
      </c>
      <c r="F108" s="83" t="s">
        <v>462</v>
      </c>
      <c r="G108" s="83" t="s">
        <v>463</v>
      </c>
      <c r="H108" s="83" t="s">
        <v>462</v>
      </c>
      <c r="I108" s="83" t="s">
        <v>463</v>
      </c>
      <c r="J108" s="83" t="s">
        <v>1784</v>
      </c>
      <c r="K108" s="83" t="s">
        <v>1681</v>
      </c>
      <c r="L108" s="83" t="s">
        <v>62</v>
      </c>
      <c r="M108" s="84" t="s">
        <v>345</v>
      </c>
      <c r="N108" s="83">
        <v>1</v>
      </c>
      <c r="O108" s="104">
        <f t="shared" si="3"/>
        <v>162000</v>
      </c>
      <c r="P108" s="104">
        <v>162000</v>
      </c>
      <c r="Q108" s="83" t="s">
        <v>1675</v>
      </c>
      <c r="R108" s="83" t="s">
        <v>292</v>
      </c>
      <c r="S108" s="85" t="s">
        <v>177</v>
      </c>
      <c r="T108" s="86">
        <v>50</v>
      </c>
    </row>
    <row r="109" spans="1:20" s="98" customFormat="1" ht="25.5">
      <c r="A109" s="89"/>
      <c r="B109" s="85">
        <v>889</v>
      </c>
      <c r="C109" s="90" t="s">
        <v>29</v>
      </c>
      <c r="D109" s="91" t="s">
        <v>30</v>
      </c>
      <c r="E109" s="85" t="s">
        <v>978</v>
      </c>
      <c r="F109" s="83" t="s">
        <v>995</v>
      </c>
      <c r="G109" s="83" t="s">
        <v>943</v>
      </c>
      <c r="H109" s="83" t="s">
        <v>998</v>
      </c>
      <c r="I109" s="83" t="s">
        <v>946</v>
      </c>
      <c r="J109" s="83" t="s">
        <v>999</v>
      </c>
      <c r="K109" s="83" t="s">
        <v>1695</v>
      </c>
      <c r="L109" s="83" t="s">
        <v>62</v>
      </c>
      <c r="M109" s="84" t="s">
        <v>37</v>
      </c>
      <c r="N109" s="84">
        <v>4</v>
      </c>
      <c r="O109" s="104">
        <f t="shared" si="3"/>
        <v>7630</v>
      </c>
      <c r="P109" s="104">
        <v>30520</v>
      </c>
      <c r="Q109" s="85" t="s">
        <v>96</v>
      </c>
      <c r="R109" s="83" t="s">
        <v>96</v>
      </c>
      <c r="S109" s="85" t="s">
        <v>77</v>
      </c>
      <c r="T109" s="87">
        <v>50</v>
      </c>
    </row>
    <row r="110" spans="1:20" s="95" customFormat="1" ht="51">
      <c r="A110" s="106"/>
      <c r="B110" s="85">
        <v>890</v>
      </c>
      <c r="C110" s="90" t="s">
        <v>29</v>
      </c>
      <c r="D110" s="91" t="s">
        <v>30</v>
      </c>
      <c r="E110" s="83" t="s">
        <v>977</v>
      </c>
      <c r="F110" s="83" t="s">
        <v>995</v>
      </c>
      <c r="G110" s="83" t="s">
        <v>943</v>
      </c>
      <c r="H110" s="83" t="s">
        <v>996</v>
      </c>
      <c r="I110" s="83" t="s">
        <v>944</v>
      </c>
      <c r="J110" s="83" t="s">
        <v>1700</v>
      </c>
      <c r="K110" s="83" t="s">
        <v>1701</v>
      </c>
      <c r="L110" s="83" t="s">
        <v>62</v>
      </c>
      <c r="M110" s="83" t="s">
        <v>37</v>
      </c>
      <c r="N110" s="83">
        <v>20</v>
      </c>
      <c r="O110" s="104">
        <f t="shared" si="3"/>
        <v>60</v>
      </c>
      <c r="P110" s="104">
        <v>1200</v>
      </c>
      <c r="Q110" s="83" t="s">
        <v>96</v>
      </c>
      <c r="R110" s="83" t="s">
        <v>96</v>
      </c>
      <c r="S110" s="85" t="s">
        <v>77</v>
      </c>
      <c r="T110" s="86">
        <v>50</v>
      </c>
    </row>
    <row r="111" spans="1:20" s="98" customFormat="1" ht="25.5">
      <c r="A111" s="89"/>
      <c r="B111" s="85">
        <v>891</v>
      </c>
      <c r="C111" s="90" t="s">
        <v>29</v>
      </c>
      <c r="D111" s="91" t="s">
        <v>30</v>
      </c>
      <c r="E111" s="85" t="s">
        <v>1159</v>
      </c>
      <c r="F111" s="83" t="s">
        <v>948</v>
      </c>
      <c r="G111" s="83" t="s">
        <v>948</v>
      </c>
      <c r="H111" s="83" t="s">
        <v>1709</v>
      </c>
      <c r="I111" s="83" t="s">
        <v>1160</v>
      </c>
      <c r="J111" s="83" t="s">
        <v>1810</v>
      </c>
      <c r="K111" s="83" t="s">
        <v>1809</v>
      </c>
      <c r="L111" s="83" t="s">
        <v>62</v>
      </c>
      <c r="M111" s="84" t="s">
        <v>37</v>
      </c>
      <c r="N111" s="84">
        <v>8</v>
      </c>
      <c r="O111" s="104">
        <f t="shared" si="3"/>
        <v>3200</v>
      </c>
      <c r="P111" s="104">
        <v>25600</v>
      </c>
      <c r="Q111" s="85" t="s">
        <v>96</v>
      </c>
      <c r="R111" s="83" t="s">
        <v>96</v>
      </c>
      <c r="S111" s="85" t="s">
        <v>77</v>
      </c>
      <c r="T111" s="87">
        <v>100</v>
      </c>
    </row>
    <row r="112" spans="1:20" s="95" customFormat="1" ht="25.5">
      <c r="A112" s="106"/>
      <c r="B112" s="85">
        <v>892</v>
      </c>
      <c r="C112" s="90" t="s">
        <v>29</v>
      </c>
      <c r="D112" s="91" t="s">
        <v>30</v>
      </c>
      <c r="E112" s="83" t="s">
        <v>1159</v>
      </c>
      <c r="F112" s="83" t="s">
        <v>948</v>
      </c>
      <c r="G112" s="83" t="s">
        <v>948</v>
      </c>
      <c r="H112" s="83" t="s">
        <v>1709</v>
      </c>
      <c r="I112" s="83" t="s">
        <v>1160</v>
      </c>
      <c r="J112" s="83" t="s">
        <v>1812</v>
      </c>
      <c r="K112" s="83" t="s">
        <v>1811</v>
      </c>
      <c r="L112" s="83" t="s">
        <v>62</v>
      </c>
      <c r="M112" s="83" t="s">
        <v>37</v>
      </c>
      <c r="N112" s="83">
        <v>10</v>
      </c>
      <c r="O112" s="104">
        <f t="shared" si="3"/>
        <v>900</v>
      </c>
      <c r="P112" s="104">
        <v>9000</v>
      </c>
      <c r="Q112" s="83" t="s">
        <v>96</v>
      </c>
      <c r="R112" s="83" t="s">
        <v>96</v>
      </c>
      <c r="S112" s="85" t="s">
        <v>77</v>
      </c>
      <c r="T112" s="86">
        <v>100</v>
      </c>
    </row>
    <row r="113" spans="1:20" s="98" customFormat="1" ht="25.5">
      <c r="A113" s="89"/>
      <c r="B113" s="85">
        <v>893</v>
      </c>
      <c r="C113" s="90" t="s">
        <v>29</v>
      </c>
      <c r="D113" s="91" t="s">
        <v>30</v>
      </c>
      <c r="E113" s="85" t="s">
        <v>1601</v>
      </c>
      <c r="F113" s="83" t="s">
        <v>1813</v>
      </c>
      <c r="G113" s="83" t="s">
        <v>1602</v>
      </c>
      <c r="H113" s="83" t="s">
        <v>1005</v>
      </c>
      <c r="I113" s="83" t="s">
        <v>1603</v>
      </c>
      <c r="J113" s="83" t="s">
        <v>1814</v>
      </c>
      <c r="K113" s="83" t="s">
        <v>1734</v>
      </c>
      <c r="L113" s="83" t="s">
        <v>62</v>
      </c>
      <c r="M113" s="84" t="s">
        <v>37</v>
      </c>
      <c r="N113" s="84">
        <v>8</v>
      </c>
      <c r="O113" s="104">
        <f t="shared" si="3"/>
        <v>500</v>
      </c>
      <c r="P113" s="104">
        <v>4000</v>
      </c>
      <c r="Q113" s="85" t="s">
        <v>96</v>
      </c>
      <c r="R113" s="83" t="s">
        <v>96</v>
      </c>
      <c r="S113" s="85" t="s">
        <v>77</v>
      </c>
      <c r="T113" s="87">
        <v>100</v>
      </c>
    </row>
    <row r="114" spans="1:20" s="95" customFormat="1" ht="25.5">
      <c r="A114" s="106"/>
      <c r="B114" s="85">
        <v>894</v>
      </c>
      <c r="C114" s="90" t="s">
        <v>29</v>
      </c>
      <c r="D114" s="91" t="s">
        <v>30</v>
      </c>
      <c r="E114" s="83" t="s">
        <v>1601</v>
      </c>
      <c r="F114" s="83" t="s">
        <v>1813</v>
      </c>
      <c r="G114" s="83" t="s">
        <v>1602</v>
      </c>
      <c r="H114" s="83" t="s">
        <v>1005</v>
      </c>
      <c r="I114" s="83" t="s">
        <v>1603</v>
      </c>
      <c r="J114" s="83" t="s">
        <v>1815</v>
      </c>
      <c r="K114" s="83" t="s">
        <v>1735</v>
      </c>
      <c r="L114" s="83" t="s">
        <v>62</v>
      </c>
      <c r="M114" s="83" t="s">
        <v>37</v>
      </c>
      <c r="N114" s="83">
        <v>10</v>
      </c>
      <c r="O114" s="104">
        <f t="shared" si="3"/>
        <v>250</v>
      </c>
      <c r="P114" s="104">
        <v>2500</v>
      </c>
      <c r="Q114" s="83" t="s">
        <v>96</v>
      </c>
      <c r="R114" s="83" t="s">
        <v>96</v>
      </c>
      <c r="S114" s="85" t="s">
        <v>77</v>
      </c>
      <c r="T114" s="86">
        <v>100</v>
      </c>
    </row>
    <row r="115" spans="1:20" s="98" customFormat="1" ht="25.5">
      <c r="A115" s="89"/>
      <c r="B115" s="85">
        <v>895</v>
      </c>
      <c r="C115" s="90" t="s">
        <v>29</v>
      </c>
      <c r="D115" s="91" t="s">
        <v>30</v>
      </c>
      <c r="E115" s="85" t="s">
        <v>1159</v>
      </c>
      <c r="F115" s="83" t="s">
        <v>948</v>
      </c>
      <c r="G115" s="83" t="s">
        <v>948</v>
      </c>
      <c r="H115" s="83" t="s">
        <v>1709</v>
      </c>
      <c r="I115" s="83" t="s">
        <v>1160</v>
      </c>
      <c r="J115" s="83" t="s">
        <v>1817</v>
      </c>
      <c r="K115" s="83" t="s">
        <v>1816</v>
      </c>
      <c r="L115" s="83" t="s">
        <v>62</v>
      </c>
      <c r="M115" s="84" t="s">
        <v>37</v>
      </c>
      <c r="N115" s="84">
        <v>28</v>
      </c>
      <c r="O115" s="104">
        <f t="shared" si="3"/>
        <v>260</v>
      </c>
      <c r="P115" s="104">
        <v>7280</v>
      </c>
      <c r="Q115" s="85" t="s">
        <v>96</v>
      </c>
      <c r="R115" s="83" t="s">
        <v>96</v>
      </c>
      <c r="S115" s="85" t="s">
        <v>77</v>
      </c>
      <c r="T115" s="87">
        <v>100</v>
      </c>
    </row>
    <row r="116" spans="1:20" s="95" customFormat="1" ht="25.5">
      <c r="A116" s="106"/>
      <c r="B116" s="85">
        <v>896</v>
      </c>
      <c r="C116" s="90" t="s">
        <v>29</v>
      </c>
      <c r="D116" s="91" t="s">
        <v>30</v>
      </c>
      <c r="E116" s="83" t="s">
        <v>1159</v>
      </c>
      <c r="F116" s="83" t="s">
        <v>948</v>
      </c>
      <c r="G116" s="83" t="s">
        <v>948</v>
      </c>
      <c r="H116" s="83" t="s">
        <v>1709</v>
      </c>
      <c r="I116" s="83" t="s">
        <v>1160</v>
      </c>
      <c r="J116" s="83" t="s">
        <v>1818</v>
      </c>
      <c r="K116" s="83" t="s">
        <v>1604</v>
      </c>
      <c r="L116" s="83" t="s">
        <v>62</v>
      </c>
      <c r="M116" s="83" t="s">
        <v>37</v>
      </c>
      <c r="N116" s="83">
        <v>14</v>
      </c>
      <c r="O116" s="104">
        <f t="shared" si="3"/>
        <v>205</v>
      </c>
      <c r="P116" s="104">
        <v>2870</v>
      </c>
      <c r="Q116" s="83" t="s">
        <v>96</v>
      </c>
      <c r="R116" s="83" t="s">
        <v>96</v>
      </c>
      <c r="S116" s="85" t="s">
        <v>77</v>
      </c>
      <c r="T116" s="86">
        <v>100</v>
      </c>
    </row>
    <row r="117" spans="1:20" s="98" customFormat="1" ht="31.5" customHeight="1">
      <c r="A117" s="89"/>
      <c r="B117" s="85">
        <v>897</v>
      </c>
      <c r="C117" s="90" t="s">
        <v>29</v>
      </c>
      <c r="D117" s="91" t="s">
        <v>30</v>
      </c>
      <c r="E117" s="85" t="s">
        <v>982</v>
      </c>
      <c r="F117" s="83" t="s">
        <v>957</v>
      </c>
      <c r="G117" s="83" t="s">
        <v>957</v>
      </c>
      <c r="H117" s="83" t="s">
        <v>1007</v>
      </c>
      <c r="I117" s="83" t="s">
        <v>958</v>
      </c>
      <c r="J117" s="83" t="s">
        <v>1716</v>
      </c>
      <c r="K117" s="83" t="s">
        <v>1605</v>
      </c>
      <c r="L117" s="83" t="s">
        <v>62</v>
      </c>
      <c r="M117" s="84" t="s">
        <v>37</v>
      </c>
      <c r="N117" s="84">
        <v>2</v>
      </c>
      <c r="O117" s="104">
        <f t="shared" si="3"/>
        <v>3684</v>
      </c>
      <c r="P117" s="104">
        <v>7368</v>
      </c>
      <c r="Q117" s="85" t="s">
        <v>96</v>
      </c>
      <c r="R117" s="83" t="s">
        <v>96</v>
      </c>
      <c r="S117" s="85" t="s">
        <v>77</v>
      </c>
      <c r="T117" s="87">
        <v>100</v>
      </c>
    </row>
    <row r="118" spans="1:20" s="95" customFormat="1" ht="25.5">
      <c r="A118" s="106"/>
      <c r="B118" s="85">
        <v>898</v>
      </c>
      <c r="C118" s="90" t="s">
        <v>29</v>
      </c>
      <c r="D118" s="91" t="s">
        <v>30</v>
      </c>
      <c r="E118" s="83" t="s">
        <v>981</v>
      </c>
      <c r="F118" s="83" t="s">
        <v>1004</v>
      </c>
      <c r="G118" s="83" t="s">
        <v>954</v>
      </c>
      <c r="H118" s="83" t="s">
        <v>1005</v>
      </c>
      <c r="I118" s="83" t="s">
        <v>955</v>
      </c>
      <c r="J118" s="83" t="s">
        <v>1006</v>
      </c>
      <c r="K118" s="83" t="s">
        <v>1689</v>
      </c>
      <c r="L118" s="83" t="s">
        <v>62</v>
      </c>
      <c r="M118" s="83" t="s">
        <v>37</v>
      </c>
      <c r="N118" s="83">
        <v>13</v>
      </c>
      <c r="O118" s="104">
        <f t="shared" si="3"/>
        <v>148</v>
      </c>
      <c r="P118" s="104">
        <v>1924</v>
      </c>
      <c r="Q118" s="83" t="s">
        <v>96</v>
      </c>
      <c r="R118" s="83" t="s">
        <v>96</v>
      </c>
      <c r="S118" s="85" t="s">
        <v>77</v>
      </c>
      <c r="T118" s="86">
        <v>100</v>
      </c>
    </row>
    <row r="119" spans="1:20" s="98" customFormat="1" ht="25.5">
      <c r="A119" s="89"/>
      <c r="B119" s="85">
        <v>899</v>
      </c>
      <c r="C119" s="90" t="s">
        <v>29</v>
      </c>
      <c r="D119" s="91" t="s">
        <v>30</v>
      </c>
      <c r="E119" s="85" t="s">
        <v>1130</v>
      </c>
      <c r="F119" s="83" t="s">
        <v>1204</v>
      </c>
      <c r="G119" s="83" t="s">
        <v>1131</v>
      </c>
      <c r="H119" s="83" t="s">
        <v>1205</v>
      </c>
      <c r="I119" s="83" t="s">
        <v>1132</v>
      </c>
      <c r="J119" s="83" t="s">
        <v>1703</v>
      </c>
      <c r="K119" s="83" t="s">
        <v>1705</v>
      </c>
      <c r="L119" s="83" t="s">
        <v>62</v>
      </c>
      <c r="M119" s="84" t="s">
        <v>37</v>
      </c>
      <c r="N119" s="84">
        <v>100</v>
      </c>
      <c r="O119" s="104">
        <f t="shared" si="3"/>
        <v>2000</v>
      </c>
      <c r="P119" s="104">
        <v>200000</v>
      </c>
      <c r="Q119" s="85" t="s">
        <v>96</v>
      </c>
      <c r="R119" s="83" t="s">
        <v>96</v>
      </c>
      <c r="S119" s="85" t="s">
        <v>77</v>
      </c>
      <c r="T119" s="87">
        <v>100</v>
      </c>
    </row>
    <row r="120" spans="1:20" s="95" customFormat="1" ht="38.25">
      <c r="A120" s="106"/>
      <c r="B120" s="85">
        <v>900</v>
      </c>
      <c r="C120" s="90" t="s">
        <v>29</v>
      </c>
      <c r="D120" s="91" t="s">
        <v>30</v>
      </c>
      <c r="E120" s="83" t="s">
        <v>980</v>
      </c>
      <c r="F120" s="83" t="s">
        <v>1002</v>
      </c>
      <c r="G120" s="83" t="s">
        <v>951</v>
      </c>
      <c r="H120" s="83" t="s">
        <v>1025</v>
      </c>
      <c r="I120" s="83" t="s">
        <v>952</v>
      </c>
      <c r="J120" s="83" t="s">
        <v>1003</v>
      </c>
      <c r="K120" s="83" t="s">
        <v>953</v>
      </c>
      <c r="L120" s="83" t="s">
        <v>62</v>
      </c>
      <c r="M120" s="83" t="s">
        <v>37</v>
      </c>
      <c r="N120" s="83">
        <v>8</v>
      </c>
      <c r="O120" s="104">
        <f t="shared" si="3"/>
        <v>15000</v>
      </c>
      <c r="P120" s="104">
        <v>120000</v>
      </c>
      <c r="Q120" s="83" t="s">
        <v>96</v>
      </c>
      <c r="R120" s="83" t="s">
        <v>96</v>
      </c>
      <c r="S120" s="85" t="s">
        <v>77</v>
      </c>
      <c r="T120" s="86">
        <v>100</v>
      </c>
    </row>
    <row r="121" spans="1:20" s="98" customFormat="1" ht="25.5">
      <c r="A121" s="89"/>
      <c r="B121" s="85">
        <v>901</v>
      </c>
      <c r="C121" s="90" t="s">
        <v>29</v>
      </c>
      <c r="D121" s="91" t="s">
        <v>30</v>
      </c>
      <c r="E121" s="85" t="s">
        <v>1130</v>
      </c>
      <c r="F121" s="83" t="s">
        <v>1204</v>
      </c>
      <c r="G121" s="83" t="s">
        <v>1131</v>
      </c>
      <c r="H121" s="83" t="s">
        <v>1205</v>
      </c>
      <c r="I121" s="83" t="s">
        <v>1132</v>
      </c>
      <c r="J121" s="83" t="s">
        <v>1704</v>
      </c>
      <c r="K121" s="84" t="s">
        <v>1706</v>
      </c>
      <c r="L121" s="83" t="s">
        <v>62</v>
      </c>
      <c r="M121" s="84" t="s">
        <v>37</v>
      </c>
      <c r="N121" s="84">
        <v>10</v>
      </c>
      <c r="O121" s="104">
        <f t="shared" si="3"/>
        <v>2000</v>
      </c>
      <c r="P121" s="104">
        <v>20000</v>
      </c>
      <c r="Q121" s="85" t="s">
        <v>96</v>
      </c>
      <c r="R121" s="83" t="s">
        <v>96</v>
      </c>
      <c r="S121" s="85" t="s">
        <v>77</v>
      </c>
      <c r="T121" s="87">
        <v>100</v>
      </c>
    </row>
    <row r="122" spans="1:20" s="95" customFormat="1" ht="25.5">
      <c r="A122" s="106"/>
      <c r="B122" s="85">
        <v>902</v>
      </c>
      <c r="C122" s="90" t="s">
        <v>29</v>
      </c>
      <c r="D122" s="91" t="s">
        <v>30</v>
      </c>
      <c r="E122" s="83" t="s">
        <v>983</v>
      </c>
      <c r="F122" s="83" t="s">
        <v>1009</v>
      </c>
      <c r="G122" s="83" t="s">
        <v>960</v>
      </c>
      <c r="H122" s="83" t="s">
        <v>1010</v>
      </c>
      <c r="I122" s="83" t="s">
        <v>961</v>
      </c>
      <c r="J122" s="83" t="s">
        <v>1010</v>
      </c>
      <c r="K122" s="83" t="s">
        <v>1607</v>
      </c>
      <c r="L122" s="83" t="s">
        <v>62</v>
      </c>
      <c r="M122" s="83" t="s">
        <v>37</v>
      </c>
      <c r="N122" s="83">
        <v>3</v>
      </c>
      <c r="O122" s="104">
        <f t="shared" si="3"/>
        <v>31250</v>
      </c>
      <c r="P122" s="104">
        <v>93750</v>
      </c>
      <c r="Q122" s="83" t="s">
        <v>96</v>
      </c>
      <c r="R122" s="83" t="s">
        <v>96</v>
      </c>
      <c r="S122" s="85" t="s">
        <v>77</v>
      </c>
      <c r="T122" s="86">
        <v>100</v>
      </c>
    </row>
    <row r="123" spans="1:20" s="98" customFormat="1" ht="38.25">
      <c r="A123" s="89"/>
      <c r="B123" s="85">
        <v>903</v>
      </c>
      <c r="C123" s="90" t="s">
        <v>29</v>
      </c>
      <c r="D123" s="91" t="s">
        <v>30</v>
      </c>
      <c r="E123" s="85" t="s">
        <v>987</v>
      </c>
      <c r="F123" s="83" t="s">
        <v>1024</v>
      </c>
      <c r="G123" s="83" t="s">
        <v>974</v>
      </c>
      <c r="H123" s="83" t="s">
        <v>1005</v>
      </c>
      <c r="I123" s="83" t="s">
        <v>955</v>
      </c>
      <c r="J123" s="83" t="s">
        <v>1026</v>
      </c>
      <c r="K123" s="83" t="s">
        <v>975</v>
      </c>
      <c r="L123" s="83" t="s">
        <v>62</v>
      </c>
      <c r="M123" s="84" t="s">
        <v>37</v>
      </c>
      <c r="N123" s="84">
        <v>10</v>
      </c>
      <c r="O123" s="104">
        <f t="shared" si="3"/>
        <v>1071.5</v>
      </c>
      <c r="P123" s="104">
        <v>10715</v>
      </c>
      <c r="Q123" s="85" t="s">
        <v>96</v>
      </c>
      <c r="R123" s="83" t="s">
        <v>96</v>
      </c>
      <c r="S123" s="85" t="s">
        <v>77</v>
      </c>
      <c r="T123" s="87">
        <v>100</v>
      </c>
    </row>
    <row r="124" spans="1:20" s="95" customFormat="1" ht="25.5">
      <c r="A124" s="106"/>
      <c r="B124" s="85">
        <v>904</v>
      </c>
      <c r="C124" s="90" t="s">
        <v>29</v>
      </c>
      <c r="D124" s="91" t="s">
        <v>30</v>
      </c>
      <c r="E124" s="83" t="s">
        <v>1608</v>
      </c>
      <c r="F124" s="83" t="s">
        <v>285</v>
      </c>
      <c r="G124" s="83" t="s">
        <v>285</v>
      </c>
      <c r="H124" s="83" t="s">
        <v>1711</v>
      </c>
      <c r="I124" s="83" t="s">
        <v>1712</v>
      </c>
      <c r="J124" s="83" t="s">
        <v>1715</v>
      </c>
      <c r="K124" s="83" t="s">
        <v>1653</v>
      </c>
      <c r="L124" s="83" t="s">
        <v>62</v>
      </c>
      <c r="M124" s="83" t="s">
        <v>37</v>
      </c>
      <c r="N124" s="83">
        <v>3</v>
      </c>
      <c r="O124" s="104">
        <f t="shared" si="3"/>
        <v>10706</v>
      </c>
      <c r="P124" s="104">
        <v>32118</v>
      </c>
      <c r="Q124" s="83" t="s">
        <v>96</v>
      </c>
      <c r="R124" s="83" t="s">
        <v>96</v>
      </c>
      <c r="S124" s="85" t="s">
        <v>77</v>
      </c>
      <c r="T124" s="86">
        <v>100</v>
      </c>
    </row>
    <row r="125" spans="1:20" s="98" customFormat="1" ht="38.25">
      <c r="A125" s="89"/>
      <c r="B125" s="85">
        <v>905</v>
      </c>
      <c r="C125" s="90" t="s">
        <v>29</v>
      </c>
      <c r="D125" s="91" t="s">
        <v>30</v>
      </c>
      <c r="E125" s="85" t="s">
        <v>1691</v>
      </c>
      <c r="F125" s="83" t="s">
        <v>1692</v>
      </c>
      <c r="G125" s="83" t="s">
        <v>1609</v>
      </c>
      <c r="H125" s="83" t="s">
        <v>1693</v>
      </c>
      <c r="I125" s="83" t="s">
        <v>1668</v>
      </c>
      <c r="J125" s="83" t="s">
        <v>1694</v>
      </c>
      <c r="K125" s="84" t="s">
        <v>1610</v>
      </c>
      <c r="L125" s="83" t="s">
        <v>62</v>
      </c>
      <c r="M125" s="84" t="s">
        <v>990</v>
      </c>
      <c r="N125" s="84">
        <v>65</v>
      </c>
      <c r="O125" s="104">
        <f t="shared" si="3"/>
        <v>3500</v>
      </c>
      <c r="P125" s="104">
        <v>227500</v>
      </c>
      <c r="Q125" s="85" t="s">
        <v>96</v>
      </c>
      <c r="R125" s="83" t="s">
        <v>96</v>
      </c>
      <c r="S125" s="85" t="s">
        <v>77</v>
      </c>
      <c r="T125" s="87">
        <v>100</v>
      </c>
    </row>
    <row r="126" spans="1:20" s="95" customFormat="1" ht="102">
      <c r="A126" s="106"/>
      <c r="B126" s="85">
        <v>906</v>
      </c>
      <c r="C126" s="90" t="s">
        <v>29</v>
      </c>
      <c r="D126" s="83" t="s">
        <v>327</v>
      </c>
      <c r="E126" s="83" t="s">
        <v>328</v>
      </c>
      <c r="F126" s="83" t="s">
        <v>329</v>
      </c>
      <c r="G126" s="83" t="s">
        <v>330</v>
      </c>
      <c r="H126" s="83" t="s">
        <v>331</v>
      </c>
      <c r="I126" s="83" t="s">
        <v>332</v>
      </c>
      <c r="J126" s="83" t="s">
        <v>1744</v>
      </c>
      <c r="K126" s="83" t="s">
        <v>1611</v>
      </c>
      <c r="L126" s="83" t="s">
        <v>62</v>
      </c>
      <c r="M126" s="83" t="s">
        <v>333</v>
      </c>
      <c r="N126" s="83">
        <v>1</v>
      </c>
      <c r="O126" s="104">
        <f t="shared" si="3"/>
        <v>3090000</v>
      </c>
      <c r="P126" s="104">
        <v>3090000</v>
      </c>
      <c r="Q126" s="83" t="s">
        <v>96</v>
      </c>
      <c r="R126" s="83" t="s">
        <v>1612</v>
      </c>
      <c r="S126" s="85" t="s">
        <v>77</v>
      </c>
      <c r="T126" s="86">
        <v>50</v>
      </c>
    </row>
    <row r="127" spans="1:20" s="98" customFormat="1" ht="90.75" customHeight="1">
      <c r="A127" s="89"/>
      <c r="B127" s="85">
        <v>907</v>
      </c>
      <c r="C127" s="90" t="s">
        <v>29</v>
      </c>
      <c r="D127" s="83" t="s">
        <v>327</v>
      </c>
      <c r="E127" s="85" t="s">
        <v>328</v>
      </c>
      <c r="F127" s="84" t="s">
        <v>329</v>
      </c>
      <c r="G127" s="84" t="s">
        <v>330</v>
      </c>
      <c r="H127" s="84" t="s">
        <v>331</v>
      </c>
      <c r="I127" s="84" t="s">
        <v>332</v>
      </c>
      <c r="J127" s="84" t="s">
        <v>1745</v>
      </c>
      <c r="K127" s="84" t="s">
        <v>1613</v>
      </c>
      <c r="L127" s="83" t="s">
        <v>62</v>
      </c>
      <c r="M127" s="83" t="s">
        <v>333</v>
      </c>
      <c r="N127" s="84">
        <v>1</v>
      </c>
      <c r="O127" s="104">
        <f t="shared" si="3"/>
        <v>3060000</v>
      </c>
      <c r="P127" s="104">
        <v>3060000</v>
      </c>
      <c r="Q127" s="85" t="s">
        <v>96</v>
      </c>
      <c r="R127" s="83" t="s">
        <v>96</v>
      </c>
      <c r="S127" s="85" t="s">
        <v>77</v>
      </c>
      <c r="T127" s="87">
        <v>50</v>
      </c>
    </row>
    <row r="128" spans="1:20" s="95" customFormat="1" ht="25.5">
      <c r="A128" s="106"/>
      <c r="B128" s="85">
        <v>908</v>
      </c>
      <c r="C128" s="90" t="s">
        <v>29</v>
      </c>
      <c r="D128" s="83" t="s">
        <v>327</v>
      </c>
      <c r="E128" s="83" t="s">
        <v>1614</v>
      </c>
      <c r="F128" s="83" t="s">
        <v>1746</v>
      </c>
      <c r="G128" s="83" t="s">
        <v>1615</v>
      </c>
      <c r="H128" s="83" t="s">
        <v>1746</v>
      </c>
      <c r="I128" s="83" t="s">
        <v>1615</v>
      </c>
      <c r="J128" s="83" t="s">
        <v>1746</v>
      </c>
      <c r="K128" s="83" t="s">
        <v>1615</v>
      </c>
      <c r="L128" s="83" t="s">
        <v>62</v>
      </c>
      <c r="M128" s="83" t="s">
        <v>333</v>
      </c>
      <c r="N128" s="83">
        <v>1</v>
      </c>
      <c r="O128" s="104">
        <f t="shared" si="3"/>
        <v>35625</v>
      </c>
      <c r="P128" s="104">
        <v>35625</v>
      </c>
      <c r="Q128" s="83" t="s">
        <v>96</v>
      </c>
      <c r="R128" s="83" t="s">
        <v>96</v>
      </c>
      <c r="S128" s="85" t="s">
        <v>77</v>
      </c>
      <c r="T128" s="86">
        <v>100</v>
      </c>
    </row>
    <row r="129" spans="1:20" s="98" customFormat="1" ht="25.5">
      <c r="A129" s="89"/>
      <c r="B129" s="85">
        <v>909</v>
      </c>
      <c r="C129" s="90" t="s">
        <v>29</v>
      </c>
      <c r="D129" s="91" t="s">
        <v>30</v>
      </c>
      <c r="E129" s="85" t="s">
        <v>1054</v>
      </c>
      <c r="F129" s="83" t="s">
        <v>108</v>
      </c>
      <c r="G129" s="83" t="s">
        <v>108</v>
      </c>
      <c r="H129" s="83" t="s">
        <v>1069</v>
      </c>
      <c r="I129" s="83" t="s">
        <v>1029</v>
      </c>
      <c r="J129" s="83" t="s">
        <v>1736</v>
      </c>
      <c r="K129" s="83" t="s">
        <v>1589</v>
      </c>
      <c r="L129" s="83" t="s">
        <v>62</v>
      </c>
      <c r="M129" s="84" t="s">
        <v>37</v>
      </c>
      <c r="N129" s="84">
        <v>1</v>
      </c>
      <c r="O129" s="104">
        <f t="shared" si="3"/>
        <v>312500</v>
      </c>
      <c r="P129" s="104">
        <v>312500</v>
      </c>
      <c r="Q129" s="85" t="s">
        <v>96</v>
      </c>
      <c r="R129" s="83" t="s">
        <v>96</v>
      </c>
      <c r="S129" s="85" t="s">
        <v>77</v>
      </c>
      <c r="T129" s="87">
        <v>50</v>
      </c>
    </row>
    <row r="130" spans="1:20" s="95" customFormat="1" ht="38.25">
      <c r="A130" s="106"/>
      <c r="B130" s="85">
        <v>910</v>
      </c>
      <c r="C130" s="90" t="s">
        <v>29</v>
      </c>
      <c r="D130" s="91" t="s">
        <v>30</v>
      </c>
      <c r="E130" s="83" t="s">
        <v>1058</v>
      </c>
      <c r="F130" s="83" t="s">
        <v>108</v>
      </c>
      <c r="G130" s="83" t="s">
        <v>108</v>
      </c>
      <c r="H130" s="83" t="s">
        <v>1080</v>
      </c>
      <c r="I130" s="83" t="s">
        <v>1038</v>
      </c>
      <c r="J130" s="83" t="s">
        <v>1737</v>
      </c>
      <c r="K130" s="83" t="s">
        <v>1590</v>
      </c>
      <c r="L130" s="83" t="s">
        <v>62</v>
      </c>
      <c r="M130" s="83" t="s">
        <v>37</v>
      </c>
      <c r="N130" s="83">
        <v>3</v>
      </c>
      <c r="O130" s="104">
        <f t="shared" si="3"/>
        <v>31161</v>
      </c>
      <c r="P130" s="104">
        <v>93483</v>
      </c>
      <c r="Q130" s="83" t="s">
        <v>96</v>
      </c>
      <c r="R130" s="83" t="s">
        <v>96</v>
      </c>
      <c r="S130" s="85" t="s">
        <v>77</v>
      </c>
      <c r="T130" s="86">
        <v>50</v>
      </c>
    </row>
    <row r="131" spans="1:20" s="98" customFormat="1" ht="25.5">
      <c r="A131" s="89"/>
      <c r="B131" s="85">
        <v>911</v>
      </c>
      <c r="C131" s="90" t="s">
        <v>29</v>
      </c>
      <c r="D131" s="91" t="s">
        <v>30</v>
      </c>
      <c r="E131" s="85" t="s">
        <v>1055</v>
      </c>
      <c r="F131" s="83" t="s">
        <v>108</v>
      </c>
      <c r="G131" s="83" t="s">
        <v>108</v>
      </c>
      <c r="H131" s="83" t="s">
        <v>1071</v>
      </c>
      <c r="I131" s="83" t="s">
        <v>1031</v>
      </c>
      <c r="J131" s="83" t="s">
        <v>1032</v>
      </c>
      <c r="K131" s="83" t="s">
        <v>1591</v>
      </c>
      <c r="L131" s="83" t="s">
        <v>62</v>
      </c>
      <c r="M131" s="84" t="s">
        <v>37</v>
      </c>
      <c r="N131" s="84">
        <v>1</v>
      </c>
      <c r="O131" s="104">
        <f t="shared" si="3"/>
        <v>120536</v>
      </c>
      <c r="P131" s="104">
        <v>120536</v>
      </c>
      <c r="Q131" s="85" t="s">
        <v>96</v>
      </c>
      <c r="R131" s="83" t="s">
        <v>96</v>
      </c>
      <c r="S131" s="85" t="s">
        <v>77</v>
      </c>
      <c r="T131" s="87">
        <v>50</v>
      </c>
    </row>
    <row r="132" spans="1:20" s="95" customFormat="1" ht="25.5">
      <c r="A132" s="106"/>
      <c r="B132" s="85">
        <v>912</v>
      </c>
      <c r="C132" s="90" t="s">
        <v>29</v>
      </c>
      <c r="D132" s="91" t="s">
        <v>30</v>
      </c>
      <c r="E132" s="83" t="s">
        <v>1055</v>
      </c>
      <c r="F132" s="83" t="s">
        <v>108</v>
      </c>
      <c r="G132" s="83" t="s">
        <v>108</v>
      </c>
      <c r="H132" s="83" t="s">
        <v>1074</v>
      </c>
      <c r="I132" s="83" t="s">
        <v>1031</v>
      </c>
      <c r="J132" s="83" t="s">
        <v>1075</v>
      </c>
      <c r="K132" s="83" t="s">
        <v>1034</v>
      </c>
      <c r="L132" s="83" t="s">
        <v>62</v>
      </c>
      <c r="M132" s="83" t="s">
        <v>37</v>
      </c>
      <c r="N132" s="83">
        <v>1</v>
      </c>
      <c r="O132" s="104">
        <f t="shared" si="3"/>
        <v>33929</v>
      </c>
      <c r="P132" s="104">
        <v>33929</v>
      </c>
      <c r="Q132" s="83" t="s">
        <v>96</v>
      </c>
      <c r="R132" s="83" t="s">
        <v>96</v>
      </c>
      <c r="S132" s="85" t="s">
        <v>77</v>
      </c>
      <c r="T132" s="86">
        <v>50</v>
      </c>
    </row>
    <row r="133" spans="1:20" s="98" customFormat="1" ht="51">
      <c r="A133" s="89"/>
      <c r="B133" s="85">
        <v>913</v>
      </c>
      <c r="C133" s="90" t="s">
        <v>29</v>
      </c>
      <c r="D133" s="91" t="s">
        <v>30</v>
      </c>
      <c r="E133" s="85" t="s">
        <v>1059</v>
      </c>
      <c r="F133" s="83" t="s">
        <v>108</v>
      </c>
      <c r="G133" s="83" t="s">
        <v>108</v>
      </c>
      <c r="H133" s="83" t="s">
        <v>1082</v>
      </c>
      <c r="I133" s="83" t="s">
        <v>1040</v>
      </c>
      <c r="J133" s="83" t="s">
        <v>1340</v>
      </c>
      <c r="K133" s="83" t="s">
        <v>1592</v>
      </c>
      <c r="L133" s="83" t="s">
        <v>62</v>
      </c>
      <c r="M133" s="84" t="s">
        <v>37</v>
      </c>
      <c r="N133" s="84">
        <v>3</v>
      </c>
      <c r="O133" s="104">
        <f t="shared" si="3"/>
        <v>14286</v>
      </c>
      <c r="P133" s="104">
        <v>42858</v>
      </c>
      <c r="Q133" s="85" t="s">
        <v>96</v>
      </c>
      <c r="R133" s="83" t="s">
        <v>96</v>
      </c>
      <c r="S133" s="85" t="s">
        <v>77</v>
      </c>
      <c r="T133" s="87">
        <v>50</v>
      </c>
    </row>
    <row r="134" spans="1:20" s="95" customFormat="1" ht="51">
      <c r="A134" s="106"/>
      <c r="B134" s="85">
        <v>914</v>
      </c>
      <c r="C134" s="90" t="s">
        <v>29</v>
      </c>
      <c r="D134" s="91" t="s">
        <v>30</v>
      </c>
      <c r="E134" s="83" t="s">
        <v>118</v>
      </c>
      <c r="F134" s="83" t="s">
        <v>119</v>
      </c>
      <c r="G134" s="83" t="s">
        <v>119</v>
      </c>
      <c r="H134" s="83" t="s">
        <v>138</v>
      </c>
      <c r="I134" s="83" t="s">
        <v>121</v>
      </c>
      <c r="J134" s="83" t="s">
        <v>1747</v>
      </c>
      <c r="K134" s="83" t="s">
        <v>1593</v>
      </c>
      <c r="L134" s="83" t="s">
        <v>62</v>
      </c>
      <c r="M134" s="83" t="s">
        <v>37</v>
      </c>
      <c r="N134" s="83">
        <v>1</v>
      </c>
      <c r="O134" s="104">
        <f t="shared" ref="O134:O197" si="4">P134/N134</f>
        <v>58225</v>
      </c>
      <c r="P134" s="104">
        <v>58225</v>
      </c>
      <c r="Q134" s="83" t="s">
        <v>96</v>
      </c>
      <c r="R134" s="83" t="s">
        <v>96</v>
      </c>
      <c r="S134" s="85" t="s">
        <v>77</v>
      </c>
      <c r="T134" s="86">
        <v>50</v>
      </c>
    </row>
    <row r="135" spans="1:20" s="98" customFormat="1" ht="38.25">
      <c r="A135" s="89"/>
      <c r="B135" s="85">
        <v>915</v>
      </c>
      <c r="C135" s="90" t="s">
        <v>29</v>
      </c>
      <c r="D135" s="91" t="s">
        <v>30</v>
      </c>
      <c r="E135" s="85" t="s">
        <v>1356</v>
      </c>
      <c r="F135" s="83" t="s">
        <v>49</v>
      </c>
      <c r="G135" s="83" t="s">
        <v>50</v>
      </c>
      <c r="H135" s="83" t="s">
        <v>1358</v>
      </c>
      <c r="I135" s="83" t="s">
        <v>1357</v>
      </c>
      <c r="J135" s="83"/>
      <c r="K135" s="83"/>
      <c r="L135" s="83" t="s">
        <v>62</v>
      </c>
      <c r="M135" s="84" t="s">
        <v>37</v>
      </c>
      <c r="N135" s="84">
        <v>45</v>
      </c>
      <c r="O135" s="104">
        <f t="shared" si="4"/>
        <v>4770</v>
      </c>
      <c r="P135" s="104">
        <v>214650</v>
      </c>
      <c r="Q135" s="85" t="s">
        <v>96</v>
      </c>
      <c r="R135" s="83" t="s">
        <v>96</v>
      </c>
      <c r="S135" s="85" t="s">
        <v>77</v>
      </c>
      <c r="T135" s="87">
        <v>50</v>
      </c>
    </row>
    <row r="136" spans="1:20" s="95" customFormat="1" ht="51">
      <c r="A136" s="106"/>
      <c r="B136" s="85">
        <v>916</v>
      </c>
      <c r="C136" s="90" t="s">
        <v>29</v>
      </c>
      <c r="D136" s="91" t="s">
        <v>30</v>
      </c>
      <c r="E136" s="83" t="s">
        <v>1594</v>
      </c>
      <c r="F136" s="83" t="s">
        <v>49</v>
      </c>
      <c r="G136" s="83" t="s">
        <v>1595</v>
      </c>
      <c r="H136" s="83" t="s">
        <v>1750</v>
      </c>
      <c r="I136" s="83" t="s">
        <v>1749</v>
      </c>
      <c r="J136" s="83" t="s">
        <v>1751</v>
      </c>
      <c r="K136" s="83" t="s">
        <v>1596</v>
      </c>
      <c r="L136" s="83" t="s">
        <v>62</v>
      </c>
      <c r="M136" s="83" t="s">
        <v>37</v>
      </c>
      <c r="N136" s="83">
        <v>20</v>
      </c>
      <c r="O136" s="104">
        <f t="shared" si="4"/>
        <v>4125</v>
      </c>
      <c r="P136" s="104">
        <v>82500</v>
      </c>
      <c r="Q136" s="83" t="s">
        <v>96</v>
      </c>
      <c r="R136" s="83" t="s">
        <v>96</v>
      </c>
      <c r="S136" s="85" t="s">
        <v>77</v>
      </c>
      <c r="T136" s="86">
        <v>50</v>
      </c>
    </row>
    <row r="137" spans="1:20" s="98" customFormat="1" ht="63.75">
      <c r="A137" s="89"/>
      <c r="B137" s="85">
        <v>917</v>
      </c>
      <c r="C137" s="90" t="s">
        <v>29</v>
      </c>
      <c r="D137" s="91" t="s">
        <v>30</v>
      </c>
      <c r="E137" s="85" t="s">
        <v>87</v>
      </c>
      <c r="F137" s="83" t="s">
        <v>101</v>
      </c>
      <c r="G137" s="83" t="s">
        <v>101</v>
      </c>
      <c r="H137" s="83" t="s">
        <v>88</v>
      </c>
      <c r="I137" s="83" t="s">
        <v>1027</v>
      </c>
      <c r="J137" s="83" t="s">
        <v>1752</v>
      </c>
      <c r="K137" s="83" t="s">
        <v>1597</v>
      </c>
      <c r="L137" s="83" t="s">
        <v>62</v>
      </c>
      <c r="M137" s="84" t="s">
        <v>37</v>
      </c>
      <c r="N137" s="84">
        <v>1</v>
      </c>
      <c r="O137" s="104">
        <f t="shared" si="4"/>
        <v>122322</v>
      </c>
      <c r="P137" s="104">
        <v>122322</v>
      </c>
      <c r="Q137" s="85" t="s">
        <v>96</v>
      </c>
      <c r="R137" s="83" t="s">
        <v>96</v>
      </c>
      <c r="S137" s="85" t="s">
        <v>77</v>
      </c>
      <c r="T137" s="87">
        <v>50</v>
      </c>
    </row>
    <row r="138" spans="1:20" s="95" customFormat="1" ht="51">
      <c r="A138" s="106"/>
      <c r="B138" s="85">
        <v>918</v>
      </c>
      <c r="C138" s="90" t="s">
        <v>29</v>
      </c>
      <c r="D138" s="91" t="s">
        <v>30</v>
      </c>
      <c r="E138" s="83" t="s">
        <v>1598</v>
      </c>
      <c r="F138" s="83" t="s">
        <v>1756</v>
      </c>
      <c r="G138" s="83" t="s">
        <v>1599</v>
      </c>
      <c r="H138" s="83" t="s">
        <v>1754</v>
      </c>
      <c r="I138" s="83" t="s">
        <v>1753</v>
      </c>
      <c r="J138" s="83" t="s">
        <v>1755</v>
      </c>
      <c r="K138" s="83" t="s">
        <v>1600</v>
      </c>
      <c r="L138" s="83" t="s">
        <v>62</v>
      </c>
      <c r="M138" s="84" t="s">
        <v>37</v>
      </c>
      <c r="N138" s="83">
        <v>1</v>
      </c>
      <c r="O138" s="104">
        <f t="shared" si="4"/>
        <v>2589286</v>
      </c>
      <c r="P138" s="104">
        <v>2589286</v>
      </c>
      <c r="Q138" s="83" t="s">
        <v>96</v>
      </c>
      <c r="R138" s="83" t="s">
        <v>96</v>
      </c>
      <c r="S138" s="85" t="s">
        <v>77</v>
      </c>
      <c r="T138" s="86">
        <v>100</v>
      </c>
    </row>
    <row r="139" spans="1:20" s="95" customFormat="1" ht="51">
      <c r="A139" s="106"/>
      <c r="B139" s="85">
        <v>919</v>
      </c>
      <c r="C139" s="90" t="s">
        <v>29</v>
      </c>
      <c r="D139" s="100" t="s">
        <v>339</v>
      </c>
      <c r="E139" s="83" t="s">
        <v>639</v>
      </c>
      <c r="F139" s="83" t="s">
        <v>775</v>
      </c>
      <c r="G139" s="83" t="s">
        <v>776</v>
      </c>
      <c r="H139" s="83" t="s">
        <v>642</v>
      </c>
      <c r="I139" s="83" t="s">
        <v>643</v>
      </c>
      <c r="J139" s="83" t="s">
        <v>1785</v>
      </c>
      <c r="K139" s="83" t="s">
        <v>1616</v>
      </c>
      <c r="L139" s="83" t="s">
        <v>62</v>
      </c>
      <c r="M139" s="83" t="s">
        <v>345</v>
      </c>
      <c r="N139" s="83">
        <v>1</v>
      </c>
      <c r="O139" s="104">
        <f t="shared" si="4"/>
        <v>61500</v>
      </c>
      <c r="P139" s="104">
        <v>61500</v>
      </c>
      <c r="Q139" s="83" t="s">
        <v>96</v>
      </c>
      <c r="R139" s="83" t="s">
        <v>96</v>
      </c>
      <c r="S139" s="85" t="s">
        <v>77</v>
      </c>
      <c r="T139" s="86">
        <v>100</v>
      </c>
    </row>
    <row r="140" spans="1:20" s="98" customFormat="1" ht="76.5">
      <c r="A140" s="89"/>
      <c r="B140" s="85">
        <v>920</v>
      </c>
      <c r="C140" s="90" t="s">
        <v>29</v>
      </c>
      <c r="D140" s="100" t="s">
        <v>339</v>
      </c>
      <c r="E140" s="85" t="s">
        <v>905</v>
      </c>
      <c r="F140" s="83" t="s">
        <v>935</v>
      </c>
      <c r="G140" s="83" t="s">
        <v>896</v>
      </c>
      <c r="H140" s="83" t="s">
        <v>936</v>
      </c>
      <c r="I140" s="83" t="s">
        <v>897</v>
      </c>
      <c r="J140" s="83" t="s">
        <v>937</v>
      </c>
      <c r="K140" s="83" t="s">
        <v>898</v>
      </c>
      <c r="L140" s="83" t="s">
        <v>62</v>
      </c>
      <c r="M140" s="84" t="s">
        <v>345</v>
      </c>
      <c r="N140" s="84">
        <v>1</v>
      </c>
      <c r="O140" s="104">
        <f t="shared" si="4"/>
        <v>2675836</v>
      </c>
      <c r="P140" s="104">
        <v>2675836</v>
      </c>
      <c r="Q140" s="85" t="s">
        <v>96</v>
      </c>
      <c r="R140" s="83" t="s">
        <v>96</v>
      </c>
      <c r="S140" s="85" t="s">
        <v>77</v>
      </c>
      <c r="T140" s="87">
        <v>30</v>
      </c>
    </row>
    <row r="141" spans="1:20" s="95" customFormat="1" ht="63.75">
      <c r="A141" s="106"/>
      <c r="B141" s="85">
        <v>921</v>
      </c>
      <c r="C141" s="90" t="s">
        <v>29</v>
      </c>
      <c r="D141" s="100" t="s">
        <v>339</v>
      </c>
      <c r="E141" s="83" t="s">
        <v>904</v>
      </c>
      <c r="F141" s="84" t="s">
        <v>927</v>
      </c>
      <c r="G141" s="84" t="s">
        <v>887</v>
      </c>
      <c r="H141" s="84" t="s">
        <v>928</v>
      </c>
      <c r="I141" s="84" t="s">
        <v>888</v>
      </c>
      <c r="J141" s="84" t="s">
        <v>929</v>
      </c>
      <c r="K141" s="84" t="s">
        <v>889</v>
      </c>
      <c r="L141" s="83" t="s">
        <v>62</v>
      </c>
      <c r="M141" s="83" t="s">
        <v>345</v>
      </c>
      <c r="N141" s="83">
        <v>1</v>
      </c>
      <c r="O141" s="104">
        <f t="shared" si="4"/>
        <v>15000</v>
      </c>
      <c r="P141" s="104">
        <v>15000</v>
      </c>
      <c r="Q141" s="83" t="s">
        <v>96</v>
      </c>
      <c r="R141" s="83" t="s">
        <v>96</v>
      </c>
      <c r="S141" s="85" t="s">
        <v>77</v>
      </c>
      <c r="T141" s="86">
        <v>0</v>
      </c>
    </row>
    <row r="142" spans="1:20" s="98" customFormat="1" ht="51">
      <c r="A142" s="89"/>
      <c r="B142" s="85">
        <v>922</v>
      </c>
      <c r="C142" s="90" t="s">
        <v>29</v>
      </c>
      <c r="D142" s="100" t="s">
        <v>339</v>
      </c>
      <c r="E142" s="85" t="s">
        <v>612</v>
      </c>
      <c r="F142" s="83" t="s">
        <v>925</v>
      </c>
      <c r="G142" s="83" t="s">
        <v>614</v>
      </c>
      <c r="H142" s="83" t="s">
        <v>615</v>
      </c>
      <c r="I142" s="83" t="s">
        <v>616</v>
      </c>
      <c r="J142" s="83" t="s">
        <v>926</v>
      </c>
      <c r="K142" s="84" t="s">
        <v>886</v>
      </c>
      <c r="L142" s="83" t="s">
        <v>62</v>
      </c>
      <c r="M142" s="84" t="s">
        <v>345</v>
      </c>
      <c r="N142" s="84">
        <v>1</v>
      </c>
      <c r="O142" s="104">
        <f t="shared" si="4"/>
        <v>300000</v>
      </c>
      <c r="P142" s="104">
        <v>300000</v>
      </c>
      <c r="Q142" s="85" t="s">
        <v>96</v>
      </c>
      <c r="R142" s="83" t="s">
        <v>96</v>
      </c>
      <c r="S142" s="85" t="s">
        <v>77</v>
      </c>
      <c r="T142" s="87">
        <v>0</v>
      </c>
    </row>
    <row r="143" spans="1:20" s="95" customFormat="1" ht="25.5">
      <c r="A143" s="106"/>
      <c r="B143" s="85">
        <v>923</v>
      </c>
      <c r="C143" s="90" t="s">
        <v>29</v>
      </c>
      <c r="D143" s="100" t="s">
        <v>339</v>
      </c>
      <c r="E143" s="83" t="s">
        <v>899</v>
      </c>
      <c r="F143" s="83" t="s">
        <v>906</v>
      </c>
      <c r="G143" s="83" t="s">
        <v>868</v>
      </c>
      <c r="H143" s="83" t="s">
        <v>907</v>
      </c>
      <c r="I143" s="83" t="s">
        <v>869</v>
      </c>
      <c r="J143" s="83" t="s">
        <v>907</v>
      </c>
      <c r="K143" s="83" t="s">
        <v>1774</v>
      </c>
      <c r="L143" s="83" t="s">
        <v>62</v>
      </c>
      <c r="M143" s="83" t="s">
        <v>345</v>
      </c>
      <c r="N143" s="83">
        <v>1</v>
      </c>
      <c r="O143" s="104">
        <f t="shared" si="4"/>
        <v>520000</v>
      </c>
      <c r="P143" s="104">
        <v>520000</v>
      </c>
      <c r="Q143" s="83" t="s">
        <v>96</v>
      </c>
      <c r="R143" s="83" t="s">
        <v>96</v>
      </c>
      <c r="S143" s="85" t="s">
        <v>77</v>
      </c>
      <c r="T143" s="86">
        <v>50</v>
      </c>
    </row>
    <row r="144" spans="1:20" s="98" customFormat="1" ht="25.5">
      <c r="A144" s="89"/>
      <c r="B144" s="85">
        <v>924</v>
      </c>
      <c r="C144" s="90" t="s">
        <v>29</v>
      </c>
      <c r="D144" s="100" t="s">
        <v>339</v>
      </c>
      <c r="E144" s="85" t="s">
        <v>900</v>
      </c>
      <c r="F144" s="83" t="s">
        <v>906</v>
      </c>
      <c r="G144" s="83" t="s">
        <v>868</v>
      </c>
      <c r="H144" s="83" t="s">
        <v>907</v>
      </c>
      <c r="I144" s="83" t="s">
        <v>869</v>
      </c>
      <c r="J144" s="83" t="s">
        <v>1778</v>
      </c>
      <c r="K144" s="84" t="s">
        <v>1617</v>
      </c>
      <c r="L144" s="83" t="s">
        <v>62</v>
      </c>
      <c r="M144" s="84" t="s">
        <v>345</v>
      </c>
      <c r="N144" s="84">
        <v>1</v>
      </c>
      <c r="O144" s="104">
        <f t="shared" si="4"/>
        <v>280900</v>
      </c>
      <c r="P144" s="104">
        <v>280900</v>
      </c>
      <c r="Q144" s="85" t="s">
        <v>96</v>
      </c>
      <c r="R144" s="83" t="s">
        <v>96</v>
      </c>
      <c r="S144" s="85" t="s">
        <v>77</v>
      </c>
      <c r="T144" s="87">
        <v>50</v>
      </c>
    </row>
    <row r="145" spans="1:20" s="95" customFormat="1" ht="25.5">
      <c r="A145" s="106"/>
      <c r="B145" s="85">
        <v>925</v>
      </c>
      <c r="C145" s="90" t="s">
        <v>29</v>
      </c>
      <c r="D145" s="100" t="s">
        <v>339</v>
      </c>
      <c r="E145" s="83" t="s">
        <v>899</v>
      </c>
      <c r="F145" s="83" t="s">
        <v>906</v>
      </c>
      <c r="G145" s="83" t="s">
        <v>868</v>
      </c>
      <c r="H145" s="83" t="s">
        <v>907</v>
      </c>
      <c r="I145" s="83" t="s">
        <v>869</v>
      </c>
      <c r="J145" s="83" t="s">
        <v>1775</v>
      </c>
      <c r="K145" s="83" t="s">
        <v>1618</v>
      </c>
      <c r="L145" s="83" t="s">
        <v>62</v>
      </c>
      <c r="M145" s="83" t="s">
        <v>345</v>
      </c>
      <c r="N145" s="83">
        <v>1</v>
      </c>
      <c r="O145" s="104">
        <f t="shared" si="4"/>
        <v>130000</v>
      </c>
      <c r="P145" s="104">
        <v>130000</v>
      </c>
      <c r="Q145" s="83" t="s">
        <v>96</v>
      </c>
      <c r="R145" s="83" t="s">
        <v>96</v>
      </c>
      <c r="S145" s="85" t="s">
        <v>77</v>
      </c>
      <c r="T145" s="86">
        <v>50</v>
      </c>
    </row>
    <row r="146" spans="1:20" s="98" customFormat="1" ht="38.25">
      <c r="A146" s="89"/>
      <c r="B146" s="85">
        <v>926</v>
      </c>
      <c r="C146" s="90" t="s">
        <v>29</v>
      </c>
      <c r="D146" s="100" t="s">
        <v>339</v>
      </c>
      <c r="E146" s="85" t="s">
        <v>630</v>
      </c>
      <c r="F146" s="84" t="s">
        <v>631</v>
      </c>
      <c r="G146" s="84" t="s">
        <v>632</v>
      </c>
      <c r="H146" s="84" t="s">
        <v>631</v>
      </c>
      <c r="I146" s="84" t="s">
        <v>632</v>
      </c>
      <c r="J146" s="84" t="s">
        <v>1786</v>
      </c>
      <c r="K146" s="84" t="s">
        <v>1379</v>
      </c>
      <c r="L146" s="83" t="s">
        <v>62</v>
      </c>
      <c r="M146" s="84" t="s">
        <v>345</v>
      </c>
      <c r="N146" s="84">
        <v>1</v>
      </c>
      <c r="O146" s="104">
        <f t="shared" si="4"/>
        <v>67000</v>
      </c>
      <c r="P146" s="104">
        <v>67000</v>
      </c>
      <c r="Q146" s="85" t="s">
        <v>96</v>
      </c>
      <c r="R146" s="83" t="s">
        <v>96</v>
      </c>
      <c r="S146" s="85" t="s">
        <v>77</v>
      </c>
      <c r="T146" s="87">
        <v>50</v>
      </c>
    </row>
    <row r="147" spans="1:20" s="95" customFormat="1" ht="25.5">
      <c r="A147" s="106"/>
      <c r="B147" s="85">
        <v>927</v>
      </c>
      <c r="C147" s="90" t="s">
        <v>29</v>
      </c>
      <c r="D147" s="100" t="s">
        <v>339</v>
      </c>
      <c r="E147" s="83" t="s">
        <v>416</v>
      </c>
      <c r="F147" s="84" t="s">
        <v>914</v>
      </c>
      <c r="G147" s="84" t="s">
        <v>418</v>
      </c>
      <c r="H147" s="84" t="s">
        <v>914</v>
      </c>
      <c r="I147" s="84" t="s">
        <v>418</v>
      </c>
      <c r="J147" s="84" t="s">
        <v>1790</v>
      </c>
      <c r="K147" s="83" t="s">
        <v>1789</v>
      </c>
      <c r="L147" s="83" t="s">
        <v>62</v>
      </c>
      <c r="M147" s="83" t="s">
        <v>345</v>
      </c>
      <c r="N147" s="83">
        <v>1</v>
      </c>
      <c r="O147" s="104">
        <f t="shared" si="4"/>
        <v>12000</v>
      </c>
      <c r="P147" s="104">
        <v>12000</v>
      </c>
      <c r="Q147" s="83" t="s">
        <v>96</v>
      </c>
      <c r="R147" s="83" t="s">
        <v>96</v>
      </c>
      <c r="S147" s="85" t="s">
        <v>77</v>
      </c>
      <c r="T147" s="86">
        <v>50</v>
      </c>
    </row>
    <row r="148" spans="1:20" s="98" customFormat="1" ht="25.5">
      <c r="A148" s="89"/>
      <c r="B148" s="85">
        <v>928</v>
      </c>
      <c r="C148" s="90" t="s">
        <v>29</v>
      </c>
      <c r="D148" s="100" t="s">
        <v>339</v>
      </c>
      <c r="E148" s="85" t="s">
        <v>901</v>
      </c>
      <c r="F148" s="84" t="s">
        <v>919</v>
      </c>
      <c r="G148" s="84" t="s">
        <v>880</v>
      </c>
      <c r="H148" s="84" t="s">
        <v>919</v>
      </c>
      <c r="I148" s="84" t="s">
        <v>880</v>
      </c>
      <c r="J148" s="84" t="s">
        <v>920</v>
      </c>
      <c r="K148" s="84" t="s">
        <v>881</v>
      </c>
      <c r="L148" s="83" t="s">
        <v>62</v>
      </c>
      <c r="M148" s="84" t="s">
        <v>345</v>
      </c>
      <c r="N148" s="84">
        <v>1</v>
      </c>
      <c r="O148" s="104">
        <f t="shared" si="4"/>
        <v>30000</v>
      </c>
      <c r="P148" s="104">
        <v>30000</v>
      </c>
      <c r="Q148" s="85" t="s">
        <v>96</v>
      </c>
      <c r="R148" s="83" t="s">
        <v>96</v>
      </c>
      <c r="S148" s="85" t="s">
        <v>77</v>
      </c>
      <c r="T148" s="87">
        <v>100</v>
      </c>
    </row>
    <row r="149" spans="1:20" s="95" customFormat="1" ht="51">
      <c r="A149" s="106"/>
      <c r="B149" s="85">
        <v>929</v>
      </c>
      <c r="C149" s="90" t="s">
        <v>29</v>
      </c>
      <c r="D149" s="100" t="s">
        <v>339</v>
      </c>
      <c r="E149" s="83" t="s">
        <v>469</v>
      </c>
      <c r="F149" s="84" t="s">
        <v>912</v>
      </c>
      <c r="G149" s="84" t="s">
        <v>874</v>
      </c>
      <c r="H149" s="84" t="s">
        <v>472</v>
      </c>
      <c r="I149" s="84" t="s">
        <v>473</v>
      </c>
      <c r="J149" s="84" t="s">
        <v>1382</v>
      </c>
      <c r="K149" s="83" t="s">
        <v>1619</v>
      </c>
      <c r="L149" s="83" t="s">
        <v>62</v>
      </c>
      <c r="M149" s="83" t="s">
        <v>345</v>
      </c>
      <c r="N149" s="83">
        <v>1</v>
      </c>
      <c r="O149" s="104">
        <f t="shared" si="4"/>
        <v>96000</v>
      </c>
      <c r="P149" s="104">
        <v>96000</v>
      </c>
      <c r="Q149" s="83" t="s">
        <v>96</v>
      </c>
      <c r="R149" s="83" t="s">
        <v>96</v>
      </c>
      <c r="S149" s="85" t="s">
        <v>77</v>
      </c>
      <c r="T149" s="86">
        <v>100</v>
      </c>
    </row>
    <row r="150" spans="1:20" s="98" customFormat="1" ht="38.25">
      <c r="A150" s="89"/>
      <c r="B150" s="85">
        <v>930</v>
      </c>
      <c r="C150" s="90" t="s">
        <v>29</v>
      </c>
      <c r="D150" s="100" t="s">
        <v>339</v>
      </c>
      <c r="E150" s="85" t="s">
        <v>706</v>
      </c>
      <c r="F150" s="84" t="s">
        <v>707</v>
      </c>
      <c r="G150" s="84" t="s">
        <v>708</v>
      </c>
      <c r="H150" s="84" t="s">
        <v>709</v>
      </c>
      <c r="I150" s="84" t="s">
        <v>710</v>
      </c>
      <c r="J150" s="84" t="s">
        <v>934</v>
      </c>
      <c r="K150" s="84" t="s">
        <v>895</v>
      </c>
      <c r="L150" s="83" t="s">
        <v>62</v>
      </c>
      <c r="M150" s="84" t="s">
        <v>345</v>
      </c>
      <c r="N150" s="84">
        <v>1</v>
      </c>
      <c r="O150" s="104">
        <f t="shared" si="4"/>
        <v>250000</v>
      </c>
      <c r="P150" s="104">
        <v>250000</v>
      </c>
      <c r="Q150" s="85" t="s">
        <v>96</v>
      </c>
      <c r="R150" s="83" t="s">
        <v>96</v>
      </c>
      <c r="S150" s="85" t="s">
        <v>77</v>
      </c>
      <c r="T150" s="87">
        <v>30</v>
      </c>
    </row>
    <row r="151" spans="1:20" s="95" customFormat="1" ht="51">
      <c r="A151" s="106"/>
      <c r="B151" s="85">
        <v>931</v>
      </c>
      <c r="C151" s="90" t="s">
        <v>29</v>
      </c>
      <c r="D151" s="100" t="s">
        <v>339</v>
      </c>
      <c r="E151" s="83" t="s">
        <v>1620</v>
      </c>
      <c r="F151" s="84" t="s">
        <v>1792</v>
      </c>
      <c r="G151" s="84" t="s">
        <v>1621</v>
      </c>
      <c r="H151" s="84" t="s">
        <v>1793</v>
      </c>
      <c r="I151" s="84" t="s">
        <v>1791</v>
      </c>
      <c r="J151" s="84" t="s">
        <v>1794</v>
      </c>
      <c r="K151" s="83" t="s">
        <v>1622</v>
      </c>
      <c r="L151" s="83" t="s">
        <v>62</v>
      </c>
      <c r="M151" s="83" t="s">
        <v>345</v>
      </c>
      <c r="N151" s="83">
        <v>1</v>
      </c>
      <c r="O151" s="104">
        <f t="shared" si="4"/>
        <v>13000</v>
      </c>
      <c r="P151" s="104">
        <v>13000</v>
      </c>
      <c r="Q151" s="83" t="s">
        <v>96</v>
      </c>
      <c r="R151" s="83" t="s">
        <v>96</v>
      </c>
      <c r="S151" s="85" t="s">
        <v>77</v>
      </c>
      <c r="T151" s="86">
        <v>100</v>
      </c>
    </row>
    <row r="152" spans="1:20" s="98" customFormat="1" ht="38.25">
      <c r="A152" s="89"/>
      <c r="B152" s="85">
        <v>932</v>
      </c>
      <c r="C152" s="90" t="s">
        <v>29</v>
      </c>
      <c r="D152" s="100" t="s">
        <v>339</v>
      </c>
      <c r="E152" s="85" t="s">
        <v>630</v>
      </c>
      <c r="F152" s="84" t="s">
        <v>631</v>
      </c>
      <c r="G152" s="84" t="s">
        <v>632</v>
      </c>
      <c r="H152" s="84" t="s">
        <v>631</v>
      </c>
      <c r="I152" s="84" t="s">
        <v>632</v>
      </c>
      <c r="J152" s="84" t="s">
        <v>1786</v>
      </c>
      <c r="K152" s="84" t="s">
        <v>1787</v>
      </c>
      <c r="L152" s="83" t="s">
        <v>62</v>
      </c>
      <c r="M152" s="84" t="s">
        <v>345</v>
      </c>
      <c r="N152" s="84">
        <v>1</v>
      </c>
      <c r="O152" s="104">
        <f t="shared" si="4"/>
        <v>10218</v>
      </c>
      <c r="P152" s="104">
        <v>10218</v>
      </c>
      <c r="Q152" s="85" t="s">
        <v>96</v>
      </c>
      <c r="R152" s="83" t="s">
        <v>96</v>
      </c>
      <c r="S152" s="85" t="s">
        <v>77</v>
      </c>
      <c r="T152" s="87">
        <v>100</v>
      </c>
    </row>
    <row r="153" spans="1:20" s="95" customFormat="1" ht="25.5">
      <c r="A153" s="106"/>
      <c r="B153" s="85">
        <v>933</v>
      </c>
      <c r="C153" s="90" t="s">
        <v>29</v>
      </c>
      <c r="D153" s="100" t="s">
        <v>339</v>
      </c>
      <c r="E153" s="83" t="s">
        <v>1623</v>
      </c>
      <c r="F153" s="83" t="s">
        <v>1796</v>
      </c>
      <c r="G153" s="83" t="s">
        <v>1624</v>
      </c>
      <c r="H153" s="83" t="s">
        <v>1796</v>
      </c>
      <c r="I153" s="83" t="s">
        <v>1795</v>
      </c>
      <c r="J153" s="83" t="s">
        <v>1797</v>
      </c>
      <c r="K153" s="83" t="s">
        <v>1625</v>
      </c>
      <c r="L153" s="83" t="s">
        <v>62</v>
      </c>
      <c r="M153" s="83" t="s">
        <v>345</v>
      </c>
      <c r="N153" s="83">
        <v>1</v>
      </c>
      <c r="O153" s="104">
        <f t="shared" si="4"/>
        <v>249600</v>
      </c>
      <c r="P153" s="104">
        <v>249600</v>
      </c>
      <c r="Q153" s="83" t="s">
        <v>96</v>
      </c>
      <c r="R153" s="83" t="s">
        <v>96</v>
      </c>
      <c r="S153" s="85" t="s">
        <v>77</v>
      </c>
      <c r="T153" s="86">
        <v>100</v>
      </c>
    </row>
    <row r="154" spans="1:20" s="98" customFormat="1" ht="25.5">
      <c r="A154" s="89"/>
      <c r="B154" s="85">
        <v>934</v>
      </c>
      <c r="C154" s="90" t="s">
        <v>29</v>
      </c>
      <c r="D154" s="100" t="s">
        <v>339</v>
      </c>
      <c r="E154" s="85" t="s">
        <v>1626</v>
      </c>
      <c r="F154" s="83" t="s">
        <v>1798</v>
      </c>
      <c r="G154" s="83" t="s">
        <v>1627</v>
      </c>
      <c r="H154" s="83" t="s">
        <v>1798</v>
      </c>
      <c r="I154" s="83" t="s">
        <v>1628</v>
      </c>
      <c r="J154" s="83" t="s">
        <v>1798</v>
      </c>
      <c r="K154" s="84" t="s">
        <v>1628</v>
      </c>
      <c r="L154" s="83" t="s">
        <v>62</v>
      </c>
      <c r="M154" s="84" t="s">
        <v>345</v>
      </c>
      <c r="N154" s="84">
        <v>1</v>
      </c>
      <c r="O154" s="104">
        <f t="shared" si="4"/>
        <v>29374</v>
      </c>
      <c r="P154" s="104">
        <v>29374</v>
      </c>
      <c r="Q154" s="85" t="s">
        <v>96</v>
      </c>
      <c r="R154" s="83" t="s">
        <v>96</v>
      </c>
      <c r="S154" s="85" t="s">
        <v>77</v>
      </c>
      <c r="T154" s="87">
        <v>100</v>
      </c>
    </row>
    <row r="155" spans="1:20" s="95" customFormat="1" ht="38.25">
      <c r="A155" s="106"/>
      <c r="B155" s="85">
        <v>935</v>
      </c>
      <c r="C155" s="90" t="s">
        <v>29</v>
      </c>
      <c r="D155" s="100" t="s">
        <v>339</v>
      </c>
      <c r="E155" s="83" t="s">
        <v>1629</v>
      </c>
      <c r="F155" s="83" t="s">
        <v>1799</v>
      </c>
      <c r="G155" s="83" t="s">
        <v>1126</v>
      </c>
      <c r="H155" s="83" t="s">
        <v>1799</v>
      </c>
      <c r="I155" s="83" t="s">
        <v>1127</v>
      </c>
      <c r="J155" s="83" t="s">
        <v>1799</v>
      </c>
      <c r="K155" s="83" t="s">
        <v>1127</v>
      </c>
      <c r="L155" s="83" t="s">
        <v>62</v>
      </c>
      <c r="M155" s="83" t="s">
        <v>345</v>
      </c>
      <c r="N155" s="83">
        <v>1</v>
      </c>
      <c r="O155" s="104">
        <f t="shared" si="4"/>
        <v>629353</v>
      </c>
      <c r="P155" s="104">
        <v>629353</v>
      </c>
      <c r="Q155" s="83" t="s">
        <v>96</v>
      </c>
      <c r="R155" s="83" t="s">
        <v>96</v>
      </c>
      <c r="S155" s="85" t="s">
        <v>77</v>
      </c>
      <c r="T155" s="86">
        <v>50</v>
      </c>
    </row>
    <row r="156" spans="1:20" s="95" customFormat="1" ht="51">
      <c r="A156" s="106"/>
      <c r="B156" s="85">
        <v>936</v>
      </c>
      <c r="C156" s="90" t="s">
        <v>29</v>
      </c>
      <c r="D156" s="91" t="s">
        <v>30</v>
      </c>
      <c r="E156" s="83" t="s">
        <v>977</v>
      </c>
      <c r="F156" s="83" t="s">
        <v>995</v>
      </c>
      <c r="G156" s="83" t="s">
        <v>943</v>
      </c>
      <c r="H156" s="83" t="s">
        <v>996</v>
      </c>
      <c r="I156" s="83" t="s">
        <v>944</v>
      </c>
      <c r="J156" s="83" t="s">
        <v>1698</v>
      </c>
      <c r="K156" s="83" t="s">
        <v>1566</v>
      </c>
      <c r="L156" s="83" t="s">
        <v>62</v>
      </c>
      <c r="M156" s="83" t="s">
        <v>37</v>
      </c>
      <c r="N156" s="83">
        <v>4</v>
      </c>
      <c r="O156" s="104">
        <f t="shared" si="4"/>
        <v>3907</v>
      </c>
      <c r="P156" s="104">
        <v>15628</v>
      </c>
      <c r="Q156" s="83" t="s">
        <v>96</v>
      </c>
      <c r="R156" s="83" t="s">
        <v>96</v>
      </c>
      <c r="S156" s="85" t="s">
        <v>192</v>
      </c>
      <c r="T156" s="86">
        <v>100</v>
      </c>
    </row>
    <row r="157" spans="1:20" s="98" customFormat="1" ht="51">
      <c r="A157" s="89"/>
      <c r="B157" s="85">
        <v>937</v>
      </c>
      <c r="C157" s="90" t="s">
        <v>29</v>
      </c>
      <c r="D157" s="91" t="s">
        <v>30</v>
      </c>
      <c r="E157" s="85" t="s">
        <v>977</v>
      </c>
      <c r="F157" s="83" t="s">
        <v>995</v>
      </c>
      <c r="G157" s="83" t="s">
        <v>943</v>
      </c>
      <c r="H157" s="83" t="s">
        <v>996</v>
      </c>
      <c r="I157" s="83" t="s">
        <v>944</v>
      </c>
      <c r="J157" s="83" t="s">
        <v>1699</v>
      </c>
      <c r="K157" s="83" t="s">
        <v>1567</v>
      </c>
      <c r="L157" s="83" t="s">
        <v>62</v>
      </c>
      <c r="M157" s="83" t="s">
        <v>37</v>
      </c>
      <c r="N157" s="84">
        <v>20</v>
      </c>
      <c r="O157" s="104">
        <f t="shared" si="4"/>
        <v>94</v>
      </c>
      <c r="P157" s="104">
        <v>1880</v>
      </c>
      <c r="Q157" s="83" t="s">
        <v>96</v>
      </c>
      <c r="R157" s="83" t="s">
        <v>96</v>
      </c>
      <c r="S157" s="85" t="s">
        <v>192</v>
      </c>
      <c r="T157" s="87">
        <v>100</v>
      </c>
    </row>
    <row r="158" spans="1:20" s="95" customFormat="1" ht="25.5">
      <c r="A158" s="106"/>
      <c r="B158" s="85">
        <v>938</v>
      </c>
      <c r="C158" s="90" t="s">
        <v>29</v>
      </c>
      <c r="D158" s="91" t="s">
        <v>30</v>
      </c>
      <c r="E158" s="83" t="s">
        <v>981</v>
      </c>
      <c r="F158" s="83" t="s">
        <v>1004</v>
      </c>
      <c r="G158" s="83" t="s">
        <v>954</v>
      </c>
      <c r="H158" s="83" t="s">
        <v>1005</v>
      </c>
      <c r="I158" s="83" t="s">
        <v>955</v>
      </c>
      <c r="J158" s="83" t="s">
        <v>1006</v>
      </c>
      <c r="K158" s="83" t="s">
        <v>1568</v>
      </c>
      <c r="L158" s="83" t="s">
        <v>62</v>
      </c>
      <c r="M158" s="83" t="s">
        <v>37</v>
      </c>
      <c r="N158" s="83">
        <v>15</v>
      </c>
      <c r="O158" s="104">
        <f t="shared" si="4"/>
        <v>313</v>
      </c>
      <c r="P158" s="104">
        <v>4695</v>
      </c>
      <c r="Q158" s="83" t="s">
        <v>96</v>
      </c>
      <c r="R158" s="83" t="s">
        <v>96</v>
      </c>
      <c r="S158" s="85" t="s">
        <v>192</v>
      </c>
      <c r="T158" s="86">
        <v>100</v>
      </c>
    </row>
    <row r="159" spans="1:20" s="98" customFormat="1" ht="25.5">
      <c r="A159" s="89"/>
      <c r="B159" s="85">
        <v>939</v>
      </c>
      <c r="C159" s="90" t="s">
        <v>29</v>
      </c>
      <c r="D159" s="91" t="s">
        <v>30</v>
      </c>
      <c r="E159" s="85" t="s">
        <v>1130</v>
      </c>
      <c r="F159" s="83" t="s">
        <v>1204</v>
      </c>
      <c r="G159" s="83" t="s">
        <v>1131</v>
      </c>
      <c r="H159" s="83" t="s">
        <v>1205</v>
      </c>
      <c r="I159" s="83" t="s">
        <v>1132</v>
      </c>
      <c r="J159" s="83" t="s">
        <v>1702</v>
      </c>
      <c r="K159" s="83" t="s">
        <v>1569</v>
      </c>
      <c r="L159" s="83" t="s">
        <v>62</v>
      </c>
      <c r="M159" s="83" t="s">
        <v>37</v>
      </c>
      <c r="N159" s="84">
        <v>258</v>
      </c>
      <c r="O159" s="104">
        <f t="shared" si="4"/>
        <v>860</v>
      </c>
      <c r="P159" s="104">
        <v>221880</v>
      </c>
      <c r="Q159" s="83" t="s">
        <v>96</v>
      </c>
      <c r="R159" s="83" t="s">
        <v>96</v>
      </c>
      <c r="S159" s="85" t="s">
        <v>192</v>
      </c>
      <c r="T159" s="87">
        <v>100</v>
      </c>
    </row>
    <row r="160" spans="1:20" s="98" customFormat="1" ht="38.25">
      <c r="A160" s="89"/>
      <c r="B160" s="85">
        <v>940</v>
      </c>
      <c r="C160" s="90" t="s">
        <v>29</v>
      </c>
      <c r="D160" s="91" t="s">
        <v>30</v>
      </c>
      <c r="E160" s="85" t="s">
        <v>976</v>
      </c>
      <c r="F160" s="83" t="s">
        <v>264</v>
      </c>
      <c r="G160" s="83" t="s">
        <v>265</v>
      </c>
      <c r="H160" s="83" t="s">
        <v>266</v>
      </c>
      <c r="I160" s="83" t="s">
        <v>941</v>
      </c>
      <c r="J160" s="83" t="s">
        <v>1710</v>
      </c>
      <c r="K160" s="83" t="s">
        <v>1570</v>
      </c>
      <c r="L160" s="83" t="s">
        <v>62</v>
      </c>
      <c r="M160" s="83" t="s">
        <v>37</v>
      </c>
      <c r="N160" s="84">
        <v>3</v>
      </c>
      <c r="O160" s="104">
        <f t="shared" si="4"/>
        <v>2670</v>
      </c>
      <c r="P160" s="104">
        <v>8010</v>
      </c>
      <c r="Q160" s="83" t="s">
        <v>96</v>
      </c>
      <c r="R160" s="83" t="s">
        <v>96</v>
      </c>
      <c r="S160" s="85" t="s">
        <v>192</v>
      </c>
      <c r="T160" s="87">
        <v>100</v>
      </c>
    </row>
    <row r="161" spans="1:20" s="95" customFormat="1" ht="102">
      <c r="A161" s="106"/>
      <c r="B161" s="85">
        <v>941</v>
      </c>
      <c r="C161" s="90" t="s">
        <v>29</v>
      </c>
      <c r="D161" s="91" t="s">
        <v>30</v>
      </c>
      <c r="E161" s="83" t="s">
        <v>985</v>
      </c>
      <c r="F161" s="83" t="s">
        <v>1015</v>
      </c>
      <c r="G161" s="83" t="s">
        <v>966</v>
      </c>
      <c r="H161" s="83" t="s">
        <v>1016</v>
      </c>
      <c r="I161" s="83" t="s">
        <v>967</v>
      </c>
      <c r="J161" s="83" t="s">
        <v>1717</v>
      </c>
      <c r="K161" s="83" t="s">
        <v>1571</v>
      </c>
      <c r="L161" s="83" t="s">
        <v>62</v>
      </c>
      <c r="M161" s="83" t="s">
        <v>228</v>
      </c>
      <c r="N161" s="83">
        <v>111</v>
      </c>
      <c r="O161" s="104">
        <f t="shared" si="4"/>
        <v>1200</v>
      </c>
      <c r="P161" s="104">
        <v>133200</v>
      </c>
      <c r="Q161" s="83" t="s">
        <v>96</v>
      </c>
      <c r="R161" s="83" t="s">
        <v>96</v>
      </c>
      <c r="S161" s="85" t="s">
        <v>192</v>
      </c>
      <c r="T161" s="86">
        <v>100</v>
      </c>
    </row>
    <row r="162" spans="1:20" s="98" customFormat="1" ht="38.25">
      <c r="A162" s="89"/>
      <c r="B162" s="85">
        <v>942</v>
      </c>
      <c r="C162" s="90" t="s">
        <v>29</v>
      </c>
      <c r="D162" s="91" t="s">
        <v>30</v>
      </c>
      <c r="E162" s="85" t="s">
        <v>983</v>
      </c>
      <c r="F162" s="83" t="s">
        <v>1009</v>
      </c>
      <c r="G162" s="83" t="s">
        <v>960</v>
      </c>
      <c r="H162" s="83" t="s">
        <v>1010</v>
      </c>
      <c r="I162" s="83" t="s">
        <v>961</v>
      </c>
      <c r="J162" s="83" t="s">
        <v>1685</v>
      </c>
      <c r="K162" s="83" t="s">
        <v>962</v>
      </c>
      <c r="L162" s="83" t="s">
        <v>62</v>
      </c>
      <c r="M162" s="83" t="s">
        <v>37</v>
      </c>
      <c r="N162" s="84">
        <v>4</v>
      </c>
      <c r="O162" s="104">
        <f t="shared" si="4"/>
        <v>20536</v>
      </c>
      <c r="P162" s="104">
        <v>82144</v>
      </c>
      <c r="Q162" s="83" t="s">
        <v>96</v>
      </c>
      <c r="R162" s="83" t="s">
        <v>96</v>
      </c>
      <c r="S162" s="85" t="s">
        <v>192</v>
      </c>
      <c r="T162" s="87">
        <v>100</v>
      </c>
    </row>
    <row r="163" spans="1:20" s="95" customFormat="1" ht="51">
      <c r="A163" s="106"/>
      <c r="B163" s="85">
        <v>943</v>
      </c>
      <c r="C163" s="90" t="s">
        <v>29</v>
      </c>
      <c r="D163" s="91" t="s">
        <v>30</v>
      </c>
      <c r="E163" s="83" t="s">
        <v>200</v>
      </c>
      <c r="F163" s="83" t="s">
        <v>195</v>
      </c>
      <c r="G163" s="83" t="s">
        <v>196</v>
      </c>
      <c r="H163" s="83" t="s">
        <v>197</v>
      </c>
      <c r="I163" s="83" t="s">
        <v>201</v>
      </c>
      <c r="J163" s="83" t="s">
        <v>1023</v>
      </c>
      <c r="K163" s="83" t="s">
        <v>973</v>
      </c>
      <c r="L163" s="83" t="s">
        <v>62</v>
      </c>
      <c r="M163" s="83" t="s">
        <v>199</v>
      </c>
      <c r="N163" s="83">
        <v>12</v>
      </c>
      <c r="O163" s="104">
        <f t="shared" si="4"/>
        <v>447</v>
      </c>
      <c r="P163" s="104">
        <v>5364</v>
      </c>
      <c r="Q163" s="83" t="s">
        <v>96</v>
      </c>
      <c r="R163" s="83" t="s">
        <v>96</v>
      </c>
      <c r="S163" s="85" t="s">
        <v>192</v>
      </c>
      <c r="T163" s="86">
        <v>100</v>
      </c>
    </row>
    <row r="164" spans="1:20" s="98" customFormat="1" ht="38.25">
      <c r="A164" s="89"/>
      <c r="B164" s="85">
        <v>944</v>
      </c>
      <c r="C164" s="90" t="s">
        <v>29</v>
      </c>
      <c r="D164" s="91" t="s">
        <v>30</v>
      </c>
      <c r="E164" s="85" t="s">
        <v>987</v>
      </c>
      <c r="F164" s="83" t="s">
        <v>1024</v>
      </c>
      <c r="G164" s="83" t="s">
        <v>974</v>
      </c>
      <c r="H164" s="83" t="s">
        <v>1005</v>
      </c>
      <c r="I164" s="83" t="s">
        <v>955</v>
      </c>
      <c r="J164" s="83" t="s">
        <v>1026</v>
      </c>
      <c r="K164" s="83" t="s">
        <v>975</v>
      </c>
      <c r="L164" s="83" t="s">
        <v>62</v>
      </c>
      <c r="M164" s="83" t="s">
        <v>37</v>
      </c>
      <c r="N164" s="84">
        <v>8</v>
      </c>
      <c r="O164" s="104">
        <f t="shared" si="4"/>
        <v>893</v>
      </c>
      <c r="P164" s="104">
        <v>7144</v>
      </c>
      <c r="Q164" s="83" t="s">
        <v>96</v>
      </c>
      <c r="R164" s="83" t="s">
        <v>96</v>
      </c>
      <c r="S164" s="85" t="s">
        <v>192</v>
      </c>
      <c r="T164" s="87">
        <v>100</v>
      </c>
    </row>
    <row r="165" spans="1:20" s="95" customFormat="1" ht="25.5">
      <c r="A165" s="106"/>
      <c r="B165" s="85">
        <v>945</v>
      </c>
      <c r="C165" s="90" t="s">
        <v>29</v>
      </c>
      <c r="D165" s="91" t="s">
        <v>30</v>
      </c>
      <c r="E165" s="83" t="s">
        <v>986</v>
      </c>
      <c r="F165" s="83" t="s">
        <v>970</v>
      </c>
      <c r="G165" s="83" t="s">
        <v>970</v>
      </c>
      <c r="H165" s="83" t="s">
        <v>1019</v>
      </c>
      <c r="I165" s="83" t="s">
        <v>971</v>
      </c>
      <c r="J165" s="83" t="s">
        <v>1020</v>
      </c>
      <c r="K165" s="83" t="s">
        <v>1572</v>
      </c>
      <c r="L165" s="83" t="s">
        <v>62</v>
      </c>
      <c r="M165" s="83" t="s">
        <v>37</v>
      </c>
      <c r="N165" s="83">
        <v>200</v>
      </c>
      <c r="O165" s="104">
        <f t="shared" si="4"/>
        <v>5</v>
      </c>
      <c r="P165" s="104">
        <v>1000</v>
      </c>
      <c r="Q165" s="83" t="s">
        <v>96</v>
      </c>
      <c r="R165" s="83" t="s">
        <v>96</v>
      </c>
      <c r="S165" s="85" t="s">
        <v>192</v>
      </c>
      <c r="T165" s="86">
        <v>100</v>
      </c>
    </row>
    <row r="166" spans="1:20" s="98" customFormat="1" ht="25.5">
      <c r="A166" s="89"/>
      <c r="B166" s="85">
        <v>946</v>
      </c>
      <c r="C166" s="90" t="s">
        <v>29</v>
      </c>
      <c r="D166" s="91" t="s">
        <v>30</v>
      </c>
      <c r="E166" s="85" t="s">
        <v>1390</v>
      </c>
      <c r="F166" s="83" t="s">
        <v>970</v>
      </c>
      <c r="G166" s="83" t="s">
        <v>970</v>
      </c>
      <c r="H166" s="83" t="s">
        <v>1392</v>
      </c>
      <c r="I166" s="83" t="s">
        <v>1391</v>
      </c>
      <c r="J166" s="83" t="s">
        <v>1394</v>
      </c>
      <c r="K166" s="83" t="s">
        <v>1393</v>
      </c>
      <c r="L166" s="83" t="s">
        <v>62</v>
      </c>
      <c r="M166" s="83" t="s">
        <v>37</v>
      </c>
      <c r="N166" s="84">
        <v>24</v>
      </c>
      <c r="O166" s="104">
        <f t="shared" si="4"/>
        <v>447</v>
      </c>
      <c r="P166" s="104">
        <v>10728</v>
      </c>
      <c r="Q166" s="83" t="s">
        <v>96</v>
      </c>
      <c r="R166" s="83" t="s">
        <v>96</v>
      </c>
      <c r="S166" s="85" t="s">
        <v>192</v>
      </c>
      <c r="T166" s="87">
        <v>100</v>
      </c>
    </row>
    <row r="167" spans="1:20" s="95" customFormat="1" ht="25.5">
      <c r="A167" s="106"/>
      <c r="B167" s="85">
        <v>947</v>
      </c>
      <c r="C167" s="90" t="s">
        <v>29</v>
      </c>
      <c r="D167" s="91" t="s">
        <v>30</v>
      </c>
      <c r="E167" s="83" t="s">
        <v>1573</v>
      </c>
      <c r="F167" s="83" t="s">
        <v>1721</v>
      </c>
      <c r="G167" s="83" t="s">
        <v>1574</v>
      </c>
      <c r="H167" s="83" t="s">
        <v>1720</v>
      </c>
      <c r="I167" s="83" t="s">
        <v>1719</v>
      </c>
      <c r="J167" s="83" t="s">
        <v>1722</v>
      </c>
      <c r="K167" s="83" t="s">
        <v>1575</v>
      </c>
      <c r="L167" s="83" t="s">
        <v>62</v>
      </c>
      <c r="M167" s="83" t="s">
        <v>1302</v>
      </c>
      <c r="N167" s="83">
        <v>12</v>
      </c>
      <c r="O167" s="104">
        <f t="shared" si="4"/>
        <v>1273</v>
      </c>
      <c r="P167" s="104">
        <v>15276</v>
      </c>
      <c r="Q167" s="83" t="s">
        <v>96</v>
      </c>
      <c r="R167" s="83" t="s">
        <v>96</v>
      </c>
      <c r="S167" s="85" t="s">
        <v>192</v>
      </c>
      <c r="T167" s="86">
        <v>100</v>
      </c>
    </row>
    <row r="168" spans="1:20" s="98" customFormat="1" ht="25.5">
      <c r="A168" s="89"/>
      <c r="B168" s="85">
        <v>948</v>
      </c>
      <c r="C168" s="90" t="s">
        <v>29</v>
      </c>
      <c r="D168" s="91" t="s">
        <v>30</v>
      </c>
      <c r="E168" s="85" t="s">
        <v>1297</v>
      </c>
      <c r="F168" s="83" t="s">
        <v>1300</v>
      </c>
      <c r="G168" s="83" t="s">
        <v>1298</v>
      </c>
      <c r="H168" s="83" t="s">
        <v>1301</v>
      </c>
      <c r="I168" s="83" t="s">
        <v>1299</v>
      </c>
      <c r="J168" s="83" t="s">
        <v>1718</v>
      </c>
      <c r="K168" s="83" t="s">
        <v>1576</v>
      </c>
      <c r="L168" s="83" t="s">
        <v>62</v>
      </c>
      <c r="M168" s="83" t="s">
        <v>37</v>
      </c>
      <c r="N168" s="84">
        <v>12</v>
      </c>
      <c r="O168" s="104">
        <f t="shared" si="4"/>
        <v>280</v>
      </c>
      <c r="P168" s="104">
        <v>3360</v>
      </c>
      <c r="Q168" s="83" t="s">
        <v>96</v>
      </c>
      <c r="R168" s="83" t="s">
        <v>96</v>
      </c>
      <c r="S168" s="85" t="s">
        <v>192</v>
      </c>
      <c r="T168" s="87">
        <v>100</v>
      </c>
    </row>
    <row r="169" spans="1:20" s="95" customFormat="1" ht="38.25">
      <c r="A169" s="106"/>
      <c r="B169" s="85">
        <v>949</v>
      </c>
      <c r="C169" s="90" t="s">
        <v>29</v>
      </c>
      <c r="D169" s="91" t="s">
        <v>30</v>
      </c>
      <c r="E169" s="83" t="s">
        <v>984</v>
      </c>
      <c r="F169" s="83" t="s">
        <v>1012</v>
      </c>
      <c r="G169" s="83" t="s">
        <v>963</v>
      </c>
      <c r="H169" s="83" t="s">
        <v>1013</v>
      </c>
      <c r="I169" s="83" t="s">
        <v>964</v>
      </c>
      <c r="J169" s="83" t="s">
        <v>1688</v>
      </c>
      <c r="K169" s="83" t="s">
        <v>1577</v>
      </c>
      <c r="L169" s="83" t="s">
        <v>62</v>
      </c>
      <c r="M169" s="83" t="s">
        <v>990</v>
      </c>
      <c r="N169" s="83">
        <v>179</v>
      </c>
      <c r="O169" s="104">
        <f t="shared" si="4"/>
        <v>2800</v>
      </c>
      <c r="P169" s="104">
        <v>501200</v>
      </c>
      <c r="Q169" s="83" t="s">
        <v>96</v>
      </c>
      <c r="R169" s="83" t="s">
        <v>96</v>
      </c>
      <c r="S169" s="85" t="s">
        <v>192</v>
      </c>
      <c r="T169" s="86">
        <v>100</v>
      </c>
    </row>
    <row r="170" spans="1:20" s="98" customFormat="1" ht="25.5">
      <c r="A170" s="89"/>
      <c r="B170" s="85">
        <v>950</v>
      </c>
      <c r="C170" s="90" t="s">
        <v>29</v>
      </c>
      <c r="D170" s="91" t="s">
        <v>30</v>
      </c>
      <c r="E170" s="85" t="s">
        <v>311</v>
      </c>
      <c r="F170" s="83" t="s">
        <v>312</v>
      </c>
      <c r="G170" s="83" t="s">
        <v>313</v>
      </c>
      <c r="H170" s="83" t="s">
        <v>314</v>
      </c>
      <c r="I170" s="83" t="s">
        <v>315</v>
      </c>
      <c r="J170" s="83" t="s">
        <v>993</v>
      </c>
      <c r="K170" s="83" t="s">
        <v>940</v>
      </c>
      <c r="L170" s="83" t="s">
        <v>62</v>
      </c>
      <c r="M170" s="83" t="s">
        <v>37</v>
      </c>
      <c r="N170" s="84">
        <v>1</v>
      </c>
      <c r="O170" s="104">
        <f t="shared" si="4"/>
        <v>33500</v>
      </c>
      <c r="P170" s="104">
        <v>33500</v>
      </c>
      <c r="Q170" s="83" t="s">
        <v>96</v>
      </c>
      <c r="R170" s="83" t="s">
        <v>96</v>
      </c>
      <c r="S170" s="85" t="s">
        <v>192</v>
      </c>
      <c r="T170" s="87">
        <v>100</v>
      </c>
    </row>
    <row r="171" spans="1:20" s="95" customFormat="1" ht="25.5">
      <c r="A171" s="106"/>
      <c r="B171" s="85">
        <v>951</v>
      </c>
      <c r="C171" s="90" t="s">
        <v>29</v>
      </c>
      <c r="D171" s="91" t="s">
        <v>30</v>
      </c>
      <c r="E171" s="83" t="s">
        <v>302</v>
      </c>
      <c r="F171" s="83" t="s">
        <v>303</v>
      </c>
      <c r="G171" s="83" t="s">
        <v>304</v>
      </c>
      <c r="H171" s="83" t="s">
        <v>305</v>
      </c>
      <c r="I171" s="83" t="s">
        <v>306</v>
      </c>
      <c r="J171" s="83" t="s">
        <v>991</v>
      </c>
      <c r="K171" s="83" t="s">
        <v>938</v>
      </c>
      <c r="L171" s="83" t="s">
        <v>62</v>
      </c>
      <c r="M171" s="83" t="s">
        <v>37</v>
      </c>
      <c r="N171" s="83">
        <v>1</v>
      </c>
      <c r="O171" s="104">
        <f t="shared" si="4"/>
        <v>33500</v>
      </c>
      <c r="P171" s="104">
        <v>33500</v>
      </c>
      <c r="Q171" s="83" t="s">
        <v>96</v>
      </c>
      <c r="R171" s="83" t="s">
        <v>96</v>
      </c>
      <c r="S171" s="85" t="s">
        <v>192</v>
      </c>
      <c r="T171" s="86">
        <v>100</v>
      </c>
    </row>
    <row r="172" spans="1:20" s="98" customFormat="1" ht="25.5">
      <c r="A172" s="89"/>
      <c r="B172" s="85">
        <v>952</v>
      </c>
      <c r="C172" s="90" t="s">
        <v>29</v>
      </c>
      <c r="D172" s="91" t="s">
        <v>30</v>
      </c>
      <c r="E172" s="85" t="s">
        <v>307</v>
      </c>
      <c r="F172" s="83" t="s">
        <v>308</v>
      </c>
      <c r="G172" s="83" t="s">
        <v>308</v>
      </c>
      <c r="H172" s="83" t="s">
        <v>309</v>
      </c>
      <c r="I172" s="83" t="s">
        <v>310</v>
      </c>
      <c r="J172" s="83" t="s">
        <v>992</v>
      </c>
      <c r="K172" s="83" t="s">
        <v>939</v>
      </c>
      <c r="L172" s="83" t="s">
        <v>62</v>
      </c>
      <c r="M172" s="83" t="s">
        <v>37</v>
      </c>
      <c r="N172" s="84">
        <v>1</v>
      </c>
      <c r="O172" s="104">
        <f t="shared" si="4"/>
        <v>9000</v>
      </c>
      <c r="P172" s="104">
        <v>9000</v>
      </c>
      <c r="Q172" s="83" t="s">
        <v>96</v>
      </c>
      <c r="R172" s="83" t="s">
        <v>96</v>
      </c>
      <c r="S172" s="85" t="s">
        <v>192</v>
      </c>
      <c r="T172" s="87">
        <v>100</v>
      </c>
    </row>
    <row r="173" spans="1:20" s="95" customFormat="1" ht="63.75">
      <c r="A173" s="106"/>
      <c r="B173" s="85">
        <v>953</v>
      </c>
      <c r="C173" s="90" t="s">
        <v>29</v>
      </c>
      <c r="D173" s="91" t="s">
        <v>30</v>
      </c>
      <c r="E173" s="83" t="s">
        <v>1251</v>
      </c>
      <c r="F173" s="83" t="s">
        <v>269</v>
      </c>
      <c r="G173" s="83" t="s">
        <v>1139</v>
      </c>
      <c r="H173" s="83" t="s">
        <v>1305</v>
      </c>
      <c r="I173" s="83" t="s">
        <v>1303</v>
      </c>
      <c r="J173" s="83" t="s">
        <v>1306</v>
      </c>
      <c r="K173" s="83" t="s">
        <v>1578</v>
      </c>
      <c r="L173" s="83" t="s">
        <v>62</v>
      </c>
      <c r="M173" s="83" t="s">
        <v>37</v>
      </c>
      <c r="N173" s="83">
        <v>1</v>
      </c>
      <c r="O173" s="104">
        <f t="shared" si="4"/>
        <v>1786</v>
      </c>
      <c r="P173" s="104">
        <v>1786</v>
      </c>
      <c r="Q173" s="83" t="s">
        <v>96</v>
      </c>
      <c r="R173" s="83" t="s">
        <v>96</v>
      </c>
      <c r="S173" s="85" t="s">
        <v>192</v>
      </c>
      <c r="T173" s="86">
        <v>100</v>
      </c>
    </row>
    <row r="174" spans="1:20" s="95" customFormat="1" ht="25.5">
      <c r="A174" s="106"/>
      <c r="B174" s="85">
        <v>954</v>
      </c>
      <c r="C174" s="90" t="s">
        <v>29</v>
      </c>
      <c r="D174" s="91" t="s">
        <v>30</v>
      </c>
      <c r="E174" s="83" t="s">
        <v>1308</v>
      </c>
      <c r="F174" s="83" t="s">
        <v>1316</v>
      </c>
      <c r="G174" s="83" t="s">
        <v>1309</v>
      </c>
      <c r="H174" s="83" t="s">
        <v>1317</v>
      </c>
      <c r="I174" s="83" t="s">
        <v>955</v>
      </c>
      <c r="J174" s="83" t="s">
        <v>1723</v>
      </c>
      <c r="K174" s="83" t="s">
        <v>1579</v>
      </c>
      <c r="L174" s="83" t="s">
        <v>62</v>
      </c>
      <c r="M174" s="83" t="s">
        <v>37</v>
      </c>
      <c r="N174" s="83">
        <v>40</v>
      </c>
      <c r="O174" s="104">
        <f t="shared" si="4"/>
        <v>140</v>
      </c>
      <c r="P174" s="104">
        <v>5600</v>
      </c>
      <c r="Q174" s="83" t="s">
        <v>96</v>
      </c>
      <c r="R174" s="83" t="s">
        <v>96</v>
      </c>
      <c r="S174" s="85" t="s">
        <v>192</v>
      </c>
      <c r="T174" s="86">
        <v>100</v>
      </c>
    </row>
    <row r="175" spans="1:20" s="98" customFormat="1" ht="38.25">
      <c r="A175" s="89"/>
      <c r="B175" s="85">
        <v>955</v>
      </c>
      <c r="C175" s="90" t="s">
        <v>29</v>
      </c>
      <c r="D175" s="91" t="s">
        <v>30</v>
      </c>
      <c r="E175" s="85" t="s">
        <v>1580</v>
      </c>
      <c r="F175" s="83" t="s">
        <v>1581</v>
      </c>
      <c r="G175" s="83" t="s">
        <v>1581</v>
      </c>
      <c r="H175" s="83" t="s">
        <v>1725</v>
      </c>
      <c r="I175" s="83" t="s">
        <v>1724</v>
      </c>
      <c r="J175" s="83" t="s">
        <v>1725</v>
      </c>
      <c r="K175" s="83" t="s">
        <v>1582</v>
      </c>
      <c r="L175" s="83" t="s">
        <v>62</v>
      </c>
      <c r="M175" s="83" t="s">
        <v>37</v>
      </c>
      <c r="N175" s="84">
        <v>1</v>
      </c>
      <c r="O175" s="104">
        <f t="shared" si="4"/>
        <v>270000</v>
      </c>
      <c r="P175" s="104">
        <v>270000</v>
      </c>
      <c r="Q175" s="83" t="s">
        <v>96</v>
      </c>
      <c r="R175" s="83" t="s">
        <v>96</v>
      </c>
      <c r="S175" s="85" t="s">
        <v>192</v>
      </c>
      <c r="T175" s="87">
        <v>100</v>
      </c>
    </row>
    <row r="176" spans="1:20" s="95" customFormat="1" ht="76.5">
      <c r="A176" s="106"/>
      <c r="B176" s="85">
        <v>956</v>
      </c>
      <c r="C176" s="90" t="s">
        <v>29</v>
      </c>
      <c r="D176" s="91" t="s">
        <v>30</v>
      </c>
      <c r="E176" s="83" t="s">
        <v>1060</v>
      </c>
      <c r="F176" s="83" t="s">
        <v>108</v>
      </c>
      <c r="G176" s="83" t="s">
        <v>108</v>
      </c>
      <c r="H176" s="83" t="s">
        <v>1084</v>
      </c>
      <c r="I176" s="83" t="s">
        <v>1042</v>
      </c>
      <c r="J176" s="83" t="s">
        <v>1342</v>
      </c>
      <c r="K176" s="83" t="s">
        <v>1341</v>
      </c>
      <c r="L176" s="83" t="s">
        <v>62</v>
      </c>
      <c r="M176" s="83" t="s">
        <v>37</v>
      </c>
      <c r="N176" s="83">
        <v>3</v>
      </c>
      <c r="O176" s="104">
        <f t="shared" si="4"/>
        <v>8840</v>
      </c>
      <c r="P176" s="104">
        <v>26520</v>
      </c>
      <c r="Q176" s="83" t="s">
        <v>96</v>
      </c>
      <c r="R176" s="83" t="s">
        <v>96</v>
      </c>
      <c r="S176" s="85" t="s">
        <v>192</v>
      </c>
      <c r="T176" s="86">
        <v>100</v>
      </c>
    </row>
    <row r="177" spans="1:20" s="98" customFormat="1" ht="51">
      <c r="A177" s="89"/>
      <c r="B177" s="85">
        <v>957</v>
      </c>
      <c r="C177" s="90" t="s">
        <v>29</v>
      </c>
      <c r="D177" s="91" t="s">
        <v>30</v>
      </c>
      <c r="E177" s="85" t="s">
        <v>1059</v>
      </c>
      <c r="F177" s="83" t="s">
        <v>108</v>
      </c>
      <c r="G177" s="83" t="s">
        <v>108</v>
      </c>
      <c r="H177" s="83" t="s">
        <v>1082</v>
      </c>
      <c r="I177" s="83" t="s">
        <v>1040</v>
      </c>
      <c r="J177" s="83" t="s">
        <v>1340</v>
      </c>
      <c r="K177" s="83" t="s">
        <v>1339</v>
      </c>
      <c r="L177" s="83" t="s">
        <v>62</v>
      </c>
      <c r="M177" s="83" t="s">
        <v>37</v>
      </c>
      <c r="N177" s="84">
        <v>5</v>
      </c>
      <c r="O177" s="104">
        <f t="shared" si="4"/>
        <v>7608</v>
      </c>
      <c r="P177" s="104">
        <v>38040</v>
      </c>
      <c r="Q177" s="83" t="s">
        <v>96</v>
      </c>
      <c r="R177" s="83" t="s">
        <v>96</v>
      </c>
      <c r="S177" s="85" t="s">
        <v>192</v>
      </c>
      <c r="T177" s="87">
        <v>100</v>
      </c>
    </row>
    <row r="178" spans="1:20" s="95" customFormat="1" ht="76.5">
      <c r="A178" s="106"/>
      <c r="B178" s="85">
        <v>958</v>
      </c>
      <c r="C178" s="90" t="s">
        <v>29</v>
      </c>
      <c r="D178" s="91" t="s">
        <v>30</v>
      </c>
      <c r="E178" s="83" t="s">
        <v>1323</v>
      </c>
      <c r="F178" s="83" t="s">
        <v>108</v>
      </c>
      <c r="G178" s="83" t="s">
        <v>108</v>
      </c>
      <c r="H178" s="83" t="s">
        <v>1327</v>
      </c>
      <c r="I178" s="83" t="s">
        <v>1324</v>
      </c>
      <c r="J178" s="83" t="s">
        <v>1739</v>
      </c>
      <c r="K178" s="83" t="s">
        <v>1551</v>
      </c>
      <c r="L178" s="83" t="s">
        <v>62</v>
      </c>
      <c r="M178" s="83" t="s">
        <v>37</v>
      </c>
      <c r="N178" s="83">
        <v>2</v>
      </c>
      <c r="O178" s="104">
        <f t="shared" si="4"/>
        <v>73500</v>
      </c>
      <c r="P178" s="104">
        <v>147000</v>
      </c>
      <c r="Q178" s="83" t="s">
        <v>96</v>
      </c>
      <c r="R178" s="83" t="s">
        <v>96</v>
      </c>
      <c r="S178" s="85" t="s">
        <v>192</v>
      </c>
      <c r="T178" s="86">
        <v>100</v>
      </c>
    </row>
    <row r="179" spans="1:20" s="98" customFormat="1" ht="25.5">
      <c r="A179" s="89"/>
      <c r="B179" s="85">
        <v>959</v>
      </c>
      <c r="C179" s="90" t="s">
        <v>29</v>
      </c>
      <c r="D179" s="91" t="s">
        <v>30</v>
      </c>
      <c r="E179" s="85" t="s">
        <v>1055</v>
      </c>
      <c r="F179" s="83" t="s">
        <v>108</v>
      </c>
      <c r="G179" s="83" t="s">
        <v>108</v>
      </c>
      <c r="H179" s="83" t="s">
        <v>1071</v>
      </c>
      <c r="I179" s="83" t="s">
        <v>1031</v>
      </c>
      <c r="J179" s="83" t="s">
        <v>1032</v>
      </c>
      <c r="K179" s="83" t="s">
        <v>1552</v>
      </c>
      <c r="L179" s="83" t="s">
        <v>62</v>
      </c>
      <c r="M179" s="83" t="s">
        <v>37</v>
      </c>
      <c r="N179" s="84">
        <v>1</v>
      </c>
      <c r="O179" s="104">
        <f t="shared" si="4"/>
        <v>145000</v>
      </c>
      <c r="P179" s="104">
        <v>145000</v>
      </c>
      <c r="Q179" s="83" t="s">
        <v>96</v>
      </c>
      <c r="R179" s="83" t="s">
        <v>96</v>
      </c>
      <c r="S179" s="85" t="s">
        <v>192</v>
      </c>
      <c r="T179" s="87">
        <v>100</v>
      </c>
    </row>
    <row r="180" spans="1:20" s="95" customFormat="1" ht="25.5">
      <c r="A180" s="106"/>
      <c r="B180" s="85">
        <v>960</v>
      </c>
      <c r="C180" s="90" t="s">
        <v>29</v>
      </c>
      <c r="D180" s="91" t="s">
        <v>30</v>
      </c>
      <c r="E180" s="83" t="s">
        <v>273</v>
      </c>
      <c r="F180" s="83" t="s">
        <v>71</v>
      </c>
      <c r="G180" s="83" t="s">
        <v>72</v>
      </c>
      <c r="H180" s="83" t="s">
        <v>274</v>
      </c>
      <c r="I180" s="83" t="s">
        <v>275</v>
      </c>
      <c r="J180" s="83" t="s">
        <v>1757</v>
      </c>
      <c r="K180" s="83" t="s">
        <v>1553</v>
      </c>
      <c r="L180" s="83" t="s">
        <v>62</v>
      </c>
      <c r="M180" s="83" t="s">
        <v>37</v>
      </c>
      <c r="N180" s="83">
        <v>1</v>
      </c>
      <c r="O180" s="104">
        <f t="shared" si="4"/>
        <v>40000</v>
      </c>
      <c r="P180" s="104">
        <v>40000</v>
      </c>
      <c r="Q180" s="83" t="s">
        <v>96</v>
      </c>
      <c r="R180" s="83" t="s">
        <v>96</v>
      </c>
      <c r="S180" s="85" t="s">
        <v>192</v>
      </c>
      <c r="T180" s="86">
        <v>100</v>
      </c>
    </row>
    <row r="181" spans="1:20" s="98" customFormat="1" ht="25.5">
      <c r="A181" s="89"/>
      <c r="B181" s="85">
        <v>961</v>
      </c>
      <c r="C181" s="90" t="s">
        <v>29</v>
      </c>
      <c r="D181" s="91" t="s">
        <v>30</v>
      </c>
      <c r="E181" s="83" t="s">
        <v>1055</v>
      </c>
      <c r="F181" s="83" t="s">
        <v>108</v>
      </c>
      <c r="G181" s="83" t="s">
        <v>108</v>
      </c>
      <c r="H181" s="83" t="s">
        <v>1074</v>
      </c>
      <c r="I181" s="83" t="s">
        <v>1031</v>
      </c>
      <c r="J181" s="83" t="s">
        <v>1075</v>
      </c>
      <c r="K181" s="83" t="s">
        <v>1034</v>
      </c>
      <c r="L181" s="83" t="s">
        <v>62</v>
      </c>
      <c r="M181" s="83" t="s">
        <v>37</v>
      </c>
      <c r="N181" s="84">
        <v>1</v>
      </c>
      <c r="O181" s="104">
        <f t="shared" si="4"/>
        <v>24000</v>
      </c>
      <c r="P181" s="104">
        <v>24000</v>
      </c>
      <c r="Q181" s="83" t="s">
        <v>96</v>
      </c>
      <c r="R181" s="83" t="s">
        <v>96</v>
      </c>
      <c r="S181" s="85" t="s">
        <v>192</v>
      </c>
      <c r="T181" s="87">
        <v>100</v>
      </c>
    </row>
    <row r="182" spans="1:20" s="95" customFormat="1" ht="25.5">
      <c r="A182" s="106"/>
      <c r="B182" s="85">
        <v>962</v>
      </c>
      <c r="C182" s="90" t="s">
        <v>29</v>
      </c>
      <c r="D182" s="91" t="s">
        <v>30</v>
      </c>
      <c r="E182" s="83" t="s">
        <v>1054</v>
      </c>
      <c r="F182" s="83" t="s">
        <v>108</v>
      </c>
      <c r="G182" s="83" t="s">
        <v>108</v>
      </c>
      <c r="H182" s="83" t="s">
        <v>1069</v>
      </c>
      <c r="I182" s="83" t="s">
        <v>1029</v>
      </c>
      <c r="J182" s="83" t="s">
        <v>1736</v>
      </c>
      <c r="K182" s="83" t="s">
        <v>1554</v>
      </c>
      <c r="L182" s="83" t="s">
        <v>62</v>
      </c>
      <c r="M182" s="83" t="s">
        <v>37</v>
      </c>
      <c r="N182" s="83">
        <v>1</v>
      </c>
      <c r="O182" s="104">
        <f t="shared" si="4"/>
        <v>147000</v>
      </c>
      <c r="P182" s="104">
        <v>147000</v>
      </c>
      <c r="Q182" s="83" t="s">
        <v>96</v>
      </c>
      <c r="R182" s="83" t="s">
        <v>96</v>
      </c>
      <c r="S182" s="85" t="s">
        <v>192</v>
      </c>
      <c r="T182" s="86">
        <v>100</v>
      </c>
    </row>
    <row r="183" spans="1:20" s="98" customFormat="1" ht="25.5">
      <c r="A183" s="89"/>
      <c r="B183" s="85">
        <v>963</v>
      </c>
      <c r="C183" s="90" t="s">
        <v>29</v>
      </c>
      <c r="D183" s="91" t="s">
        <v>30</v>
      </c>
      <c r="E183" s="85" t="s">
        <v>100</v>
      </c>
      <c r="F183" s="83" t="s">
        <v>101</v>
      </c>
      <c r="G183" s="83" t="s">
        <v>101</v>
      </c>
      <c r="H183" s="83" t="s">
        <v>102</v>
      </c>
      <c r="I183" s="83" t="s">
        <v>103</v>
      </c>
      <c r="J183" s="83" t="s">
        <v>1758</v>
      </c>
      <c r="K183" s="83" t="s">
        <v>1555</v>
      </c>
      <c r="L183" s="83" t="s">
        <v>62</v>
      </c>
      <c r="M183" s="83" t="s">
        <v>37</v>
      </c>
      <c r="N183" s="84">
        <v>2</v>
      </c>
      <c r="O183" s="104">
        <f t="shared" si="4"/>
        <v>8250</v>
      </c>
      <c r="P183" s="104">
        <v>16500</v>
      </c>
      <c r="Q183" s="83" t="s">
        <v>96</v>
      </c>
      <c r="R183" s="83" t="s">
        <v>96</v>
      </c>
      <c r="S183" s="85" t="s">
        <v>192</v>
      </c>
      <c r="T183" s="87">
        <v>100</v>
      </c>
    </row>
    <row r="184" spans="1:20" s="95" customFormat="1" ht="63.75">
      <c r="A184" s="106"/>
      <c r="B184" s="85">
        <v>964</v>
      </c>
      <c r="C184" s="90" t="s">
        <v>29</v>
      </c>
      <c r="D184" s="91" t="s">
        <v>30</v>
      </c>
      <c r="E184" s="83" t="s">
        <v>87</v>
      </c>
      <c r="F184" s="83" t="s">
        <v>101</v>
      </c>
      <c r="G184" s="83" t="s">
        <v>101</v>
      </c>
      <c r="H184" s="83" t="s">
        <v>88</v>
      </c>
      <c r="I184" s="83" t="s">
        <v>1027</v>
      </c>
      <c r="J184" s="83" t="s">
        <v>1068</v>
      </c>
      <c r="K184" s="83" t="s">
        <v>1028</v>
      </c>
      <c r="L184" s="83" t="s">
        <v>62</v>
      </c>
      <c r="M184" s="83" t="s">
        <v>37</v>
      </c>
      <c r="N184" s="83">
        <v>4</v>
      </c>
      <c r="O184" s="104">
        <f t="shared" si="4"/>
        <v>59300</v>
      </c>
      <c r="P184" s="104">
        <v>237200</v>
      </c>
      <c r="Q184" s="83" t="s">
        <v>96</v>
      </c>
      <c r="R184" s="83" t="s">
        <v>96</v>
      </c>
      <c r="S184" s="85" t="s">
        <v>192</v>
      </c>
      <c r="T184" s="86">
        <v>100</v>
      </c>
    </row>
    <row r="185" spans="1:20" s="98" customFormat="1" ht="38.25">
      <c r="A185" s="89"/>
      <c r="B185" s="85">
        <v>965</v>
      </c>
      <c r="C185" s="90" t="s">
        <v>29</v>
      </c>
      <c r="D185" s="91" t="s">
        <v>30</v>
      </c>
      <c r="E185" s="85" t="s">
        <v>41</v>
      </c>
      <c r="F185" s="83" t="s">
        <v>42</v>
      </c>
      <c r="G185" s="83" t="s">
        <v>42</v>
      </c>
      <c r="H185" s="83" t="s">
        <v>1759</v>
      </c>
      <c r="I185" s="83" t="s">
        <v>44</v>
      </c>
      <c r="J185" s="83" t="s">
        <v>1760</v>
      </c>
      <c r="K185" s="83" t="s">
        <v>1556</v>
      </c>
      <c r="L185" s="83" t="s">
        <v>62</v>
      </c>
      <c r="M185" s="83" t="s">
        <v>37</v>
      </c>
      <c r="N185" s="84">
        <v>2</v>
      </c>
      <c r="O185" s="104">
        <f t="shared" si="4"/>
        <v>26853</v>
      </c>
      <c r="P185" s="104">
        <v>53706</v>
      </c>
      <c r="Q185" s="83" t="s">
        <v>96</v>
      </c>
      <c r="R185" s="83" t="s">
        <v>96</v>
      </c>
      <c r="S185" s="85" t="s">
        <v>192</v>
      </c>
      <c r="T185" s="87">
        <v>100</v>
      </c>
    </row>
    <row r="186" spans="1:20" s="95" customFormat="1" ht="38.25">
      <c r="A186" s="106"/>
      <c r="B186" s="85">
        <v>966</v>
      </c>
      <c r="C186" s="90" t="s">
        <v>29</v>
      </c>
      <c r="D186" s="91" t="s">
        <v>30</v>
      </c>
      <c r="E186" s="83" t="s">
        <v>1557</v>
      </c>
      <c r="F186" s="83" t="s">
        <v>93</v>
      </c>
      <c r="G186" s="83" t="s">
        <v>93</v>
      </c>
      <c r="H186" s="83" t="s">
        <v>1762</v>
      </c>
      <c r="I186" s="83" t="s">
        <v>1761</v>
      </c>
      <c r="J186" s="83"/>
      <c r="K186" s="83"/>
      <c r="L186" s="83" t="s">
        <v>62</v>
      </c>
      <c r="M186" s="83" t="s">
        <v>37</v>
      </c>
      <c r="N186" s="83">
        <v>13</v>
      </c>
      <c r="O186" s="104">
        <f t="shared" si="4"/>
        <v>19532</v>
      </c>
      <c r="P186" s="104">
        <v>253916</v>
      </c>
      <c r="Q186" s="83" t="s">
        <v>96</v>
      </c>
      <c r="R186" s="83" t="s">
        <v>96</v>
      </c>
      <c r="S186" s="85" t="s">
        <v>192</v>
      </c>
      <c r="T186" s="86">
        <v>100</v>
      </c>
    </row>
    <row r="187" spans="1:20" s="95" customFormat="1" ht="38.25">
      <c r="A187" s="106"/>
      <c r="B187" s="85">
        <v>967</v>
      </c>
      <c r="C187" s="90" t="s">
        <v>29</v>
      </c>
      <c r="D187" s="91" t="s">
        <v>30</v>
      </c>
      <c r="E187" s="83" t="s">
        <v>1057</v>
      </c>
      <c r="F187" s="83" t="s">
        <v>49</v>
      </c>
      <c r="G187" s="83" t="s">
        <v>50</v>
      </c>
      <c r="H187" s="83" t="s">
        <v>1078</v>
      </c>
      <c r="I187" s="83" t="s">
        <v>1036</v>
      </c>
      <c r="J187" s="83"/>
      <c r="K187" s="83"/>
      <c r="L187" s="83" t="s">
        <v>62</v>
      </c>
      <c r="M187" s="83" t="s">
        <v>37</v>
      </c>
      <c r="N187" s="83">
        <v>50</v>
      </c>
      <c r="O187" s="104">
        <f t="shared" si="4"/>
        <v>5956</v>
      </c>
      <c r="P187" s="104">
        <v>297800</v>
      </c>
      <c r="Q187" s="83" t="s">
        <v>96</v>
      </c>
      <c r="R187" s="83" t="s">
        <v>96</v>
      </c>
      <c r="S187" s="85" t="s">
        <v>192</v>
      </c>
      <c r="T187" s="86">
        <v>100</v>
      </c>
    </row>
    <row r="188" spans="1:20" s="98" customFormat="1" ht="38.25">
      <c r="A188" s="89"/>
      <c r="B188" s="85">
        <v>968</v>
      </c>
      <c r="C188" s="90" t="s">
        <v>29</v>
      </c>
      <c r="D188" s="91" t="s">
        <v>30</v>
      </c>
      <c r="E188" s="85" t="s">
        <v>1356</v>
      </c>
      <c r="F188" s="83" t="s">
        <v>49</v>
      </c>
      <c r="G188" s="83" t="s">
        <v>50</v>
      </c>
      <c r="H188" s="83" t="s">
        <v>1358</v>
      </c>
      <c r="I188" s="83" t="s">
        <v>1357</v>
      </c>
      <c r="J188" s="83" t="s">
        <v>1748</v>
      </c>
      <c r="K188" s="83" t="s">
        <v>1558</v>
      </c>
      <c r="L188" s="83" t="s">
        <v>62</v>
      </c>
      <c r="M188" s="83" t="s">
        <v>37</v>
      </c>
      <c r="N188" s="84">
        <v>20</v>
      </c>
      <c r="O188" s="104">
        <f t="shared" si="4"/>
        <v>3956</v>
      </c>
      <c r="P188" s="104">
        <v>79120</v>
      </c>
      <c r="Q188" s="83" t="s">
        <v>96</v>
      </c>
      <c r="R188" s="83" t="s">
        <v>96</v>
      </c>
      <c r="S188" s="85" t="s">
        <v>192</v>
      </c>
      <c r="T188" s="87">
        <v>100</v>
      </c>
    </row>
    <row r="189" spans="1:20" s="95" customFormat="1" ht="63.75">
      <c r="A189" s="106"/>
      <c r="B189" s="85">
        <v>969</v>
      </c>
      <c r="C189" s="90" t="s">
        <v>29</v>
      </c>
      <c r="D189" s="91" t="s">
        <v>30</v>
      </c>
      <c r="E189" s="83" t="s">
        <v>1559</v>
      </c>
      <c r="F189" s="83" t="s">
        <v>54</v>
      </c>
      <c r="G189" s="83" t="s">
        <v>54</v>
      </c>
      <c r="H189" s="83" t="s">
        <v>1765</v>
      </c>
      <c r="I189" s="83" t="s">
        <v>1763</v>
      </c>
      <c r="J189" s="83" t="s">
        <v>1764</v>
      </c>
      <c r="K189" s="83" t="s">
        <v>1560</v>
      </c>
      <c r="L189" s="83" t="s">
        <v>62</v>
      </c>
      <c r="M189" s="83" t="s">
        <v>37</v>
      </c>
      <c r="N189" s="83">
        <v>3</v>
      </c>
      <c r="O189" s="104">
        <f t="shared" si="4"/>
        <v>11679</v>
      </c>
      <c r="P189" s="104">
        <v>35037</v>
      </c>
      <c r="Q189" s="83" t="s">
        <v>96</v>
      </c>
      <c r="R189" s="83" t="s">
        <v>96</v>
      </c>
      <c r="S189" s="85" t="s">
        <v>192</v>
      </c>
      <c r="T189" s="86">
        <v>100</v>
      </c>
    </row>
    <row r="190" spans="1:20" s="98" customFormat="1" ht="25.5">
      <c r="A190" s="89"/>
      <c r="B190" s="85">
        <v>970</v>
      </c>
      <c r="C190" s="90" t="s">
        <v>29</v>
      </c>
      <c r="D190" s="91" t="s">
        <v>30</v>
      </c>
      <c r="E190" s="85" t="s">
        <v>169</v>
      </c>
      <c r="F190" s="83" t="s">
        <v>161</v>
      </c>
      <c r="G190" s="83" t="s">
        <v>139</v>
      </c>
      <c r="H190" s="83" t="s">
        <v>170</v>
      </c>
      <c r="I190" s="83" t="s">
        <v>171</v>
      </c>
      <c r="J190" s="83" t="s">
        <v>1766</v>
      </c>
      <c r="K190" s="83" t="s">
        <v>1561</v>
      </c>
      <c r="L190" s="83" t="s">
        <v>62</v>
      </c>
      <c r="M190" s="83" t="s">
        <v>37</v>
      </c>
      <c r="N190" s="84">
        <v>2</v>
      </c>
      <c r="O190" s="104">
        <f t="shared" si="4"/>
        <v>30965</v>
      </c>
      <c r="P190" s="104">
        <v>61930</v>
      </c>
      <c r="Q190" s="83" t="s">
        <v>96</v>
      </c>
      <c r="R190" s="83" t="s">
        <v>96</v>
      </c>
      <c r="S190" s="85" t="s">
        <v>192</v>
      </c>
      <c r="T190" s="87">
        <v>100</v>
      </c>
    </row>
    <row r="191" spans="1:20" s="95" customFormat="1" ht="25.5">
      <c r="A191" s="106"/>
      <c r="B191" s="85">
        <v>971</v>
      </c>
      <c r="C191" s="90" t="s">
        <v>29</v>
      </c>
      <c r="D191" s="91" t="s">
        <v>30</v>
      </c>
      <c r="E191" s="83" t="s">
        <v>1063</v>
      </c>
      <c r="F191" s="83" t="s">
        <v>1048</v>
      </c>
      <c r="G191" s="83" t="s">
        <v>1048</v>
      </c>
      <c r="H191" s="83" t="s">
        <v>1090</v>
      </c>
      <c r="I191" s="83" t="s">
        <v>1049</v>
      </c>
      <c r="J191" s="83" t="s">
        <v>1767</v>
      </c>
      <c r="K191" s="83" t="s">
        <v>1562</v>
      </c>
      <c r="L191" s="83" t="s">
        <v>62</v>
      </c>
      <c r="M191" s="83" t="s">
        <v>37</v>
      </c>
      <c r="N191" s="83">
        <v>1</v>
      </c>
      <c r="O191" s="104">
        <f t="shared" si="4"/>
        <v>46420</v>
      </c>
      <c r="P191" s="104">
        <v>46420</v>
      </c>
      <c r="Q191" s="83" t="s">
        <v>96</v>
      </c>
      <c r="R191" s="83" t="s">
        <v>96</v>
      </c>
      <c r="S191" s="85" t="s">
        <v>192</v>
      </c>
      <c r="T191" s="86">
        <v>100</v>
      </c>
    </row>
    <row r="192" spans="1:20" s="98" customFormat="1" ht="51">
      <c r="A192" s="89"/>
      <c r="B192" s="85">
        <v>972</v>
      </c>
      <c r="C192" s="90" t="s">
        <v>29</v>
      </c>
      <c r="D192" s="91" t="s">
        <v>30</v>
      </c>
      <c r="E192" s="85" t="s">
        <v>1064</v>
      </c>
      <c r="F192" s="83" t="s">
        <v>1066</v>
      </c>
      <c r="G192" s="83" t="s">
        <v>1050</v>
      </c>
      <c r="H192" s="83" t="s">
        <v>1091</v>
      </c>
      <c r="I192" s="83" t="s">
        <v>1051</v>
      </c>
      <c r="J192" s="83" t="s">
        <v>1771</v>
      </c>
      <c r="K192" s="83" t="s">
        <v>1563</v>
      </c>
      <c r="L192" s="83" t="s">
        <v>62</v>
      </c>
      <c r="M192" s="83" t="s">
        <v>37</v>
      </c>
      <c r="N192" s="84">
        <v>1</v>
      </c>
      <c r="O192" s="104">
        <f t="shared" si="4"/>
        <v>17849</v>
      </c>
      <c r="P192" s="104">
        <v>17849</v>
      </c>
      <c r="Q192" s="83" t="s">
        <v>96</v>
      </c>
      <c r="R192" s="83" t="s">
        <v>96</v>
      </c>
      <c r="S192" s="85" t="s">
        <v>192</v>
      </c>
      <c r="T192" s="87">
        <v>100</v>
      </c>
    </row>
    <row r="193" spans="1:20" s="95" customFormat="1" ht="38.25">
      <c r="A193" s="106"/>
      <c r="B193" s="85">
        <v>973</v>
      </c>
      <c r="C193" s="90" t="s">
        <v>29</v>
      </c>
      <c r="D193" s="91" t="s">
        <v>30</v>
      </c>
      <c r="E193" s="83" t="s">
        <v>1062</v>
      </c>
      <c r="F193" s="83" t="s">
        <v>1065</v>
      </c>
      <c r="G193" s="83" t="s">
        <v>1096</v>
      </c>
      <c r="H193" s="83" t="s">
        <v>1088</v>
      </c>
      <c r="I193" s="83" t="s">
        <v>1046</v>
      </c>
      <c r="J193" s="83" t="s">
        <v>1089</v>
      </c>
      <c r="K193" s="83" t="s">
        <v>1564</v>
      </c>
      <c r="L193" s="83" t="s">
        <v>62</v>
      </c>
      <c r="M193" s="83" t="s">
        <v>37</v>
      </c>
      <c r="N193" s="83">
        <v>2</v>
      </c>
      <c r="O193" s="104">
        <f t="shared" si="4"/>
        <v>217500</v>
      </c>
      <c r="P193" s="104">
        <v>435000</v>
      </c>
      <c r="Q193" s="83" t="s">
        <v>96</v>
      </c>
      <c r="R193" s="83" t="s">
        <v>96</v>
      </c>
      <c r="S193" s="85" t="s">
        <v>192</v>
      </c>
      <c r="T193" s="86">
        <v>100</v>
      </c>
    </row>
    <row r="194" spans="1:20" s="98" customFormat="1" ht="38.25">
      <c r="A194" s="89"/>
      <c r="B194" s="85">
        <v>974</v>
      </c>
      <c r="C194" s="90" t="s">
        <v>29</v>
      </c>
      <c r="D194" s="91" t="s">
        <v>30</v>
      </c>
      <c r="E194" s="85" t="s">
        <v>1062</v>
      </c>
      <c r="F194" s="83" t="s">
        <v>1065</v>
      </c>
      <c r="G194" s="83" t="s">
        <v>1096</v>
      </c>
      <c r="H194" s="83" t="s">
        <v>1088</v>
      </c>
      <c r="I194" s="83" t="s">
        <v>1046</v>
      </c>
      <c r="J194" s="83" t="s">
        <v>1772</v>
      </c>
      <c r="K194" s="83" t="s">
        <v>1565</v>
      </c>
      <c r="L194" s="83" t="s">
        <v>62</v>
      </c>
      <c r="M194" s="83" t="s">
        <v>37</v>
      </c>
      <c r="N194" s="84">
        <v>6</v>
      </c>
      <c r="O194" s="104">
        <f t="shared" si="4"/>
        <v>98813</v>
      </c>
      <c r="P194" s="104">
        <v>592878</v>
      </c>
      <c r="Q194" s="83" t="s">
        <v>96</v>
      </c>
      <c r="R194" s="83" t="s">
        <v>96</v>
      </c>
      <c r="S194" s="85" t="s">
        <v>192</v>
      </c>
      <c r="T194" s="87">
        <v>100</v>
      </c>
    </row>
    <row r="195" spans="1:20" s="98" customFormat="1" ht="76.5">
      <c r="A195" s="89"/>
      <c r="B195" s="85">
        <v>975</v>
      </c>
      <c r="C195" s="90" t="s">
        <v>29</v>
      </c>
      <c r="D195" s="100" t="s">
        <v>339</v>
      </c>
      <c r="E195" s="85" t="s">
        <v>905</v>
      </c>
      <c r="F195" s="83" t="s">
        <v>935</v>
      </c>
      <c r="G195" s="83" t="s">
        <v>896</v>
      </c>
      <c r="H195" s="83" t="s">
        <v>936</v>
      </c>
      <c r="I195" s="83" t="s">
        <v>897</v>
      </c>
      <c r="J195" s="83" t="s">
        <v>937</v>
      </c>
      <c r="K195" s="83" t="s">
        <v>898</v>
      </c>
      <c r="L195" s="83" t="s">
        <v>62</v>
      </c>
      <c r="M195" s="84" t="s">
        <v>345</v>
      </c>
      <c r="N195" s="84">
        <v>1</v>
      </c>
      <c r="O195" s="104">
        <f t="shared" si="4"/>
        <v>2566965</v>
      </c>
      <c r="P195" s="104">
        <v>2566965</v>
      </c>
      <c r="Q195" s="83" t="s">
        <v>96</v>
      </c>
      <c r="R195" s="83" t="s">
        <v>163</v>
      </c>
      <c r="S195" s="85" t="s">
        <v>192</v>
      </c>
      <c r="T195" s="87">
        <v>50</v>
      </c>
    </row>
    <row r="196" spans="1:20" s="95" customFormat="1" ht="51">
      <c r="A196" s="106"/>
      <c r="B196" s="85">
        <v>976</v>
      </c>
      <c r="C196" s="90" t="s">
        <v>29</v>
      </c>
      <c r="D196" s="100" t="s">
        <v>339</v>
      </c>
      <c r="E196" s="83" t="s">
        <v>660</v>
      </c>
      <c r="F196" s="83" t="s">
        <v>661</v>
      </c>
      <c r="G196" s="83" t="s">
        <v>662</v>
      </c>
      <c r="H196" s="83" t="s">
        <v>663</v>
      </c>
      <c r="I196" s="83" t="s">
        <v>664</v>
      </c>
      <c r="J196" s="83" t="s">
        <v>1779</v>
      </c>
      <c r="K196" s="83" t="s">
        <v>1780</v>
      </c>
      <c r="L196" s="83" t="s">
        <v>62</v>
      </c>
      <c r="M196" s="83" t="s">
        <v>345</v>
      </c>
      <c r="N196" s="83">
        <v>1</v>
      </c>
      <c r="O196" s="104">
        <f t="shared" si="4"/>
        <v>150000</v>
      </c>
      <c r="P196" s="104">
        <v>150000</v>
      </c>
      <c r="Q196" s="83" t="s">
        <v>96</v>
      </c>
      <c r="R196" s="83" t="s">
        <v>1583</v>
      </c>
      <c r="S196" s="85" t="s">
        <v>192</v>
      </c>
      <c r="T196" s="86">
        <v>0</v>
      </c>
    </row>
    <row r="197" spans="1:20" s="95" customFormat="1" ht="51">
      <c r="A197" s="106"/>
      <c r="B197" s="85">
        <v>977</v>
      </c>
      <c r="C197" s="90" t="s">
        <v>29</v>
      </c>
      <c r="D197" s="100" t="s">
        <v>339</v>
      </c>
      <c r="E197" s="83" t="s">
        <v>902</v>
      </c>
      <c r="F197" s="83" t="s">
        <v>921</v>
      </c>
      <c r="G197" s="83" t="s">
        <v>882</v>
      </c>
      <c r="H197" s="83" t="s">
        <v>921</v>
      </c>
      <c r="I197" s="83" t="s">
        <v>882</v>
      </c>
      <c r="J197" s="83" t="s">
        <v>1800</v>
      </c>
      <c r="K197" s="83" t="s">
        <v>1584</v>
      </c>
      <c r="L197" s="83" t="s">
        <v>62</v>
      </c>
      <c r="M197" s="83" t="s">
        <v>345</v>
      </c>
      <c r="N197" s="83">
        <v>1</v>
      </c>
      <c r="O197" s="104">
        <f t="shared" si="4"/>
        <v>124800</v>
      </c>
      <c r="P197" s="104">
        <v>124800</v>
      </c>
      <c r="Q197" s="83" t="s">
        <v>96</v>
      </c>
      <c r="R197" s="83" t="s">
        <v>1583</v>
      </c>
      <c r="S197" s="85" t="s">
        <v>192</v>
      </c>
      <c r="T197" s="86">
        <v>0</v>
      </c>
    </row>
    <row r="198" spans="1:20" s="98" customFormat="1" ht="63.75">
      <c r="A198" s="89"/>
      <c r="B198" s="85">
        <v>978</v>
      </c>
      <c r="C198" s="90" t="s">
        <v>29</v>
      </c>
      <c r="D198" s="100" t="s">
        <v>339</v>
      </c>
      <c r="E198" s="85" t="s">
        <v>484</v>
      </c>
      <c r="F198" s="83" t="s">
        <v>485</v>
      </c>
      <c r="G198" s="83" t="s">
        <v>486</v>
      </c>
      <c r="H198" s="83" t="s">
        <v>487</v>
      </c>
      <c r="I198" s="83" t="s">
        <v>488</v>
      </c>
      <c r="J198" s="83" t="s">
        <v>1801</v>
      </c>
      <c r="K198" s="83" t="s">
        <v>1585</v>
      </c>
      <c r="L198" s="83" t="s">
        <v>62</v>
      </c>
      <c r="M198" s="84" t="s">
        <v>345</v>
      </c>
      <c r="N198" s="84">
        <v>1</v>
      </c>
      <c r="O198" s="104">
        <f t="shared" ref="O198:O261" si="5">P198/N198</f>
        <v>221584</v>
      </c>
      <c r="P198" s="104">
        <v>221584</v>
      </c>
      <c r="Q198" s="83" t="s">
        <v>96</v>
      </c>
      <c r="R198" s="83" t="s">
        <v>1583</v>
      </c>
      <c r="S198" s="85" t="s">
        <v>192</v>
      </c>
      <c r="T198" s="87">
        <v>0</v>
      </c>
    </row>
    <row r="199" spans="1:20" s="95" customFormat="1" ht="51">
      <c r="A199" s="106"/>
      <c r="B199" s="85">
        <v>979</v>
      </c>
      <c r="C199" s="90" t="s">
        <v>29</v>
      </c>
      <c r="D199" s="100" t="s">
        <v>339</v>
      </c>
      <c r="E199" s="83" t="s">
        <v>610</v>
      </c>
      <c r="F199" s="83" t="s">
        <v>465</v>
      </c>
      <c r="G199" s="83" t="s">
        <v>466</v>
      </c>
      <c r="H199" s="83" t="s">
        <v>467</v>
      </c>
      <c r="I199" s="83" t="s">
        <v>611</v>
      </c>
      <c r="J199" s="83" t="s">
        <v>467</v>
      </c>
      <c r="K199" s="83" t="s">
        <v>466</v>
      </c>
      <c r="L199" s="83" t="s">
        <v>62</v>
      </c>
      <c r="M199" s="83" t="s">
        <v>345</v>
      </c>
      <c r="N199" s="83">
        <v>1</v>
      </c>
      <c r="O199" s="104">
        <f t="shared" si="5"/>
        <v>20000</v>
      </c>
      <c r="P199" s="104">
        <v>20000</v>
      </c>
      <c r="Q199" s="83" t="s">
        <v>96</v>
      </c>
      <c r="R199" s="83" t="s">
        <v>1583</v>
      </c>
      <c r="S199" s="85" t="s">
        <v>192</v>
      </c>
      <c r="T199" s="86">
        <v>0</v>
      </c>
    </row>
    <row r="200" spans="1:20" s="95" customFormat="1" ht="51">
      <c r="A200" s="106"/>
      <c r="B200" s="85">
        <v>980</v>
      </c>
      <c r="C200" s="90" t="s">
        <v>29</v>
      </c>
      <c r="D200" s="100" t="s">
        <v>339</v>
      </c>
      <c r="E200" s="83" t="s">
        <v>633</v>
      </c>
      <c r="F200" s="83" t="s">
        <v>634</v>
      </c>
      <c r="G200" s="83" t="s">
        <v>635</v>
      </c>
      <c r="H200" s="83" t="s">
        <v>634</v>
      </c>
      <c r="I200" s="83" t="s">
        <v>635</v>
      </c>
      <c r="J200" s="83" t="s">
        <v>1802</v>
      </c>
      <c r="K200" s="83" t="s">
        <v>1586</v>
      </c>
      <c r="L200" s="83" t="s">
        <v>62</v>
      </c>
      <c r="M200" s="83" t="s">
        <v>345</v>
      </c>
      <c r="N200" s="83">
        <v>1</v>
      </c>
      <c r="O200" s="104">
        <f t="shared" si="5"/>
        <v>314368</v>
      </c>
      <c r="P200" s="104">
        <v>314368</v>
      </c>
      <c r="Q200" s="83" t="s">
        <v>96</v>
      </c>
      <c r="R200" s="83" t="s">
        <v>63</v>
      </c>
      <c r="S200" s="85" t="s">
        <v>192</v>
      </c>
      <c r="T200" s="86">
        <v>0</v>
      </c>
    </row>
    <row r="201" spans="1:20" s="95" customFormat="1" ht="51">
      <c r="A201" s="106"/>
      <c r="B201" s="85">
        <v>981</v>
      </c>
      <c r="C201" s="90" t="s">
        <v>29</v>
      </c>
      <c r="D201" s="100" t="s">
        <v>339</v>
      </c>
      <c r="E201" s="83" t="s">
        <v>899</v>
      </c>
      <c r="F201" s="83" t="s">
        <v>906</v>
      </c>
      <c r="G201" s="83" t="s">
        <v>868</v>
      </c>
      <c r="H201" s="83" t="s">
        <v>907</v>
      </c>
      <c r="I201" s="83" t="s">
        <v>869</v>
      </c>
      <c r="J201" s="83" t="s">
        <v>1776</v>
      </c>
      <c r="K201" s="83" t="s">
        <v>1377</v>
      </c>
      <c r="L201" s="83" t="s">
        <v>62</v>
      </c>
      <c r="M201" s="83" t="s">
        <v>345</v>
      </c>
      <c r="N201" s="83">
        <v>1</v>
      </c>
      <c r="O201" s="104">
        <f t="shared" si="5"/>
        <v>460000</v>
      </c>
      <c r="P201" s="104">
        <v>460000</v>
      </c>
      <c r="Q201" s="83" t="s">
        <v>96</v>
      </c>
      <c r="R201" s="83" t="s">
        <v>63</v>
      </c>
      <c r="S201" s="85" t="s">
        <v>192</v>
      </c>
      <c r="T201" s="86">
        <v>100</v>
      </c>
    </row>
    <row r="202" spans="1:20" s="98" customFormat="1" ht="51">
      <c r="A202" s="89"/>
      <c r="B202" s="85">
        <v>982</v>
      </c>
      <c r="C202" s="90" t="s">
        <v>29</v>
      </c>
      <c r="D202" s="100" t="s">
        <v>339</v>
      </c>
      <c r="E202" s="85" t="s">
        <v>630</v>
      </c>
      <c r="F202" s="83" t="s">
        <v>631</v>
      </c>
      <c r="G202" s="83" t="s">
        <v>632</v>
      </c>
      <c r="H202" s="83" t="s">
        <v>631</v>
      </c>
      <c r="I202" s="83" t="s">
        <v>632</v>
      </c>
      <c r="J202" s="83" t="s">
        <v>1786</v>
      </c>
      <c r="K202" s="83" t="s">
        <v>1379</v>
      </c>
      <c r="L202" s="83" t="s">
        <v>62</v>
      </c>
      <c r="M202" s="84" t="s">
        <v>345</v>
      </c>
      <c r="N202" s="84">
        <v>1</v>
      </c>
      <c r="O202" s="104">
        <f t="shared" si="5"/>
        <v>200000</v>
      </c>
      <c r="P202" s="104">
        <v>200000</v>
      </c>
      <c r="Q202" s="83" t="s">
        <v>96</v>
      </c>
      <c r="R202" s="83" t="s">
        <v>63</v>
      </c>
      <c r="S202" s="85" t="s">
        <v>192</v>
      </c>
      <c r="T202" s="87">
        <v>100</v>
      </c>
    </row>
    <row r="203" spans="1:20" s="95" customFormat="1" ht="51">
      <c r="A203" s="106"/>
      <c r="B203" s="85">
        <v>983</v>
      </c>
      <c r="C203" s="90" t="s">
        <v>29</v>
      </c>
      <c r="D203" s="100" t="s">
        <v>339</v>
      </c>
      <c r="E203" s="83" t="s">
        <v>469</v>
      </c>
      <c r="F203" s="83" t="s">
        <v>912</v>
      </c>
      <c r="G203" s="83" t="s">
        <v>874</v>
      </c>
      <c r="H203" s="83" t="s">
        <v>472</v>
      </c>
      <c r="I203" s="83" t="s">
        <v>473</v>
      </c>
      <c r="J203" s="83" t="s">
        <v>1382</v>
      </c>
      <c r="K203" s="83" t="s">
        <v>1381</v>
      </c>
      <c r="L203" s="83" t="s">
        <v>62</v>
      </c>
      <c r="M203" s="83" t="s">
        <v>345</v>
      </c>
      <c r="N203" s="83">
        <v>1</v>
      </c>
      <c r="O203" s="104">
        <f t="shared" si="5"/>
        <v>300000</v>
      </c>
      <c r="P203" s="104">
        <v>300000</v>
      </c>
      <c r="Q203" s="83" t="s">
        <v>96</v>
      </c>
      <c r="R203" s="83" t="s">
        <v>63</v>
      </c>
      <c r="S203" s="85" t="s">
        <v>192</v>
      </c>
      <c r="T203" s="86">
        <v>100</v>
      </c>
    </row>
    <row r="204" spans="1:20" s="98" customFormat="1" ht="38.25">
      <c r="A204" s="89"/>
      <c r="B204" s="85">
        <v>984</v>
      </c>
      <c r="C204" s="90" t="s">
        <v>29</v>
      </c>
      <c r="D204" s="100" t="s">
        <v>339</v>
      </c>
      <c r="E204" s="85" t="s">
        <v>1383</v>
      </c>
      <c r="F204" s="83" t="s">
        <v>1389</v>
      </c>
      <c r="G204" s="83" t="s">
        <v>1384</v>
      </c>
      <c r="H204" s="83" t="s">
        <v>1386</v>
      </c>
      <c r="I204" s="83" t="s">
        <v>1385</v>
      </c>
      <c r="J204" s="83" t="s">
        <v>1388</v>
      </c>
      <c r="K204" s="83" t="s">
        <v>1387</v>
      </c>
      <c r="L204" s="83" t="s">
        <v>62</v>
      </c>
      <c r="M204" s="84" t="s">
        <v>345</v>
      </c>
      <c r="N204" s="84">
        <v>1</v>
      </c>
      <c r="O204" s="104">
        <f t="shared" si="5"/>
        <v>290620</v>
      </c>
      <c r="P204" s="104">
        <v>290620</v>
      </c>
      <c r="Q204" s="83" t="s">
        <v>96</v>
      </c>
      <c r="R204" s="83" t="s">
        <v>96</v>
      </c>
      <c r="S204" s="85" t="s">
        <v>192</v>
      </c>
      <c r="T204" s="87">
        <v>50</v>
      </c>
    </row>
    <row r="205" spans="1:20" s="95" customFormat="1" ht="76.5">
      <c r="A205" s="106"/>
      <c r="B205" s="85">
        <v>985</v>
      </c>
      <c r="C205" s="90" t="s">
        <v>29</v>
      </c>
      <c r="D205" s="100" t="s">
        <v>339</v>
      </c>
      <c r="E205" s="83" t="s">
        <v>706</v>
      </c>
      <c r="F205" s="83" t="s">
        <v>707</v>
      </c>
      <c r="G205" s="83" t="s">
        <v>708</v>
      </c>
      <c r="H205" s="83" t="s">
        <v>709</v>
      </c>
      <c r="I205" s="83" t="s">
        <v>710</v>
      </c>
      <c r="J205" s="83" t="s">
        <v>1782</v>
      </c>
      <c r="K205" s="83" t="s">
        <v>1588</v>
      </c>
      <c r="L205" s="83" t="s">
        <v>62</v>
      </c>
      <c r="M205" s="83" t="s">
        <v>345</v>
      </c>
      <c r="N205" s="83">
        <v>1</v>
      </c>
      <c r="O205" s="104">
        <f t="shared" si="5"/>
        <v>265100</v>
      </c>
      <c r="P205" s="104">
        <v>265100</v>
      </c>
      <c r="Q205" s="83" t="s">
        <v>96</v>
      </c>
      <c r="R205" s="83" t="s">
        <v>96</v>
      </c>
      <c r="S205" s="85" t="s">
        <v>192</v>
      </c>
      <c r="T205" s="86">
        <v>30</v>
      </c>
    </row>
    <row r="206" spans="1:20" s="95" customFormat="1" ht="25.5">
      <c r="A206" s="106"/>
      <c r="B206" s="85">
        <v>986</v>
      </c>
      <c r="C206" s="90" t="s">
        <v>29</v>
      </c>
      <c r="D206" s="91" t="s">
        <v>30</v>
      </c>
      <c r="E206" s="83" t="s">
        <v>976</v>
      </c>
      <c r="F206" s="83" t="s">
        <v>264</v>
      </c>
      <c r="G206" s="83" t="s">
        <v>265</v>
      </c>
      <c r="H206" s="83" t="s">
        <v>266</v>
      </c>
      <c r="I206" s="83" t="s">
        <v>941</v>
      </c>
      <c r="J206" s="83" t="s">
        <v>264</v>
      </c>
      <c r="K206" s="83" t="s">
        <v>1637</v>
      </c>
      <c r="L206" s="83" t="s">
        <v>62</v>
      </c>
      <c r="M206" s="84" t="s">
        <v>37</v>
      </c>
      <c r="N206" s="83">
        <v>3</v>
      </c>
      <c r="O206" s="104">
        <f t="shared" si="5"/>
        <v>4500</v>
      </c>
      <c r="P206" s="104">
        <v>13500</v>
      </c>
      <c r="Q206" s="83" t="s">
        <v>96</v>
      </c>
      <c r="R206" s="83" t="s">
        <v>96</v>
      </c>
      <c r="S206" s="85" t="s">
        <v>187</v>
      </c>
      <c r="T206" s="86">
        <v>50</v>
      </c>
    </row>
    <row r="207" spans="1:20" s="98" customFormat="1" ht="25.5">
      <c r="A207" s="89"/>
      <c r="B207" s="85">
        <v>987</v>
      </c>
      <c r="C207" s="90" t="s">
        <v>29</v>
      </c>
      <c r="D207" s="91" t="s">
        <v>30</v>
      </c>
      <c r="E207" s="85" t="s">
        <v>1638</v>
      </c>
      <c r="F207" s="84" t="s">
        <v>1727</v>
      </c>
      <c r="G207" s="84" t="s">
        <v>1639</v>
      </c>
      <c r="H207" s="83" t="s">
        <v>1728</v>
      </c>
      <c r="I207" s="83" t="s">
        <v>1726</v>
      </c>
      <c r="J207" s="83" t="s">
        <v>1729</v>
      </c>
      <c r="K207" s="84" t="s">
        <v>1640</v>
      </c>
      <c r="L207" s="83" t="s">
        <v>62</v>
      </c>
      <c r="M207" s="84" t="s">
        <v>37</v>
      </c>
      <c r="N207" s="84">
        <v>7</v>
      </c>
      <c r="O207" s="104">
        <f t="shared" si="5"/>
        <v>5000</v>
      </c>
      <c r="P207" s="104">
        <v>35000</v>
      </c>
      <c r="Q207" s="85" t="s">
        <v>96</v>
      </c>
      <c r="R207" s="83" t="s">
        <v>96</v>
      </c>
      <c r="S207" s="85" t="s">
        <v>187</v>
      </c>
      <c r="T207" s="87">
        <v>50</v>
      </c>
    </row>
    <row r="208" spans="1:20" s="95" customFormat="1" ht="25.5">
      <c r="A208" s="106"/>
      <c r="B208" s="85">
        <v>988</v>
      </c>
      <c r="C208" s="90" t="s">
        <v>29</v>
      </c>
      <c r="D208" s="91" t="s">
        <v>30</v>
      </c>
      <c r="E208" s="83" t="s">
        <v>1159</v>
      </c>
      <c r="F208" s="83" t="s">
        <v>948</v>
      </c>
      <c r="G208" s="83" t="s">
        <v>948</v>
      </c>
      <c r="H208" s="83" t="s">
        <v>1709</v>
      </c>
      <c r="I208" s="83" t="s">
        <v>1160</v>
      </c>
      <c r="J208" s="83" t="s">
        <v>1704</v>
      </c>
      <c r="K208" s="83" t="s">
        <v>1641</v>
      </c>
      <c r="L208" s="83" t="s">
        <v>62</v>
      </c>
      <c r="M208" s="84" t="s">
        <v>37</v>
      </c>
      <c r="N208" s="83">
        <v>6</v>
      </c>
      <c r="O208" s="104">
        <f t="shared" si="5"/>
        <v>5950</v>
      </c>
      <c r="P208" s="104">
        <v>35700</v>
      </c>
      <c r="Q208" s="83" t="s">
        <v>96</v>
      </c>
      <c r="R208" s="83" t="s">
        <v>96</v>
      </c>
      <c r="S208" s="85" t="s">
        <v>187</v>
      </c>
      <c r="T208" s="86">
        <v>50</v>
      </c>
    </row>
    <row r="209" spans="1:20" s="98" customFormat="1" ht="25.5">
      <c r="A209" s="89"/>
      <c r="B209" s="85">
        <v>989</v>
      </c>
      <c r="C209" s="90" t="s">
        <v>29</v>
      </c>
      <c r="D209" s="91" t="s">
        <v>30</v>
      </c>
      <c r="E209" s="85" t="s">
        <v>1130</v>
      </c>
      <c r="F209" s="83" t="s">
        <v>1204</v>
      </c>
      <c r="G209" s="83" t="s">
        <v>1131</v>
      </c>
      <c r="H209" s="83" t="s">
        <v>1205</v>
      </c>
      <c r="I209" s="83" t="s">
        <v>1132</v>
      </c>
      <c r="J209" s="83" t="s">
        <v>1703</v>
      </c>
      <c r="K209" s="84" t="s">
        <v>1642</v>
      </c>
      <c r="L209" s="83" t="s">
        <v>62</v>
      </c>
      <c r="M209" s="84" t="s">
        <v>37</v>
      </c>
      <c r="N209" s="84">
        <v>204</v>
      </c>
      <c r="O209" s="104">
        <f t="shared" si="5"/>
        <v>350</v>
      </c>
      <c r="P209" s="104">
        <v>71400</v>
      </c>
      <c r="Q209" s="85" t="s">
        <v>96</v>
      </c>
      <c r="R209" s="83" t="s">
        <v>96</v>
      </c>
      <c r="S209" s="85" t="s">
        <v>187</v>
      </c>
      <c r="T209" s="87">
        <v>50</v>
      </c>
    </row>
    <row r="210" spans="1:20" s="95" customFormat="1" ht="25.5">
      <c r="A210" s="106"/>
      <c r="B210" s="85">
        <v>990</v>
      </c>
      <c r="C210" s="90" t="s">
        <v>29</v>
      </c>
      <c r="D210" s="91" t="s">
        <v>30</v>
      </c>
      <c r="E210" s="83" t="s">
        <v>1130</v>
      </c>
      <c r="F210" s="83" t="s">
        <v>1204</v>
      </c>
      <c r="G210" s="83" t="s">
        <v>1131</v>
      </c>
      <c r="H210" s="83" t="s">
        <v>1205</v>
      </c>
      <c r="I210" s="83" t="s">
        <v>1132</v>
      </c>
      <c r="J210" s="83" t="s">
        <v>1704</v>
      </c>
      <c r="K210" s="83" t="s">
        <v>1643</v>
      </c>
      <c r="L210" s="83" t="s">
        <v>62</v>
      </c>
      <c r="M210" s="84" t="s">
        <v>37</v>
      </c>
      <c r="N210" s="83">
        <v>6</v>
      </c>
      <c r="O210" s="104">
        <f t="shared" si="5"/>
        <v>15900</v>
      </c>
      <c r="P210" s="104">
        <v>95400</v>
      </c>
      <c r="Q210" s="83" t="s">
        <v>96</v>
      </c>
      <c r="R210" s="83" t="s">
        <v>96</v>
      </c>
      <c r="S210" s="85" t="s">
        <v>187</v>
      </c>
      <c r="T210" s="86">
        <v>50</v>
      </c>
    </row>
    <row r="211" spans="1:20" s="98" customFormat="1" ht="25.5">
      <c r="A211" s="89"/>
      <c r="B211" s="85">
        <v>991</v>
      </c>
      <c r="C211" s="90" t="s">
        <v>29</v>
      </c>
      <c r="D211" s="91" t="s">
        <v>30</v>
      </c>
      <c r="E211" s="83" t="s">
        <v>986</v>
      </c>
      <c r="F211" s="83" t="s">
        <v>970</v>
      </c>
      <c r="G211" s="83" t="s">
        <v>970</v>
      </c>
      <c r="H211" s="83" t="s">
        <v>1019</v>
      </c>
      <c r="I211" s="83" t="s">
        <v>971</v>
      </c>
      <c r="J211" s="83" t="s">
        <v>1020</v>
      </c>
      <c r="K211" s="84" t="s">
        <v>972</v>
      </c>
      <c r="L211" s="83" t="s">
        <v>62</v>
      </c>
      <c r="M211" s="84" t="s">
        <v>37</v>
      </c>
      <c r="N211" s="84">
        <v>3000</v>
      </c>
      <c r="O211" s="104">
        <f t="shared" si="5"/>
        <v>15</v>
      </c>
      <c r="P211" s="104">
        <v>45000</v>
      </c>
      <c r="Q211" s="85" t="s">
        <v>96</v>
      </c>
      <c r="R211" s="83" t="s">
        <v>96</v>
      </c>
      <c r="S211" s="85" t="s">
        <v>187</v>
      </c>
      <c r="T211" s="87">
        <v>50</v>
      </c>
    </row>
    <row r="212" spans="1:20" s="95" customFormat="1" ht="51">
      <c r="A212" s="106"/>
      <c r="B212" s="85">
        <v>992</v>
      </c>
      <c r="C212" s="90" t="s">
        <v>29</v>
      </c>
      <c r="D212" s="91" t="s">
        <v>30</v>
      </c>
      <c r="E212" s="83" t="s">
        <v>200</v>
      </c>
      <c r="F212" s="83" t="s">
        <v>195</v>
      </c>
      <c r="G212" s="83" t="s">
        <v>196</v>
      </c>
      <c r="H212" s="83" t="s">
        <v>197</v>
      </c>
      <c r="I212" s="83" t="s">
        <v>201</v>
      </c>
      <c r="J212" s="83" t="s">
        <v>1023</v>
      </c>
      <c r="K212" s="83" t="s">
        <v>973</v>
      </c>
      <c r="L212" s="83" t="s">
        <v>62</v>
      </c>
      <c r="M212" s="84" t="s">
        <v>199</v>
      </c>
      <c r="N212" s="83">
        <v>60</v>
      </c>
      <c r="O212" s="104">
        <f t="shared" si="5"/>
        <v>550</v>
      </c>
      <c r="P212" s="104">
        <v>33000</v>
      </c>
      <c r="Q212" s="83" t="s">
        <v>96</v>
      </c>
      <c r="R212" s="83" t="s">
        <v>96</v>
      </c>
      <c r="S212" s="85" t="s">
        <v>187</v>
      </c>
      <c r="T212" s="86">
        <v>50</v>
      </c>
    </row>
    <row r="213" spans="1:20" s="98" customFormat="1" ht="38.25">
      <c r="A213" s="89"/>
      <c r="B213" s="85">
        <v>993</v>
      </c>
      <c r="C213" s="90" t="s">
        <v>29</v>
      </c>
      <c r="D213" s="91" t="s">
        <v>30</v>
      </c>
      <c r="E213" s="85" t="s">
        <v>987</v>
      </c>
      <c r="F213" s="83" t="s">
        <v>1024</v>
      </c>
      <c r="G213" s="83" t="s">
        <v>974</v>
      </c>
      <c r="H213" s="83" t="s">
        <v>1005</v>
      </c>
      <c r="I213" s="83" t="s">
        <v>955</v>
      </c>
      <c r="J213" s="83" t="s">
        <v>1026</v>
      </c>
      <c r="K213" s="83" t="s">
        <v>975</v>
      </c>
      <c r="L213" s="83" t="s">
        <v>62</v>
      </c>
      <c r="M213" s="84" t="s">
        <v>37</v>
      </c>
      <c r="N213" s="84">
        <v>5</v>
      </c>
      <c r="O213" s="104">
        <f t="shared" si="5"/>
        <v>1350</v>
      </c>
      <c r="P213" s="104">
        <v>6750</v>
      </c>
      <c r="Q213" s="85" t="s">
        <v>96</v>
      </c>
      <c r="R213" s="83" t="s">
        <v>96</v>
      </c>
      <c r="S213" s="85" t="s">
        <v>187</v>
      </c>
      <c r="T213" s="87">
        <v>50</v>
      </c>
    </row>
    <row r="214" spans="1:20" s="95" customFormat="1" ht="38.25">
      <c r="A214" s="106"/>
      <c r="B214" s="85">
        <v>994</v>
      </c>
      <c r="C214" s="90" t="s">
        <v>29</v>
      </c>
      <c r="D214" s="91" t="s">
        <v>30</v>
      </c>
      <c r="E214" s="83" t="s">
        <v>983</v>
      </c>
      <c r="F214" s="83" t="s">
        <v>1009</v>
      </c>
      <c r="G214" s="83" t="s">
        <v>960</v>
      </c>
      <c r="H214" s="83" t="s">
        <v>1010</v>
      </c>
      <c r="I214" s="83" t="s">
        <v>961</v>
      </c>
      <c r="J214" s="83" t="s">
        <v>1685</v>
      </c>
      <c r="K214" s="83" t="s">
        <v>1644</v>
      </c>
      <c r="L214" s="83" t="s">
        <v>62</v>
      </c>
      <c r="M214" s="84" t="s">
        <v>37</v>
      </c>
      <c r="N214" s="83">
        <v>2</v>
      </c>
      <c r="O214" s="104">
        <f t="shared" si="5"/>
        <v>33000</v>
      </c>
      <c r="P214" s="104">
        <v>66000</v>
      </c>
      <c r="Q214" s="83" t="s">
        <v>96</v>
      </c>
      <c r="R214" s="83" t="s">
        <v>96</v>
      </c>
      <c r="S214" s="85" t="s">
        <v>187</v>
      </c>
      <c r="T214" s="86">
        <v>50</v>
      </c>
    </row>
    <row r="215" spans="1:20" s="98" customFormat="1" ht="38.25">
      <c r="A215" s="89"/>
      <c r="B215" s="85">
        <v>995</v>
      </c>
      <c r="C215" s="90" t="s">
        <v>29</v>
      </c>
      <c r="D215" s="91" t="s">
        <v>30</v>
      </c>
      <c r="E215" s="83" t="s">
        <v>984</v>
      </c>
      <c r="F215" s="83" t="s">
        <v>1012</v>
      </c>
      <c r="G215" s="83" t="s">
        <v>963</v>
      </c>
      <c r="H215" s="83" t="s">
        <v>1013</v>
      </c>
      <c r="I215" s="83" t="s">
        <v>964</v>
      </c>
      <c r="J215" s="83" t="s">
        <v>1687</v>
      </c>
      <c r="K215" s="84" t="s">
        <v>1645</v>
      </c>
      <c r="L215" s="83" t="s">
        <v>62</v>
      </c>
      <c r="M215" s="84" t="s">
        <v>990</v>
      </c>
      <c r="N215" s="84">
        <v>50</v>
      </c>
      <c r="O215" s="104">
        <f t="shared" si="5"/>
        <v>2800</v>
      </c>
      <c r="P215" s="104">
        <v>140000</v>
      </c>
      <c r="Q215" s="85" t="s">
        <v>96</v>
      </c>
      <c r="R215" s="83" t="s">
        <v>96</v>
      </c>
      <c r="S215" s="85" t="s">
        <v>187</v>
      </c>
      <c r="T215" s="87">
        <v>50</v>
      </c>
    </row>
    <row r="216" spans="1:20" s="95" customFormat="1" ht="25.5">
      <c r="A216" s="106"/>
      <c r="B216" s="85">
        <v>996</v>
      </c>
      <c r="C216" s="90" t="s">
        <v>29</v>
      </c>
      <c r="D216" s="91" t="s">
        <v>30</v>
      </c>
      <c r="E216" s="83" t="s">
        <v>302</v>
      </c>
      <c r="F216" s="83" t="s">
        <v>303</v>
      </c>
      <c r="G216" s="83" t="s">
        <v>304</v>
      </c>
      <c r="H216" s="83" t="s">
        <v>305</v>
      </c>
      <c r="I216" s="83" t="s">
        <v>306</v>
      </c>
      <c r="J216" s="83" t="s">
        <v>991</v>
      </c>
      <c r="K216" s="83" t="s">
        <v>938</v>
      </c>
      <c r="L216" s="83" t="s">
        <v>62</v>
      </c>
      <c r="M216" s="84" t="s">
        <v>37</v>
      </c>
      <c r="N216" s="83">
        <v>1</v>
      </c>
      <c r="O216" s="104">
        <f t="shared" si="5"/>
        <v>33500</v>
      </c>
      <c r="P216" s="104">
        <v>33500</v>
      </c>
      <c r="Q216" s="83" t="s">
        <v>96</v>
      </c>
      <c r="R216" s="83" t="s">
        <v>96</v>
      </c>
      <c r="S216" s="85" t="s">
        <v>187</v>
      </c>
      <c r="T216" s="86">
        <v>50</v>
      </c>
    </row>
    <row r="217" spans="1:20" s="98" customFormat="1" ht="25.5">
      <c r="A217" s="89"/>
      <c r="B217" s="85">
        <v>997</v>
      </c>
      <c r="C217" s="90" t="s">
        <v>29</v>
      </c>
      <c r="D217" s="91" t="s">
        <v>30</v>
      </c>
      <c r="E217" s="85" t="s">
        <v>307</v>
      </c>
      <c r="F217" s="83" t="s">
        <v>308</v>
      </c>
      <c r="G217" s="83" t="s">
        <v>308</v>
      </c>
      <c r="H217" s="83" t="s">
        <v>309</v>
      </c>
      <c r="I217" s="83" t="s">
        <v>310</v>
      </c>
      <c r="J217" s="83" t="s">
        <v>992</v>
      </c>
      <c r="K217" s="83" t="s">
        <v>939</v>
      </c>
      <c r="L217" s="83" t="s">
        <v>62</v>
      </c>
      <c r="M217" s="84" t="s">
        <v>37</v>
      </c>
      <c r="N217" s="84">
        <v>2</v>
      </c>
      <c r="O217" s="104">
        <f t="shared" si="5"/>
        <v>16000</v>
      </c>
      <c r="P217" s="104">
        <v>32000</v>
      </c>
      <c r="Q217" s="85" t="s">
        <v>96</v>
      </c>
      <c r="R217" s="83" t="s">
        <v>96</v>
      </c>
      <c r="S217" s="85" t="s">
        <v>187</v>
      </c>
      <c r="T217" s="87">
        <v>50</v>
      </c>
    </row>
    <row r="218" spans="1:20" s="95" customFormat="1" ht="25.5">
      <c r="A218" s="106"/>
      <c r="B218" s="85">
        <v>998</v>
      </c>
      <c r="C218" s="90" t="s">
        <v>29</v>
      </c>
      <c r="D218" s="91" t="s">
        <v>30</v>
      </c>
      <c r="E218" s="83" t="s">
        <v>311</v>
      </c>
      <c r="F218" s="83" t="s">
        <v>312</v>
      </c>
      <c r="G218" s="83" t="s">
        <v>313</v>
      </c>
      <c r="H218" s="83" t="s">
        <v>314</v>
      </c>
      <c r="I218" s="83" t="s">
        <v>315</v>
      </c>
      <c r="J218" s="83" t="s">
        <v>993</v>
      </c>
      <c r="K218" s="83" t="s">
        <v>940</v>
      </c>
      <c r="L218" s="83" t="s">
        <v>62</v>
      </c>
      <c r="M218" s="84" t="s">
        <v>37</v>
      </c>
      <c r="N218" s="83">
        <v>2</v>
      </c>
      <c r="O218" s="104">
        <f t="shared" si="5"/>
        <v>45000</v>
      </c>
      <c r="P218" s="104">
        <v>90000</v>
      </c>
      <c r="Q218" s="83" t="s">
        <v>96</v>
      </c>
      <c r="R218" s="83" t="s">
        <v>96</v>
      </c>
      <c r="S218" s="85" t="s">
        <v>187</v>
      </c>
      <c r="T218" s="86">
        <v>50</v>
      </c>
    </row>
    <row r="219" spans="1:20" s="98" customFormat="1" ht="25.5">
      <c r="A219" s="89"/>
      <c r="B219" s="85">
        <v>999</v>
      </c>
      <c r="C219" s="90" t="s">
        <v>29</v>
      </c>
      <c r="D219" s="91" t="s">
        <v>30</v>
      </c>
      <c r="E219" s="85" t="s">
        <v>981</v>
      </c>
      <c r="F219" s="83" t="s">
        <v>1004</v>
      </c>
      <c r="G219" s="83" t="s">
        <v>954</v>
      </c>
      <c r="H219" s="83" t="s">
        <v>1005</v>
      </c>
      <c r="I219" s="83" t="s">
        <v>955</v>
      </c>
      <c r="J219" s="83" t="s">
        <v>1690</v>
      </c>
      <c r="K219" s="84" t="s">
        <v>1646</v>
      </c>
      <c r="L219" s="83" t="s">
        <v>62</v>
      </c>
      <c r="M219" s="84" t="s">
        <v>37</v>
      </c>
      <c r="N219" s="84">
        <v>16</v>
      </c>
      <c r="O219" s="104">
        <f t="shared" si="5"/>
        <v>420</v>
      </c>
      <c r="P219" s="104">
        <v>6720</v>
      </c>
      <c r="Q219" s="85" t="s">
        <v>96</v>
      </c>
      <c r="R219" s="83" t="s">
        <v>96</v>
      </c>
      <c r="S219" s="85" t="s">
        <v>187</v>
      </c>
      <c r="T219" s="87">
        <v>50</v>
      </c>
    </row>
    <row r="220" spans="1:20" s="95" customFormat="1" ht="25.5">
      <c r="A220" s="106"/>
      <c r="B220" s="85">
        <v>1000</v>
      </c>
      <c r="C220" s="90" t="s">
        <v>29</v>
      </c>
      <c r="D220" s="91" t="s">
        <v>30</v>
      </c>
      <c r="E220" s="83" t="s">
        <v>981</v>
      </c>
      <c r="F220" s="83" t="s">
        <v>1004</v>
      </c>
      <c r="G220" s="83" t="s">
        <v>954</v>
      </c>
      <c r="H220" s="83" t="s">
        <v>1005</v>
      </c>
      <c r="I220" s="83" t="s">
        <v>955</v>
      </c>
      <c r="J220" s="83" t="s">
        <v>1006</v>
      </c>
      <c r="K220" s="83" t="s">
        <v>1568</v>
      </c>
      <c r="L220" s="83" t="s">
        <v>62</v>
      </c>
      <c r="M220" s="84" t="s">
        <v>37</v>
      </c>
      <c r="N220" s="83">
        <v>4</v>
      </c>
      <c r="O220" s="104">
        <f t="shared" si="5"/>
        <v>635</v>
      </c>
      <c r="P220" s="104">
        <v>2540</v>
      </c>
      <c r="Q220" s="83" t="s">
        <v>96</v>
      </c>
      <c r="R220" s="83" t="s">
        <v>96</v>
      </c>
      <c r="S220" s="85" t="s">
        <v>187</v>
      </c>
      <c r="T220" s="86">
        <v>50</v>
      </c>
    </row>
    <row r="221" spans="1:20" s="98" customFormat="1" ht="51">
      <c r="A221" s="89"/>
      <c r="B221" s="85">
        <v>1001</v>
      </c>
      <c r="C221" s="90" t="s">
        <v>29</v>
      </c>
      <c r="D221" s="91" t="s">
        <v>30</v>
      </c>
      <c r="E221" s="85" t="s">
        <v>977</v>
      </c>
      <c r="F221" s="83" t="s">
        <v>995</v>
      </c>
      <c r="G221" s="83" t="s">
        <v>943</v>
      </c>
      <c r="H221" s="83" t="s">
        <v>996</v>
      </c>
      <c r="I221" s="83" t="s">
        <v>944</v>
      </c>
      <c r="J221" s="83" t="s">
        <v>1697</v>
      </c>
      <c r="K221" s="84" t="s">
        <v>1647</v>
      </c>
      <c r="L221" s="83" t="s">
        <v>62</v>
      </c>
      <c r="M221" s="84" t="s">
        <v>37</v>
      </c>
      <c r="N221" s="84">
        <v>20</v>
      </c>
      <c r="O221" s="104">
        <f t="shared" si="5"/>
        <v>220</v>
      </c>
      <c r="P221" s="104">
        <v>4400</v>
      </c>
      <c r="Q221" s="85" t="s">
        <v>96</v>
      </c>
      <c r="R221" s="83" t="s">
        <v>96</v>
      </c>
      <c r="S221" s="85" t="s">
        <v>187</v>
      </c>
      <c r="T221" s="87">
        <v>50</v>
      </c>
    </row>
    <row r="222" spans="1:20" s="95" customFormat="1" ht="25.5">
      <c r="A222" s="106"/>
      <c r="B222" s="85">
        <v>1002</v>
      </c>
      <c r="C222" s="90" t="s">
        <v>29</v>
      </c>
      <c r="D222" s="91" t="s">
        <v>30</v>
      </c>
      <c r="E222" s="83" t="s">
        <v>1648</v>
      </c>
      <c r="F222" s="83" t="s">
        <v>1649</v>
      </c>
      <c r="G222" s="83" t="s">
        <v>1649</v>
      </c>
      <c r="H222" s="83" t="s">
        <v>1731</v>
      </c>
      <c r="I222" s="83" t="s">
        <v>1730</v>
      </c>
      <c r="J222" s="83" t="s">
        <v>1732</v>
      </c>
      <c r="K222" s="83" t="s">
        <v>1650</v>
      </c>
      <c r="L222" s="83" t="s">
        <v>62</v>
      </c>
      <c r="M222" s="84" t="s">
        <v>37</v>
      </c>
      <c r="N222" s="83">
        <v>1</v>
      </c>
      <c r="O222" s="104">
        <f t="shared" si="5"/>
        <v>18180</v>
      </c>
      <c r="P222" s="104">
        <v>18180</v>
      </c>
      <c r="Q222" s="83" t="s">
        <v>96</v>
      </c>
      <c r="R222" s="83" t="s">
        <v>96</v>
      </c>
      <c r="S222" s="85" t="s">
        <v>187</v>
      </c>
      <c r="T222" s="86">
        <v>50</v>
      </c>
    </row>
    <row r="223" spans="1:20" s="98" customFormat="1" ht="25.5">
      <c r="A223" s="89"/>
      <c r="B223" s="85">
        <v>1003</v>
      </c>
      <c r="C223" s="90" t="s">
        <v>29</v>
      </c>
      <c r="D223" s="91" t="s">
        <v>30</v>
      </c>
      <c r="E223" s="85" t="s">
        <v>1097</v>
      </c>
      <c r="F223" s="83" t="s">
        <v>1018</v>
      </c>
      <c r="G223" s="83" t="s">
        <v>1098</v>
      </c>
      <c r="H223" s="83" t="s">
        <v>1100</v>
      </c>
      <c r="I223" s="83" t="s">
        <v>1099</v>
      </c>
      <c r="J223" s="83" t="s">
        <v>1733</v>
      </c>
      <c r="K223" s="84" t="s">
        <v>1651</v>
      </c>
      <c r="L223" s="83" t="s">
        <v>62</v>
      </c>
      <c r="M223" s="84" t="s">
        <v>990</v>
      </c>
      <c r="N223" s="84">
        <v>5.5</v>
      </c>
      <c r="O223" s="104">
        <f t="shared" si="5"/>
        <v>4000</v>
      </c>
      <c r="P223" s="104">
        <v>22000</v>
      </c>
      <c r="Q223" s="85" t="s">
        <v>96</v>
      </c>
      <c r="R223" s="83" t="s">
        <v>96</v>
      </c>
      <c r="S223" s="85" t="s">
        <v>187</v>
      </c>
      <c r="T223" s="87">
        <v>50</v>
      </c>
    </row>
    <row r="224" spans="1:20" s="95" customFormat="1" ht="25.5">
      <c r="A224" s="106"/>
      <c r="B224" s="85">
        <v>1004</v>
      </c>
      <c r="C224" s="90" t="s">
        <v>29</v>
      </c>
      <c r="D224" s="91" t="s">
        <v>30</v>
      </c>
      <c r="E224" s="83" t="s">
        <v>1652</v>
      </c>
      <c r="F224" s="83" t="s">
        <v>285</v>
      </c>
      <c r="G224" s="83" t="s">
        <v>285</v>
      </c>
      <c r="H224" s="83" t="s">
        <v>1713</v>
      </c>
      <c r="I224" s="83" t="s">
        <v>1714</v>
      </c>
      <c r="J224" s="83" t="s">
        <v>1715</v>
      </c>
      <c r="K224" s="83" t="s">
        <v>1653</v>
      </c>
      <c r="L224" s="83" t="s">
        <v>62</v>
      </c>
      <c r="M224" s="83" t="s">
        <v>37</v>
      </c>
      <c r="N224" s="83">
        <v>2</v>
      </c>
      <c r="O224" s="104">
        <f t="shared" si="5"/>
        <v>14277</v>
      </c>
      <c r="P224" s="104">
        <v>28554</v>
      </c>
      <c r="Q224" s="83" t="s">
        <v>96</v>
      </c>
      <c r="R224" s="83" t="s">
        <v>96</v>
      </c>
      <c r="S224" s="85" t="s">
        <v>187</v>
      </c>
      <c r="T224" s="86">
        <v>50</v>
      </c>
    </row>
    <row r="225" spans="1:20" s="98" customFormat="1" ht="38.25">
      <c r="A225" s="89"/>
      <c r="B225" s="85">
        <v>1005</v>
      </c>
      <c r="C225" s="90" t="s">
        <v>29</v>
      </c>
      <c r="D225" s="91" t="s">
        <v>30</v>
      </c>
      <c r="E225" s="85" t="s">
        <v>1058</v>
      </c>
      <c r="F225" s="83" t="s">
        <v>108</v>
      </c>
      <c r="G225" s="83" t="s">
        <v>108</v>
      </c>
      <c r="H225" s="83" t="s">
        <v>1080</v>
      </c>
      <c r="I225" s="83" t="s">
        <v>1038</v>
      </c>
      <c r="J225" s="83" t="s">
        <v>1081</v>
      </c>
      <c r="K225" s="84" t="s">
        <v>1039</v>
      </c>
      <c r="L225" s="83" t="s">
        <v>62</v>
      </c>
      <c r="M225" s="84" t="s">
        <v>37</v>
      </c>
      <c r="N225" s="84">
        <v>1</v>
      </c>
      <c r="O225" s="104">
        <f t="shared" si="5"/>
        <v>63000</v>
      </c>
      <c r="P225" s="104">
        <v>63000</v>
      </c>
      <c r="Q225" s="85" t="s">
        <v>96</v>
      </c>
      <c r="R225" s="83" t="s">
        <v>96</v>
      </c>
      <c r="S225" s="85" t="s">
        <v>187</v>
      </c>
      <c r="T225" s="87">
        <v>50</v>
      </c>
    </row>
    <row r="226" spans="1:20" s="95" customFormat="1" ht="25.5">
      <c r="A226" s="106"/>
      <c r="B226" s="85">
        <v>1006</v>
      </c>
      <c r="C226" s="90" t="s">
        <v>29</v>
      </c>
      <c r="D226" s="91" t="s">
        <v>30</v>
      </c>
      <c r="E226" s="83" t="s">
        <v>1054</v>
      </c>
      <c r="F226" s="83" t="s">
        <v>108</v>
      </c>
      <c r="G226" s="83" t="s">
        <v>108</v>
      </c>
      <c r="H226" s="83" t="s">
        <v>1069</v>
      </c>
      <c r="I226" s="83" t="s">
        <v>1029</v>
      </c>
      <c r="J226" s="83" t="s">
        <v>1736</v>
      </c>
      <c r="K226" s="83" t="s">
        <v>1630</v>
      </c>
      <c r="L226" s="83" t="s">
        <v>62</v>
      </c>
      <c r="M226" s="84" t="s">
        <v>37</v>
      </c>
      <c r="N226" s="83">
        <v>1</v>
      </c>
      <c r="O226" s="104">
        <f t="shared" si="5"/>
        <v>251000</v>
      </c>
      <c r="P226" s="104">
        <v>251000</v>
      </c>
      <c r="Q226" s="83" t="s">
        <v>96</v>
      </c>
      <c r="R226" s="83" t="s">
        <v>96</v>
      </c>
      <c r="S226" s="85" t="s">
        <v>187</v>
      </c>
      <c r="T226" s="86">
        <v>50</v>
      </c>
    </row>
    <row r="227" spans="1:20" s="95" customFormat="1" ht="51">
      <c r="A227" s="106"/>
      <c r="B227" s="85">
        <v>1007</v>
      </c>
      <c r="C227" s="90" t="s">
        <v>29</v>
      </c>
      <c r="D227" s="91" t="s">
        <v>30</v>
      </c>
      <c r="E227" s="83" t="s">
        <v>1059</v>
      </c>
      <c r="F227" s="83" t="s">
        <v>108</v>
      </c>
      <c r="G227" s="83" t="s">
        <v>108</v>
      </c>
      <c r="H227" s="83" t="s">
        <v>1082</v>
      </c>
      <c r="I227" s="83" t="s">
        <v>1040</v>
      </c>
      <c r="J227" s="83" t="s">
        <v>1340</v>
      </c>
      <c r="K227" s="83" t="s">
        <v>1631</v>
      </c>
      <c r="L227" s="83" t="s">
        <v>62</v>
      </c>
      <c r="M227" s="84" t="s">
        <v>37</v>
      </c>
      <c r="N227" s="83">
        <v>1</v>
      </c>
      <c r="O227" s="104">
        <f t="shared" si="5"/>
        <v>85000</v>
      </c>
      <c r="P227" s="104">
        <v>85000</v>
      </c>
      <c r="Q227" s="83" t="s">
        <v>96</v>
      </c>
      <c r="R227" s="83" t="s">
        <v>96</v>
      </c>
      <c r="S227" s="85" t="s">
        <v>187</v>
      </c>
      <c r="T227" s="86">
        <v>50</v>
      </c>
    </row>
    <row r="228" spans="1:20" s="95" customFormat="1" ht="63.75">
      <c r="A228" s="106"/>
      <c r="B228" s="85">
        <v>1008</v>
      </c>
      <c r="C228" s="90" t="s">
        <v>29</v>
      </c>
      <c r="D228" s="91" t="s">
        <v>30</v>
      </c>
      <c r="E228" s="83" t="s">
        <v>107</v>
      </c>
      <c r="F228" s="83" t="s">
        <v>71</v>
      </c>
      <c r="G228" s="83" t="s">
        <v>108</v>
      </c>
      <c r="H228" s="83" t="s">
        <v>109</v>
      </c>
      <c r="I228" s="83" t="s">
        <v>110</v>
      </c>
      <c r="J228" s="83" t="s">
        <v>1773</v>
      </c>
      <c r="K228" s="83" t="s">
        <v>1632</v>
      </c>
      <c r="L228" s="83" t="s">
        <v>62</v>
      </c>
      <c r="M228" s="84" t="s">
        <v>37</v>
      </c>
      <c r="N228" s="83">
        <v>11</v>
      </c>
      <c r="O228" s="104">
        <f t="shared" si="5"/>
        <v>67000</v>
      </c>
      <c r="P228" s="104">
        <v>737000</v>
      </c>
      <c r="Q228" s="83" t="s">
        <v>96</v>
      </c>
      <c r="R228" s="83" t="s">
        <v>96</v>
      </c>
      <c r="S228" s="85" t="s">
        <v>187</v>
      </c>
      <c r="T228" s="86">
        <v>50</v>
      </c>
    </row>
    <row r="229" spans="1:20" s="98" customFormat="1" ht="63.75">
      <c r="A229" s="89"/>
      <c r="B229" s="85">
        <v>1009</v>
      </c>
      <c r="C229" s="90" t="s">
        <v>29</v>
      </c>
      <c r="D229" s="91" t="s">
        <v>30</v>
      </c>
      <c r="E229" s="85" t="s">
        <v>87</v>
      </c>
      <c r="F229" s="83" t="s">
        <v>101</v>
      </c>
      <c r="G229" s="83" t="s">
        <v>101</v>
      </c>
      <c r="H229" s="83" t="s">
        <v>88</v>
      </c>
      <c r="I229" s="83" t="s">
        <v>1027</v>
      </c>
      <c r="J229" s="83" t="s">
        <v>1068</v>
      </c>
      <c r="K229" s="84" t="s">
        <v>1028</v>
      </c>
      <c r="L229" s="83" t="s">
        <v>62</v>
      </c>
      <c r="M229" s="84" t="s">
        <v>37</v>
      </c>
      <c r="N229" s="84">
        <v>3</v>
      </c>
      <c r="O229" s="104">
        <f t="shared" si="5"/>
        <v>63000</v>
      </c>
      <c r="P229" s="104">
        <v>189000</v>
      </c>
      <c r="Q229" s="85" t="s">
        <v>96</v>
      </c>
      <c r="R229" s="83" t="s">
        <v>1633</v>
      </c>
      <c r="S229" s="85" t="s">
        <v>187</v>
      </c>
      <c r="T229" s="87">
        <v>50</v>
      </c>
    </row>
    <row r="230" spans="1:20" s="95" customFormat="1" ht="25.5">
      <c r="A230" s="106"/>
      <c r="B230" s="85">
        <v>1010</v>
      </c>
      <c r="C230" s="90" t="s">
        <v>29</v>
      </c>
      <c r="D230" s="91" t="s">
        <v>30</v>
      </c>
      <c r="E230" s="83" t="s">
        <v>181</v>
      </c>
      <c r="F230" s="83" t="s">
        <v>101</v>
      </c>
      <c r="G230" s="83" t="s">
        <v>101</v>
      </c>
      <c r="H230" s="83" t="s">
        <v>182</v>
      </c>
      <c r="I230" s="83" t="s">
        <v>183</v>
      </c>
      <c r="J230" s="83" t="s">
        <v>1319</v>
      </c>
      <c r="K230" s="83" t="s">
        <v>1318</v>
      </c>
      <c r="L230" s="83" t="s">
        <v>62</v>
      </c>
      <c r="M230" s="84" t="s">
        <v>37</v>
      </c>
      <c r="N230" s="83">
        <v>5</v>
      </c>
      <c r="O230" s="104">
        <f t="shared" si="5"/>
        <v>60000</v>
      </c>
      <c r="P230" s="104">
        <v>300000</v>
      </c>
      <c r="Q230" s="83" t="s">
        <v>96</v>
      </c>
      <c r="R230" s="83" t="s">
        <v>96</v>
      </c>
      <c r="S230" s="85" t="s">
        <v>187</v>
      </c>
      <c r="T230" s="86">
        <v>50</v>
      </c>
    </row>
    <row r="231" spans="1:20" s="98" customFormat="1" ht="51">
      <c r="A231" s="89"/>
      <c r="B231" s="85">
        <v>1011</v>
      </c>
      <c r="C231" s="90" t="s">
        <v>29</v>
      </c>
      <c r="D231" s="91" t="s">
        <v>30</v>
      </c>
      <c r="E231" s="85" t="s">
        <v>53</v>
      </c>
      <c r="F231" s="83" t="s">
        <v>54</v>
      </c>
      <c r="G231" s="83" t="s">
        <v>54</v>
      </c>
      <c r="H231" s="83" t="s">
        <v>55</v>
      </c>
      <c r="I231" s="83" t="s">
        <v>56</v>
      </c>
      <c r="J231" s="83" t="s">
        <v>1769</v>
      </c>
      <c r="K231" s="84" t="s">
        <v>1634</v>
      </c>
      <c r="L231" s="83" t="s">
        <v>62</v>
      </c>
      <c r="M231" s="84" t="s">
        <v>37</v>
      </c>
      <c r="N231" s="84">
        <v>3</v>
      </c>
      <c r="O231" s="104">
        <f t="shared" si="5"/>
        <v>32500</v>
      </c>
      <c r="P231" s="104">
        <v>97500</v>
      </c>
      <c r="Q231" s="85" t="s">
        <v>96</v>
      </c>
      <c r="R231" s="83" t="s">
        <v>96</v>
      </c>
      <c r="S231" s="85" t="s">
        <v>187</v>
      </c>
      <c r="T231" s="87">
        <v>50</v>
      </c>
    </row>
    <row r="232" spans="1:20" s="95" customFormat="1" ht="38.25">
      <c r="A232" s="106"/>
      <c r="B232" s="85">
        <v>1012</v>
      </c>
      <c r="C232" s="90" t="s">
        <v>29</v>
      </c>
      <c r="D232" s="91" t="s">
        <v>30</v>
      </c>
      <c r="E232" s="83" t="s">
        <v>1062</v>
      </c>
      <c r="F232" s="84" t="s">
        <v>1065</v>
      </c>
      <c r="G232" s="84" t="s">
        <v>1096</v>
      </c>
      <c r="H232" s="84" t="s">
        <v>1088</v>
      </c>
      <c r="I232" s="84" t="s">
        <v>1046</v>
      </c>
      <c r="J232" s="84" t="s">
        <v>1770</v>
      </c>
      <c r="K232" s="83" t="s">
        <v>1635</v>
      </c>
      <c r="L232" s="83" t="s">
        <v>62</v>
      </c>
      <c r="M232" s="84" t="s">
        <v>37</v>
      </c>
      <c r="N232" s="83">
        <v>3</v>
      </c>
      <c r="O232" s="104">
        <f t="shared" si="5"/>
        <v>183000</v>
      </c>
      <c r="P232" s="104">
        <v>549000</v>
      </c>
      <c r="Q232" s="83" t="s">
        <v>96</v>
      </c>
      <c r="R232" s="83" t="s">
        <v>96</v>
      </c>
      <c r="S232" s="85" t="s">
        <v>187</v>
      </c>
      <c r="T232" s="86">
        <v>50</v>
      </c>
    </row>
    <row r="233" spans="1:20" s="98" customFormat="1" ht="25.5">
      <c r="A233" s="89"/>
      <c r="B233" s="85">
        <v>1013</v>
      </c>
      <c r="C233" s="90" t="s">
        <v>29</v>
      </c>
      <c r="D233" s="91" t="s">
        <v>30</v>
      </c>
      <c r="E233" s="85" t="s">
        <v>1063</v>
      </c>
      <c r="F233" s="84" t="s">
        <v>1048</v>
      </c>
      <c r="G233" s="84" t="s">
        <v>1048</v>
      </c>
      <c r="H233" s="84" t="s">
        <v>1090</v>
      </c>
      <c r="I233" s="84" t="s">
        <v>1049</v>
      </c>
      <c r="J233" s="84" t="s">
        <v>1768</v>
      </c>
      <c r="K233" s="84" t="s">
        <v>1359</v>
      </c>
      <c r="L233" s="83" t="s">
        <v>62</v>
      </c>
      <c r="M233" s="84" t="s">
        <v>37</v>
      </c>
      <c r="N233" s="84">
        <v>1</v>
      </c>
      <c r="O233" s="104">
        <f t="shared" si="5"/>
        <v>75000</v>
      </c>
      <c r="P233" s="104">
        <v>75000</v>
      </c>
      <c r="Q233" s="85" t="s">
        <v>96</v>
      </c>
      <c r="R233" s="83" t="s">
        <v>96</v>
      </c>
      <c r="S233" s="85" t="s">
        <v>187</v>
      </c>
      <c r="T233" s="87">
        <v>50</v>
      </c>
    </row>
    <row r="234" spans="1:20" s="95" customFormat="1" ht="51">
      <c r="A234" s="106"/>
      <c r="B234" s="85">
        <v>1014</v>
      </c>
      <c r="C234" s="90" t="s">
        <v>29</v>
      </c>
      <c r="D234" s="91" t="s">
        <v>30</v>
      </c>
      <c r="E234" s="83" t="s">
        <v>1064</v>
      </c>
      <c r="F234" s="84" t="s">
        <v>1066</v>
      </c>
      <c r="G234" s="84" t="s">
        <v>1050</v>
      </c>
      <c r="H234" s="84" t="s">
        <v>1091</v>
      </c>
      <c r="I234" s="84" t="s">
        <v>1051</v>
      </c>
      <c r="J234" s="83" t="s">
        <v>1092</v>
      </c>
      <c r="K234" s="83" t="s">
        <v>1636</v>
      </c>
      <c r="L234" s="83" t="s">
        <v>62</v>
      </c>
      <c r="M234" s="84" t="s">
        <v>37</v>
      </c>
      <c r="N234" s="83">
        <v>1</v>
      </c>
      <c r="O234" s="104">
        <f t="shared" si="5"/>
        <v>20500</v>
      </c>
      <c r="P234" s="104">
        <v>20500</v>
      </c>
      <c r="Q234" s="83" t="s">
        <v>96</v>
      </c>
      <c r="R234" s="83" t="s">
        <v>96</v>
      </c>
      <c r="S234" s="85" t="s">
        <v>187</v>
      </c>
      <c r="T234" s="86">
        <v>50</v>
      </c>
    </row>
    <row r="235" spans="1:20" s="98" customFormat="1" ht="38.25">
      <c r="A235" s="89"/>
      <c r="B235" s="85">
        <v>1015</v>
      </c>
      <c r="C235" s="90" t="s">
        <v>29</v>
      </c>
      <c r="D235" s="100" t="s">
        <v>339</v>
      </c>
      <c r="E235" s="85" t="s">
        <v>1654</v>
      </c>
      <c r="F235" s="84" t="s">
        <v>906</v>
      </c>
      <c r="G235" s="84" t="s">
        <v>1587</v>
      </c>
      <c r="H235" s="84" t="s">
        <v>1804</v>
      </c>
      <c r="I235" s="84" t="s">
        <v>1803</v>
      </c>
      <c r="J235" s="84" t="s">
        <v>1806</v>
      </c>
      <c r="K235" s="84" t="s">
        <v>1655</v>
      </c>
      <c r="L235" s="83" t="s">
        <v>62</v>
      </c>
      <c r="M235" s="84" t="s">
        <v>345</v>
      </c>
      <c r="N235" s="84">
        <v>1</v>
      </c>
      <c r="O235" s="104">
        <f t="shared" si="5"/>
        <v>1138000</v>
      </c>
      <c r="P235" s="104">
        <v>1138000</v>
      </c>
      <c r="Q235" s="85" t="s">
        <v>96</v>
      </c>
      <c r="R235" s="83" t="s">
        <v>96</v>
      </c>
      <c r="S235" s="85" t="s">
        <v>187</v>
      </c>
      <c r="T235" s="87">
        <v>50</v>
      </c>
    </row>
    <row r="236" spans="1:20" s="95" customFormat="1" ht="38.25">
      <c r="A236" s="106"/>
      <c r="B236" s="85">
        <v>1016</v>
      </c>
      <c r="C236" s="90" t="s">
        <v>29</v>
      </c>
      <c r="D236" s="100" t="s">
        <v>339</v>
      </c>
      <c r="E236" s="83" t="s">
        <v>1654</v>
      </c>
      <c r="F236" s="84" t="s">
        <v>906</v>
      </c>
      <c r="G236" s="84" t="s">
        <v>1587</v>
      </c>
      <c r="H236" s="84" t="s">
        <v>1804</v>
      </c>
      <c r="I236" s="84" t="s">
        <v>1803</v>
      </c>
      <c r="J236" s="84" t="s">
        <v>1805</v>
      </c>
      <c r="K236" s="83" t="s">
        <v>1656</v>
      </c>
      <c r="L236" s="83" t="s">
        <v>62</v>
      </c>
      <c r="M236" s="84" t="s">
        <v>345</v>
      </c>
      <c r="N236" s="83">
        <v>1</v>
      </c>
      <c r="O236" s="104">
        <f t="shared" si="5"/>
        <v>765000</v>
      </c>
      <c r="P236" s="104">
        <v>765000</v>
      </c>
      <c r="Q236" s="83" t="s">
        <v>96</v>
      </c>
      <c r="R236" s="83" t="s">
        <v>96</v>
      </c>
      <c r="S236" s="85" t="s">
        <v>187</v>
      </c>
      <c r="T236" s="86">
        <v>50</v>
      </c>
    </row>
    <row r="237" spans="1:20" s="98" customFormat="1" ht="38.25">
      <c r="A237" s="89"/>
      <c r="B237" s="85">
        <v>1017</v>
      </c>
      <c r="C237" s="90" t="s">
        <v>29</v>
      </c>
      <c r="D237" s="100" t="s">
        <v>339</v>
      </c>
      <c r="E237" s="85" t="s">
        <v>1654</v>
      </c>
      <c r="F237" s="84" t="s">
        <v>906</v>
      </c>
      <c r="G237" s="84" t="s">
        <v>1587</v>
      </c>
      <c r="H237" s="84" t="s">
        <v>1804</v>
      </c>
      <c r="I237" s="84" t="s">
        <v>1803</v>
      </c>
      <c r="J237" s="84" t="s">
        <v>1807</v>
      </c>
      <c r="K237" s="84" t="s">
        <v>1657</v>
      </c>
      <c r="L237" s="83" t="s">
        <v>62</v>
      </c>
      <c r="M237" s="84" t="s">
        <v>345</v>
      </c>
      <c r="N237" s="84">
        <v>1</v>
      </c>
      <c r="O237" s="104">
        <f t="shared" si="5"/>
        <v>475000</v>
      </c>
      <c r="P237" s="104">
        <v>475000</v>
      </c>
      <c r="Q237" s="85" t="s">
        <v>96</v>
      </c>
      <c r="R237" s="83" t="s">
        <v>96</v>
      </c>
      <c r="S237" s="85" t="s">
        <v>187</v>
      </c>
      <c r="T237" s="87">
        <v>50</v>
      </c>
    </row>
    <row r="238" spans="1:20" s="95" customFormat="1" ht="38.25">
      <c r="A238" s="106"/>
      <c r="B238" s="85">
        <v>1018</v>
      </c>
      <c r="C238" s="90" t="s">
        <v>29</v>
      </c>
      <c r="D238" s="100" t="s">
        <v>339</v>
      </c>
      <c r="E238" s="83" t="s">
        <v>1654</v>
      </c>
      <c r="F238" s="84" t="s">
        <v>906</v>
      </c>
      <c r="G238" s="84" t="s">
        <v>1587</v>
      </c>
      <c r="H238" s="84" t="s">
        <v>1804</v>
      </c>
      <c r="I238" s="84" t="s">
        <v>1803</v>
      </c>
      <c r="J238" s="84" t="s">
        <v>1380</v>
      </c>
      <c r="K238" s="83" t="s">
        <v>1658</v>
      </c>
      <c r="L238" s="83" t="s">
        <v>62</v>
      </c>
      <c r="M238" s="84" t="s">
        <v>345</v>
      </c>
      <c r="N238" s="83">
        <v>1</v>
      </c>
      <c r="O238" s="104">
        <f t="shared" si="5"/>
        <v>127200</v>
      </c>
      <c r="P238" s="104">
        <v>127200</v>
      </c>
      <c r="Q238" s="83" t="s">
        <v>96</v>
      </c>
      <c r="R238" s="83" t="s">
        <v>96</v>
      </c>
      <c r="S238" s="85" t="s">
        <v>187</v>
      </c>
      <c r="T238" s="86">
        <v>50</v>
      </c>
    </row>
    <row r="239" spans="1:20" s="98" customFormat="1" ht="76.5">
      <c r="A239" s="89"/>
      <c r="B239" s="85">
        <v>1019</v>
      </c>
      <c r="C239" s="90" t="s">
        <v>29</v>
      </c>
      <c r="D239" s="100" t="s">
        <v>339</v>
      </c>
      <c r="E239" s="85" t="s">
        <v>905</v>
      </c>
      <c r="F239" s="83" t="s">
        <v>935</v>
      </c>
      <c r="G239" s="83" t="s">
        <v>896</v>
      </c>
      <c r="H239" s="83" t="s">
        <v>936</v>
      </c>
      <c r="I239" s="83" t="s">
        <v>897</v>
      </c>
      <c r="J239" s="83" t="s">
        <v>937</v>
      </c>
      <c r="K239" s="84" t="s">
        <v>898</v>
      </c>
      <c r="L239" s="83" t="s">
        <v>62</v>
      </c>
      <c r="M239" s="84" t="s">
        <v>345</v>
      </c>
      <c r="N239" s="84">
        <v>1</v>
      </c>
      <c r="O239" s="104">
        <f t="shared" si="5"/>
        <v>2800000</v>
      </c>
      <c r="P239" s="104">
        <v>2800000</v>
      </c>
      <c r="Q239" s="85" t="s">
        <v>96</v>
      </c>
      <c r="R239" s="83" t="s">
        <v>96</v>
      </c>
      <c r="S239" s="85" t="s">
        <v>187</v>
      </c>
      <c r="T239" s="87">
        <v>50</v>
      </c>
    </row>
    <row r="240" spans="1:20" s="95" customFormat="1" ht="38.25">
      <c r="A240" s="106"/>
      <c r="B240" s="85">
        <v>1020</v>
      </c>
      <c r="C240" s="90" t="s">
        <v>29</v>
      </c>
      <c r="D240" s="100" t="s">
        <v>339</v>
      </c>
      <c r="E240" s="83" t="s">
        <v>706</v>
      </c>
      <c r="F240" s="83" t="s">
        <v>707</v>
      </c>
      <c r="G240" s="83" t="s">
        <v>708</v>
      </c>
      <c r="H240" s="83" t="s">
        <v>709</v>
      </c>
      <c r="I240" s="83" t="s">
        <v>710</v>
      </c>
      <c r="J240" s="83" t="s">
        <v>934</v>
      </c>
      <c r="K240" s="83" t="s">
        <v>895</v>
      </c>
      <c r="L240" s="83" t="s">
        <v>62</v>
      </c>
      <c r="M240" s="84" t="s">
        <v>345</v>
      </c>
      <c r="N240" s="83">
        <v>1</v>
      </c>
      <c r="O240" s="104">
        <f t="shared" si="5"/>
        <v>250000</v>
      </c>
      <c r="P240" s="104">
        <v>250000</v>
      </c>
      <c r="Q240" s="83" t="s">
        <v>96</v>
      </c>
      <c r="R240" s="83" t="s">
        <v>96</v>
      </c>
      <c r="S240" s="85" t="s">
        <v>187</v>
      </c>
      <c r="T240" s="86">
        <v>100</v>
      </c>
    </row>
    <row r="241" spans="1:20" s="98" customFormat="1" ht="38.25">
      <c r="A241" s="89"/>
      <c r="B241" s="85">
        <v>1021</v>
      </c>
      <c r="C241" s="90" t="s">
        <v>29</v>
      </c>
      <c r="D241" s="100" t="s">
        <v>339</v>
      </c>
      <c r="E241" s="85" t="s">
        <v>630</v>
      </c>
      <c r="F241" s="84" t="s">
        <v>631</v>
      </c>
      <c r="G241" s="84" t="s">
        <v>632</v>
      </c>
      <c r="H241" s="84" t="s">
        <v>631</v>
      </c>
      <c r="I241" s="84" t="s">
        <v>632</v>
      </c>
      <c r="J241" s="84" t="s">
        <v>1788</v>
      </c>
      <c r="K241" s="84" t="s">
        <v>1659</v>
      </c>
      <c r="L241" s="83" t="s">
        <v>62</v>
      </c>
      <c r="M241" s="84" t="s">
        <v>345</v>
      </c>
      <c r="N241" s="84">
        <v>1</v>
      </c>
      <c r="O241" s="104">
        <f t="shared" si="5"/>
        <v>55540</v>
      </c>
      <c r="P241" s="104">
        <v>55540</v>
      </c>
      <c r="Q241" s="85" t="s">
        <v>96</v>
      </c>
      <c r="R241" s="83" t="s">
        <v>96</v>
      </c>
      <c r="S241" s="85" t="s">
        <v>187</v>
      </c>
      <c r="T241" s="87">
        <v>50</v>
      </c>
    </row>
    <row r="242" spans="1:20" s="95" customFormat="1" ht="51">
      <c r="A242" s="106"/>
      <c r="B242" s="85">
        <v>1022</v>
      </c>
      <c r="C242" s="90" t="s">
        <v>29</v>
      </c>
      <c r="D242" s="100" t="s">
        <v>339</v>
      </c>
      <c r="E242" s="83" t="s">
        <v>382</v>
      </c>
      <c r="F242" s="83" t="s">
        <v>385</v>
      </c>
      <c r="G242" s="83" t="s">
        <v>386</v>
      </c>
      <c r="H242" s="83" t="s">
        <v>385</v>
      </c>
      <c r="I242" s="83" t="s">
        <v>386</v>
      </c>
      <c r="J242" s="83" t="s">
        <v>1808</v>
      </c>
      <c r="K242" s="83" t="s">
        <v>1660</v>
      </c>
      <c r="L242" s="83" t="s">
        <v>62</v>
      </c>
      <c r="M242" s="84" t="s">
        <v>345</v>
      </c>
      <c r="N242" s="83">
        <v>1</v>
      </c>
      <c r="O242" s="104">
        <f t="shared" si="5"/>
        <v>5740</v>
      </c>
      <c r="P242" s="104">
        <v>5740</v>
      </c>
      <c r="Q242" s="83" t="s">
        <v>96</v>
      </c>
      <c r="R242" s="83" t="s">
        <v>96</v>
      </c>
      <c r="S242" s="85" t="s">
        <v>187</v>
      </c>
      <c r="T242" s="86">
        <v>50</v>
      </c>
    </row>
    <row r="243" spans="1:20" s="98" customFormat="1" ht="25.5">
      <c r="A243" s="89"/>
      <c r="B243" s="85">
        <v>1023</v>
      </c>
      <c r="C243" s="90" t="s">
        <v>29</v>
      </c>
      <c r="D243" s="100" t="s">
        <v>339</v>
      </c>
      <c r="E243" s="85" t="s">
        <v>416</v>
      </c>
      <c r="F243" s="84" t="s">
        <v>914</v>
      </c>
      <c r="G243" s="84" t="s">
        <v>418</v>
      </c>
      <c r="H243" s="84" t="s">
        <v>914</v>
      </c>
      <c r="I243" s="84" t="s">
        <v>418</v>
      </c>
      <c r="J243" s="84" t="s">
        <v>1790</v>
      </c>
      <c r="K243" s="84" t="s">
        <v>1661</v>
      </c>
      <c r="L243" s="83" t="s">
        <v>62</v>
      </c>
      <c r="M243" s="84" t="s">
        <v>345</v>
      </c>
      <c r="N243" s="84">
        <v>1</v>
      </c>
      <c r="O243" s="104">
        <f t="shared" si="5"/>
        <v>3600</v>
      </c>
      <c r="P243" s="104">
        <v>3600</v>
      </c>
      <c r="Q243" s="85" t="s">
        <v>96</v>
      </c>
      <c r="R243" s="83" t="s">
        <v>96</v>
      </c>
      <c r="S243" s="85" t="s">
        <v>187</v>
      </c>
      <c r="T243" s="87">
        <v>50</v>
      </c>
    </row>
    <row r="244" spans="1:20" s="95" customFormat="1" ht="51">
      <c r="A244" s="106"/>
      <c r="B244" s="85">
        <v>1024</v>
      </c>
      <c r="C244" s="90" t="s">
        <v>29</v>
      </c>
      <c r="D244" s="100" t="s">
        <v>339</v>
      </c>
      <c r="E244" s="83" t="s">
        <v>660</v>
      </c>
      <c r="F244" s="84" t="s">
        <v>661</v>
      </c>
      <c r="G244" s="84" t="s">
        <v>662</v>
      </c>
      <c r="H244" s="84" t="s">
        <v>663</v>
      </c>
      <c r="I244" s="84" t="s">
        <v>664</v>
      </c>
      <c r="J244" s="84" t="s">
        <v>930</v>
      </c>
      <c r="K244" s="83" t="s">
        <v>891</v>
      </c>
      <c r="L244" s="83" t="s">
        <v>62</v>
      </c>
      <c r="M244" s="84" t="s">
        <v>345</v>
      </c>
      <c r="N244" s="83">
        <v>1</v>
      </c>
      <c r="O244" s="104">
        <f t="shared" si="5"/>
        <v>107143</v>
      </c>
      <c r="P244" s="104">
        <v>107143</v>
      </c>
      <c r="Q244" s="83" t="s">
        <v>96</v>
      </c>
      <c r="R244" s="83" t="s">
        <v>96</v>
      </c>
      <c r="S244" s="85" t="s">
        <v>187</v>
      </c>
      <c r="T244" s="86">
        <v>0</v>
      </c>
    </row>
    <row r="245" spans="1:20" s="98" customFormat="1" ht="38.25">
      <c r="A245" s="89"/>
      <c r="B245" s="85">
        <v>1025</v>
      </c>
      <c r="C245" s="90" t="s">
        <v>29</v>
      </c>
      <c r="D245" s="100" t="s">
        <v>339</v>
      </c>
      <c r="E245" s="85" t="s">
        <v>469</v>
      </c>
      <c r="F245" s="84" t="s">
        <v>912</v>
      </c>
      <c r="G245" s="84" t="s">
        <v>874</v>
      </c>
      <c r="H245" s="84" t="s">
        <v>472</v>
      </c>
      <c r="I245" s="84" t="s">
        <v>473</v>
      </c>
      <c r="J245" s="84" t="s">
        <v>1382</v>
      </c>
      <c r="K245" s="84" t="s">
        <v>875</v>
      </c>
      <c r="L245" s="83" t="s">
        <v>62</v>
      </c>
      <c r="M245" s="84" t="s">
        <v>345</v>
      </c>
      <c r="N245" s="84">
        <v>1</v>
      </c>
      <c r="O245" s="104">
        <f t="shared" si="5"/>
        <v>495000</v>
      </c>
      <c r="P245" s="104">
        <v>495000</v>
      </c>
      <c r="Q245" s="83" t="s">
        <v>96</v>
      </c>
      <c r="R245" s="83" t="s">
        <v>96</v>
      </c>
      <c r="S245" s="85" t="s">
        <v>187</v>
      </c>
      <c r="T245" s="87">
        <v>50</v>
      </c>
    </row>
    <row r="246" spans="1:20" s="95" customFormat="1" ht="51">
      <c r="A246" s="106"/>
      <c r="B246" s="85">
        <v>1026</v>
      </c>
      <c r="C246" s="90" t="s">
        <v>29</v>
      </c>
      <c r="D246" s="100" t="s">
        <v>339</v>
      </c>
      <c r="E246" s="83" t="s">
        <v>547</v>
      </c>
      <c r="F246" s="83" t="s">
        <v>723</v>
      </c>
      <c r="G246" s="83" t="s">
        <v>1823</v>
      </c>
      <c r="H246" s="83" t="s">
        <v>723</v>
      </c>
      <c r="I246" s="83" t="s">
        <v>551</v>
      </c>
      <c r="J246" s="83" t="s">
        <v>1824</v>
      </c>
      <c r="K246" s="83" t="s">
        <v>1819</v>
      </c>
      <c r="L246" s="83" t="s">
        <v>62</v>
      </c>
      <c r="M246" s="83" t="s">
        <v>345</v>
      </c>
      <c r="N246" s="83">
        <v>1</v>
      </c>
      <c r="O246" s="104">
        <f t="shared" si="5"/>
        <v>660236</v>
      </c>
      <c r="P246" s="104">
        <v>660236</v>
      </c>
      <c r="Q246" s="84" t="s">
        <v>96</v>
      </c>
      <c r="R246" s="83" t="s">
        <v>1829</v>
      </c>
      <c r="S246" s="83" t="s">
        <v>164</v>
      </c>
      <c r="T246" s="107">
        <v>30</v>
      </c>
    </row>
    <row r="247" spans="1:20" s="98" customFormat="1" ht="51">
      <c r="A247" s="89"/>
      <c r="B247" s="85">
        <v>1027</v>
      </c>
      <c r="C247" s="90" t="s">
        <v>29</v>
      </c>
      <c r="D247" s="100" t="s">
        <v>339</v>
      </c>
      <c r="E247" s="83" t="s">
        <v>547</v>
      </c>
      <c r="F247" s="83" t="s">
        <v>723</v>
      </c>
      <c r="G247" s="83" t="s">
        <v>1823</v>
      </c>
      <c r="H247" s="83" t="s">
        <v>723</v>
      </c>
      <c r="I247" s="83" t="s">
        <v>551</v>
      </c>
      <c r="J247" s="83" t="s">
        <v>1824</v>
      </c>
      <c r="K247" s="83" t="s">
        <v>1819</v>
      </c>
      <c r="L247" s="83" t="s">
        <v>62</v>
      </c>
      <c r="M247" s="84" t="s">
        <v>345</v>
      </c>
      <c r="N247" s="84">
        <v>1</v>
      </c>
      <c r="O247" s="104">
        <f t="shared" si="5"/>
        <v>660236</v>
      </c>
      <c r="P247" s="104">
        <v>660236</v>
      </c>
      <c r="Q247" s="84" t="s">
        <v>96</v>
      </c>
      <c r="R247" s="83" t="s">
        <v>1829</v>
      </c>
      <c r="S247" s="83" t="s">
        <v>77</v>
      </c>
      <c r="T247" s="107">
        <v>30</v>
      </c>
    </row>
    <row r="248" spans="1:20" s="95" customFormat="1" ht="51">
      <c r="A248" s="106"/>
      <c r="B248" s="85">
        <v>1028</v>
      </c>
      <c r="C248" s="90" t="s">
        <v>29</v>
      </c>
      <c r="D248" s="100" t="s">
        <v>339</v>
      </c>
      <c r="E248" s="83" t="s">
        <v>547</v>
      </c>
      <c r="F248" s="83" t="s">
        <v>723</v>
      </c>
      <c r="G248" s="83" t="s">
        <v>1823</v>
      </c>
      <c r="H248" s="83" t="s">
        <v>723</v>
      </c>
      <c r="I248" s="83" t="s">
        <v>551</v>
      </c>
      <c r="J248" s="83" t="s">
        <v>1824</v>
      </c>
      <c r="K248" s="83" t="s">
        <v>1819</v>
      </c>
      <c r="L248" s="83" t="s">
        <v>62</v>
      </c>
      <c r="M248" s="83" t="s">
        <v>345</v>
      </c>
      <c r="N248" s="83">
        <v>1</v>
      </c>
      <c r="O248" s="104">
        <f t="shared" si="5"/>
        <v>660236</v>
      </c>
      <c r="P248" s="104">
        <v>660236</v>
      </c>
      <c r="Q248" s="84" t="s">
        <v>96</v>
      </c>
      <c r="R248" s="83" t="s">
        <v>1829</v>
      </c>
      <c r="S248" s="83" t="s">
        <v>97</v>
      </c>
      <c r="T248" s="107">
        <v>30</v>
      </c>
    </row>
    <row r="249" spans="1:20" s="98" customFormat="1" ht="51">
      <c r="A249" s="89"/>
      <c r="B249" s="85">
        <v>1029</v>
      </c>
      <c r="C249" s="90" t="s">
        <v>29</v>
      </c>
      <c r="D249" s="100" t="s">
        <v>339</v>
      </c>
      <c r="E249" s="83" t="s">
        <v>547</v>
      </c>
      <c r="F249" s="83" t="s">
        <v>723</v>
      </c>
      <c r="G249" s="83" t="s">
        <v>1823</v>
      </c>
      <c r="H249" s="83" t="s">
        <v>723</v>
      </c>
      <c r="I249" s="83" t="s">
        <v>551</v>
      </c>
      <c r="J249" s="83" t="s">
        <v>1824</v>
      </c>
      <c r="K249" s="83" t="s">
        <v>1819</v>
      </c>
      <c r="L249" s="83" t="s">
        <v>62</v>
      </c>
      <c r="M249" s="84" t="s">
        <v>345</v>
      </c>
      <c r="N249" s="84">
        <v>1</v>
      </c>
      <c r="O249" s="104">
        <f t="shared" si="5"/>
        <v>660236</v>
      </c>
      <c r="P249" s="104">
        <v>660236</v>
      </c>
      <c r="Q249" s="84" t="s">
        <v>96</v>
      </c>
      <c r="R249" s="83" t="s">
        <v>1829</v>
      </c>
      <c r="S249" s="83" t="s">
        <v>191</v>
      </c>
      <c r="T249" s="107">
        <v>30</v>
      </c>
    </row>
    <row r="250" spans="1:20" s="95" customFormat="1" ht="51">
      <c r="A250" s="106"/>
      <c r="B250" s="85">
        <v>1030</v>
      </c>
      <c r="C250" s="90" t="s">
        <v>29</v>
      </c>
      <c r="D250" s="100" t="s">
        <v>339</v>
      </c>
      <c r="E250" s="83" t="s">
        <v>547</v>
      </c>
      <c r="F250" s="83" t="s">
        <v>723</v>
      </c>
      <c r="G250" s="83" t="s">
        <v>1823</v>
      </c>
      <c r="H250" s="83" t="s">
        <v>723</v>
      </c>
      <c r="I250" s="83" t="s">
        <v>551</v>
      </c>
      <c r="J250" s="83" t="s">
        <v>1824</v>
      </c>
      <c r="K250" s="83" t="s">
        <v>1819</v>
      </c>
      <c r="L250" s="83" t="s">
        <v>62</v>
      </c>
      <c r="M250" s="83" t="s">
        <v>345</v>
      </c>
      <c r="N250" s="83">
        <v>1</v>
      </c>
      <c r="O250" s="104">
        <f t="shared" si="5"/>
        <v>660236</v>
      </c>
      <c r="P250" s="104">
        <v>660236</v>
      </c>
      <c r="Q250" s="84" t="s">
        <v>96</v>
      </c>
      <c r="R250" s="83" t="s">
        <v>1829</v>
      </c>
      <c r="S250" s="83" t="s">
        <v>106</v>
      </c>
      <c r="T250" s="107">
        <v>30</v>
      </c>
    </row>
    <row r="251" spans="1:20" s="98" customFormat="1" ht="51">
      <c r="A251" s="89"/>
      <c r="B251" s="85">
        <v>1031</v>
      </c>
      <c r="C251" s="90" t="s">
        <v>29</v>
      </c>
      <c r="D251" s="100" t="s">
        <v>339</v>
      </c>
      <c r="E251" s="83" t="s">
        <v>547</v>
      </c>
      <c r="F251" s="83" t="s">
        <v>723</v>
      </c>
      <c r="G251" s="83" t="s">
        <v>1823</v>
      </c>
      <c r="H251" s="83" t="s">
        <v>723</v>
      </c>
      <c r="I251" s="83" t="s">
        <v>551</v>
      </c>
      <c r="J251" s="83" t="s">
        <v>1824</v>
      </c>
      <c r="K251" s="83" t="s">
        <v>1819</v>
      </c>
      <c r="L251" s="83" t="s">
        <v>62</v>
      </c>
      <c r="M251" s="84" t="s">
        <v>345</v>
      </c>
      <c r="N251" s="84">
        <v>1</v>
      </c>
      <c r="O251" s="104">
        <f t="shared" si="5"/>
        <v>660236</v>
      </c>
      <c r="P251" s="104">
        <v>660236</v>
      </c>
      <c r="Q251" s="84" t="s">
        <v>96</v>
      </c>
      <c r="R251" s="83" t="s">
        <v>1829</v>
      </c>
      <c r="S251" s="83" t="s">
        <v>111</v>
      </c>
      <c r="T251" s="107">
        <v>30</v>
      </c>
    </row>
    <row r="252" spans="1:20" s="95" customFormat="1" ht="51">
      <c r="A252" s="106"/>
      <c r="B252" s="85">
        <v>1032</v>
      </c>
      <c r="C252" s="90" t="s">
        <v>29</v>
      </c>
      <c r="D252" s="100" t="s">
        <v>339</v>
      </c>
      <c r="E252" s="83" t="s">
        <v>547</v>
      </c>
      <c r="F252" s="83" t="s">
        <v>723</v>
      </c>
      <c r="G252" s="83" t="s">
        <v>1823</v>
      </c>
      <c r="H252" s="83" t="s">
        <v>723</v>
      </c>
      <c r="I252" s="83" t="s">
        <v>551</v>
      </c>
      <c r="J252" s="83" t="s">
        <v>1824</v>
      </c>
      <c r="K252" s="83" t="s">
        <v>1819</v>
      </c>
      <c r="L252" s="83" t="s">
        <v>62</v>
      </c>
      <c r="M252" s="83" t="s">
        <v>345</v>
      </c>
      <c r="N252" s="83">
        <v>1</v>
      </c>
      <c r="O252" s="104">
        <f t="shared" si="5"/>
        <v>660236</v>
      </c>
      <c r="P252" s="104">
        <v>660236</v>
      </c>
      <c r="Q252" s="84" t="s">
        <v>96</v>
      </c>
      <c r="R252" s="83" t="s">
        <v>1829</v>
      </c>
      <c r="S252" s="83" t="s">
        <v>187</v>
      </c>
      <c r="T252" s="107">
        <v>30</v>
      </c>
    </row>
    <row r="253" spans="1:20" s="98" customFormat="1" ht="51">
      <c r="A253" s="89"/>
      <c r="B253" s="85">
        <v>1033</v>
      </c>
      <c r="C253" s="90" t="s">
        <v>29</v>
      </c>
      <c r="D253" s="100" t="s">
        <v>339</v>
      </c>
      <c r="E253" s="83" t="s">
        <v>547</v>
      </c>
      <c r="F253" s="83" t="s">
        <v>723</v>
      </c>
      <c r="G253" s="83" t="s">
        <v>1823</v>
      </c>
      <c r="H253" s="83" t="s">
        <v>723</v>
      </c>
      <c r="I253" s="83" t="s">
        <v>551</v>
      </c>
      <c r="J253" s="83" t="s">
        <v>1824</v>
      </c>
      <c r="K253" s="83" t="s">
        <v>1819</v>
      </c>
      <c r="L253" s="83" t="s">
        <v>62</v>
      </c>
      <c r="M253" s="84" t="s">
        <v>345</v>
      </c>
      <c r="N253" s="84">
        <v>1</v>
      </c>
      <c r="O253" s="104">
        <f t="shared" si="5"/>
        <v>660236</v>
      </c>
      <c r="P253" s="104">
        <v>660236</v>
      </c>
      <c r="Q253" s="84" t="s">
        <v>96</v>
      </c>
      <c r="R253" s="83" t="s">
        <v>1829</v>
      </c>
      <c r="S253" s="83" t="s">
        <v>177</v>
      </c>
      <c r="T253" s="107">
        <v>30</v>
      </c>
    </row>
    <row r="254" spans="1:20" s="95" customFormat="1" ht="51">
      <c r="A254" s="106"/>
      <c r="B254" s="85">
        <v>1034</v>
      </c>
      <c r="C254" s="90" t="s">
        <v>29</v>
      </c>
      <c r="D254" s="100" t="s">
        <v>339</v>
      </c>
      <c r="E254" s="83" t="s">
        <v>547</v>
      </c>
      <c r="F254" s="83" t="s">
        <v>723</v>
      </c>
      <c r="G254" s="83" t="s">
        <v>1823</v>
      </c>
      <c r="H254" s="83" t="s">
        <v>723</v>
      </c>
      <c r="I254" s="83" t="s">
        <v>551</v>
      </c>
      <c r="J254" s="83" t="s">
        <v>1824</v>
      </c>
      <c r="K254" s="83" t="s">
        <v>1819</v>
      </c>
      <c r="L254" s="83" t="s">
        <v>62</v>
      </c>
      <c r="M254" s="83" t="s">
        <v>345</v>
      </c>
      <c r="N254" s="83">
        <v>1</v>
      </c>
      <c r="O254" s="104">
        <f t="shared" si="5"/>
        <v>660236</v>
      </c>
      <c r="P254" s="104">
        <v>660236</v>
      </c>
      <c r="Q254" s="84" t="s">
        <v>96</v>
      </c>
      <c r="R254" s="83" t="s">
        <v>1829</v>
      </c>
      <c r="S254" s="83" t="s">
        <v>1828</v>
      </c>
      <c r="T254" s="107">
        <v>30</v>
      </c>
    </row>
    <row r="255" spans="1:20" s="98" customFormat="1" ht="51">
      <c r="A255" s="89"/>
      <c r="B255" s="85">
        <v>1035</v>
      </c>
      <c r="C255" s="90" t="s">
        <v>29</v>
      </c>
      <c r="D255" s="100" t="s">
        <v>339</v>
      </c>
      <c r="E255" s="83" t="s">
        <v>1125</v>
      </c>
      <c r="F255" s="83" t="s">
        <v>1198</v>
      </c>
      <c r="G255" s="83" t="s">
        <v>1123</v>
      </c>
      <c r="H255" s="83" t="s">
        <v>1199</v>
      </c>
      <c r="I255" s="83" t="s">
        <v>1124</v>
      </c>
      <c r="J255" s="83" t="s">
        <v>1825</v>
      </c>
      <c r="K255" s="83" t="s">
        <v>1820</v>
      </c>
      <c r="L255" s="83" t="s">
        <v>62</v>
      </c>
      <c r="M255" s="84" t="s">
        <v>345</v>
      </c>
      <c r="N255" s="84">
        <v>1</v>
      </c>
      <c r="O255" s="104">
        <f t="shared" si="5"/>
        <v>35714</v>
      </c>
      <c r="P255" s="104">
        <v>35714</v>
      </c>
      <c r="Q255" s="84" t="s">
        <v>96</v>
      </c>
      <c r="R255" s="83" t="s">
        <v>1829</v>
      </c>
      <c r="S255" s="83" t="s">
        <v>164</v>
      </c>
      <c r="T255" s="107">
        <v>30</v>
      </c>
    </row>
    <row r="256" spans="1:20" s="95" customFormat="1" ht="51">
      <c r="A256" s="106"/>
      <c r="B256" s="85">
        <v>1036</v>
      </c>
      <c r="C256" s="90" t="s">
        <v>29</v>
      </c>
      <c r="D256" s="100" t="s">
        <v>339</v>
      </c>
      <c r="E256" s="83" t="s">
        <v>1125</v>
      </c>
      <c r="F256" s="83" t="s">
        <v>1198</v>
      </c>
      <c r="G256" s="83" t="s">
        <v>1123</v>
      </c>
      <c r="H256" s="83" t="s">
        <v>1199</v>
      </c>
      <c r="I256" s="83" t="s">
        <v>1124</v>
      </c>
      <c r="J256" s="83" t="s">
        <v>1825</v>
      </c>
      <c r="K256" s="83" t="s">
        <v>1820</v>
      </c>
      <c r="L256" s="83" t="s">
        <v>62</v>
      </c>
      <c r="M256" s="83" t="s">
        <v>345</v>
      </c>
      <c r="N256" s="83">
        <v>1</v>
      </c>
      <c r="O256" s="104">
        <f t="shared" si="5"/>
        <v>35714</v>
      </c>
      <c r="P256" s="104">
        <v>35714</v>
      </c>
      <c r="Q256" s="84" t="s">
        <v>96</v>
      </c>
      <c r="R256" s="83" t="s">
        <v>1829</v>
      </c>
      <c r="S256" s="83" t="s">
        <v>77</v>
      </c>
      <c r="T256" s="107">
        <v>30</v>
      </c>
    </row>
    <row r="257" spans="1:20" s="98" customFormat="1" ht="51">
      <c r="A257" s="89"/>
      <c r="B257" s="85">
        <v>1037</v>
      </c>
      <c r="C257" s="90" t="s">
        <v>29</v>
      </c>
      <c r="D257" s="100" t="s">
        <v>339</v>
      </c>
      <c r="E257" s="83" t="s">
        <v>1125</v>
      </c>
      <c r="F257" s="83" t="s">
        <v>1198</v>
      </c>
      <c r="G257" s="83" t="s">
        <v>1123</v>
      </c>
      <c r="H257" s="83" t="s">
        <v>1199</v>
      </c>
      <c r="I257" s="83" t="s">
        <v>1124</v>
      </c>
      <c r="J257" s="83" t="s">
        <v>1825</v>
      </c>
      <c r="K257" s="83" t="s">
        <v>1820</v>
      </c>
      <c r="L257" s="83" t="s">
        <v>62</v>
      </c>
      <c r="M257" s="84" t="s">
        <v>345</v>
      </c>
      <c r="N257" s="84">
        <v>1</v>
      </c>
      <c r="O257" s="104">
        <f t="shared" si="5"/>
        <v>35714</v>
      </c>
      <c r="P257" s="104">
        <v>35714</v>
      </c>
      <c r="Q257" s="84" t="s">
        <v>96</v>
      </c>
      <c r="R257" s="83" t="s">
        <v>1829</v>
      </c>
      <c r="S257" s="83" t="s">
        <v>97</v>
      </c>
      <c r="T257" s="107">
        <v>30</v>
      </c>
    </row>
    <row r="258" spans="1:20" s="95" customFormat="1" ht="51">
      <c r="A258" s="106"/>
      <c r="B258" s="85">
        <v>1038</v>
      </c>
      <c r="C258" s="90" t="s">
        <v>29</v>
      </c>
      <c r="D258" s="100" t="s">
        <v>339</v>
      </c>
      <c r="E258" s="83" t="s">
        <v>1125</v>
      </c>
      <c r="F258" s="83" t="s">
        <v>1198</v>
      </c>
      <c r="G258" s="83" t="s">
        <v>1123</v>
      </c>
      <c r="H258" s="83" t="s">
        <v>1199</v>
      </c>
      <c r="I258" s="83" t="s">
        <v>1124</v>
      </c>
      <c r="J258" s="83" t="s">
        <v>1825</v>
      </c>
      <c r="K258" s="83" t="s">
        <v>1820</v>
      </c>
      <c r="L258" s="83" t="s">
        <v>62</v>
      </c>
      <c r="M258" s="83" t="s">
        <v>345</v>
      </c>
      <c r="N258" s="83">
        <v>1</v>
      </c>
      <c r="O258" s="104">
        <f t="shared" si="5"/>
        <v>35714</v>
      </c>
      <c r="P258" s="104">
        <v>35714</v>
      </c>
      <c r="Q258" s="84" t="s">
        <v>96</v>
      </c>
      <c r="R258" s="83" t="s">
        <v>1829</v>
      </c>
      <c r="S258" s="83" t="s">
        <v>191</v>
      </c>
      <c r="T258" s="107">
        <v>30</v>
      </c>
    </row>
    <row r="259" spans="1:20" s="98" customFormat="1" ht="51">
      <c r="A259" s="89"/>
      <c r="B259" s="85">
        <v>1039</v>
      </c>
      <c r="C259" s="90" t="s">
        <v>29</v>
      </c>
      <c r="D259" s="100" t="s">
        <v>339</v>
      </c>
      <c r="E259" s="83" t="s">
        <v>1125</v>
      </c>
      <c r="F259" s="83" t="s">
        <v>1198</v>
      </c>
      <c r="G259" s="83" t="s">
        <v>1123</v>
      </c>
      <c r="H259" s="83" t="s">
        <v>1199</v>
      </c>
      <c r="I259" s="83" t="s">
        <v>1124</v>
      </c>
      <c r="J259" s="83" t="s">
        <v>1825</v>
      </c>
      <c r="K259" s="83" t="s">
        <v>1820</v>
      </c>
      <c r="L259" s="83" t="s">
        <v>62</v>
      </c>
      <c r="M259" s="84" t="s">
        <v>345</v>
      </c>
      <c r="N259" s="84">
        <v>1</v>
      </c>
      <c r="O259" s="104">
        <f t="shared" si="5"/>
        <v>35714</v>
      </c>
      <c r="P259" s="104">
        <v>35714</v>
      </c>
      <c r="Q259" s="84" t="s">
        <v>96</v>
      </c>
      <c r="R259" s="83" t="s">
        <v>1829</v>
      </c>
      <c r="S259" s="83" t="s">
        <v>106</v>
      </c>
      <c r="T259" s="107">
        <v>30</v>
      </c>
    </row>
    <row r="260" spans="1:20" s="95" customFormat="1" ht="51">
      <c r="A260" s="106"/>
      <c r="B260" s="85">
        <v>1040</v>
      </c>
      <c r="C260" s="90" t="s">
        <v>29</v>
      </c>
      <c r="D260" s="100" t="s">
        <v>339</v>
      </c>
      <c r="E260" s="83" t="s">
        <v>1125</v>
      </c>
      <c r="F260" s="83" t="s">
        <v>1198</v>
      </c>
      <c r="G260" s="83" t="s">
        <v>1123</v>
      </c>
      <c r="H260" s="83" t="s">
        <v>1199</v>
      </c>
      <c r="I260" s="83" t="s">
        <v>1124</v>
      </c>
      <c r="J260" s="83" t="s">
        <v>1825</v>
      </c>
      <c r="K260" s="83" t="s">
        <v>1820</v>
      </c>
      <c r="L260" s="83" t="s">
        <v>62</v>
      </c>
      <c r="M260" s="83" t="s">
        <v>345</v>
      </c>
      <c r="N260" s="83">
        <v>1</v>
      </c>
      <c r="O260" s="104">
        <f t="shared" si="5"/>
        <v>35714</v>
      </c>
      <c r="P260" s="104">
        <v>35714</v>
      </c>
      <c r="Q260" s="84" t="s">
        <v>96</v>
      </c>
      <c r="R260" s="83" t="s">
        <v>1829</v>
      </c>
      <c r="S260" s="83" t="s">
        <v>111</v>
      </c>
      <c r="T260" s="107">
        <v>30</v>
      </c>
    </row>
    <row r="261" spans="1:20" s="98" customFormat="1" ht="51">
      <c r="A261" s="89"/>
      <c r="B261" s="85">
        <v>1041</v>
      </c>
      <c r="C261" s="90" t="s">
        <v>29</v>
      </c>
      <c r="D261" s="100" t="s">
        <v>339</v>
      </c>
      <c r="E261" s="83" t="s">
        <v>1125</v>
      </c>
      <c r="F261" s="83" t="s">
        <v>1198</v>
      </c>
      <c r="G261" s="83" t="s">
        <v>1123</v>
      </c>
      <c r="H261" s="83" t="s">
        <v>1199</v>
      </c>
      <c r="I261" s="83" t="s">
        <v>1124</v>
      </c>
      <c r="J261" s="83" t="s">
        <v>1825</v>
      </c>
      <c r="K261" s="83" t="s">
        <v>1820</v>
      </c>
      <c r="L261" s="83" t="s">
        <v>62</v>
      </c>
      <c r="M261" s="84" t="s">
        <v>345</v>
      </c>
      <c r="N261" s="84">
        <v>1</v>
      </c>
      <c r="O261" s="104">
        <f t="shared" si="5"/>
        <v>35714</v>
      </c>
      <c r="P261" s="104">
        <v>35714</v>
      </c>
      <c r="Q261" s="84" t="s">
        <v>96</v>
      </c>
      <c r="R261" s="83" t="s">
        <v>1829</v>
      </c>
      <c r="S261" s="83" t="s">
        <v>187</v>
      </c>
      <c r="T261" s="107">
        <v>30</v>
      </c>
    </row>
    <row r="262" spans="1:20" s="95" customFormat="1" ht="51">
      <c r="A262" s="106"/>
      <c r="B262" s="85">
        <v>1042</v>
      </c>
      <c r="C262" s="90" t="s">
        <v>29</v>
      </c>
      <c r="D262" s="100" t="s">
        <v>339</v>
      </c>
      <c r="E262" s="83" t="s">
        <v>1125</v>
      </c>
      <c r="F262" s="83" t="s">
        <v>1198</v>
      </c>
      <c r="G262" s="83" t="s">
        <v>1123</v>
      </c>
      <c r="H262" s="83" t="s">
        <v>1199</v>
      </c>
      <c r="I262" s="83" t="s">
        <v>1124</v>
      </c>
      <c r="J262" s="83" t="s">
        <v>1825</v>
      </c>
      <c r="K262" s="83" t="s">
        <v>1820</v>
      </c>
      <c r="L262" s="83" t="s">
        <v>62</v>
      </c>
      <c r="M262" s="83" t="s">
        <v>345</v>
      </c>
      <c r="N262" s="83">
        <v>1</v>
      </c>
      <c r="O262" s="104">
        <f t="shared" ref="O262:O287" si="6">P262/N262</f>
        <v>35714</v>
      </c>
      <c r="P262" s="104">
        <v>35714</v>
      </c>
      <c r="Q262" s="84" t="s">
        <v>96</v>
      </c>
      <c r="R262" s="83" t="s">
        <v>1829</v>
      </c>
      <c r="S262" s="83" t="s">
        <v>177</v>
      </c>
      <c r="T262" s="107">
        <v>30</v>
      </c>
    </row>
    <row r="263" spans="1:20" s="98" customFormat="1" ht="51">
      <c r="A263" s="89"/>
      <c r="B263" s="85">
        <v>1043</v>
      </c>
      <c r="C263" s="90" t="s">
        <v>29</v>
      </c>
      <c r="D263" s="100" t="s">
        <v>339</v>
      </c>
      <c r="E263" s="83" t="s">
        <v>1125</v>
      </c>
      <c r="F263" s="83" t="s">
        <v>1198</v>
      </c>
      <c r="G263" s="83" t="s">
        <v>1123</v>
      </c>
      <c r="H263" s="83" t="s">
        <v>1199</v>
      </c>
      <c r="I263" s="83" t="s">
        <v>1124</v>
      </c>
      <c r="J263" s="83" t="s">
        <v>1825</v>
      </c>
      <c r="K263" s="83" t="s">
        <v>1820</v>
      </c>
      <c r="L263" s="83" t="s">
        <v>62</v>
      </c>
      <c r="M263" s="84" t="s">
        <v>345</v>
      </c>
      <c r="N263" s="84">
        <v>1</v>
      </c>
      <c r="O263" s="104">
        <f t="shared" si="6"/>
        <v>35714</v>
      </c>
      <c r="P263" s="104">
        <v>35714</v>
      </c>
      <c r="Q263" s="84" t="s">
        <v>96</v>
      </c>
      <c r="R263" s="83" t="s">
        <v>1829</v>
      </c>
      <c r="S263" s="83" t="s">
        <v>1828</v>
      </c>
      <c r="T263" s="107">
        <v>30</v>
      </c>
    </row>
    <row r="264" spans="1:20" s="95" customFormat="1" ht="51">
      <c r="A264" s="106"/>
      <c r="B264" s="85">
        <v>1044</v>
      </c>
      <c r="C264" s="90" t="s">
        <v>29</v>
      </c>
      <c r="D264" s="100" t="s">
        <v>339</v>
      </c>
      <c r="E264" s="83" t="s">
        <v>547</v>
      </c>
      <c r="F264" s="83" t="s">
        <v>723</v>
      </c>
      <c r="G264" s="83" t="s">
        <v>1823</v>
      </c>
      <c r="H264" s="83" t="s">
        <v>723</v>
      </c>
      <c r="I264" s="83" t="s">
        <v>551</v>
      </c>
      <c r="J264" s="83" t="s">
        <v>1826</v>
      </c>
      <c r="K264" s="83" t="s">
        <v>1821</v>
      </c>
      <c r="L264" s="83" t="s">
        <v>62</v>
      </c>
      <c r="M264" s="83" t="s">
        <v>345</v>
      </c>
      <c r="N264" s="83">
        <v>1</v>
      </c>
      <c r="O264" s="104">
        <f t="shared" si="6"/>
        <v>2921822</v>
      </c>
      <c r="P264" s="104">
        <v>2921822</v>
      </c>
      <c r="Q264" s="84" t="s">
        <v>96</v>
      </c>
      <c r="R264" s="83" t="s">
        <v>1829</v>
      </c>
      <c r="S264" s="83" t="s">
        <v>187</v>
      </c>
      <c r="T264" s="107">
        <v>30</v>
      </c>
    </row>
    <row r="265" spans="1:20" s="98" customFormat="1" ht="51">
      <c r="A265" s="89"/>
      <c r="B265" s="85">
        <v>1045</v>
      </c>
      <c r="C265" s="90" t="s">
        <v>29</v>
      </c>
      <c r="D265" s="100" t="s">
        <v>339</v>
      </c>
      <c r="E265" s="83" t="s">
        <v>547</v>
      </c>
      <c r="F265" s="83" t="s">
        <v>723</v>
      </c>
      <c r="G265" s="83" t="s">
        <v>1823</v>
      </c>
      <c r="H265" s="83" t="s">
        <v>723</v>
      </c>
      <c r="I265" s="83" t="s">
        <v>551</v>
      </c>
      <c r="J265" s="83" t="s">
        <v>1826</v>
      </c>
      <c r="K265" s="83" t="s">
        <v>1821</v>
      </c>
      <c r="L265" s="83" t="s">
        <v>62</v>
      </c>
      <c r="M265" s="84" t="s">
        <v>345</v>
      </c>
      <c r="N265" s="84">
        <v>1</v>
      </c>
      <c r="O265" s="104">
        <f t="shared" si="6"/>
        <v>1460911</v>
      </c>
      <c r="P265" s="104">
        <v>1460911</v>
      </c>
      <c r="Q265" s="84" t="s">
        <v>96</v>
      </c>
      <c r="R265" s="83" t="s">
        <v>1829</v>
      </c>
      <c r="S265" s="83" t="s">
        <v>94</v>
      </c>
      <c r="T265" s="107">
        <v>30</v>
      </c>
    </row>
    <row r="266" spans="1:20" s="95" customFormat="1" ht="51">
      <c r="A266" s="106"/>
      <c r="B266" s="85">
        <v>1046</v>
      </c>
      <c r="C266" s="90" t="s">
        <v>29</v>
      </c>
      <c r="D266" s="100" t="s">
        <v>339</v>
      </c>
      <c r="E266" s="83" t="s">
        <v>547</v>
      </c>
      <c r="F266" s="83" t="s">
        <v>723</v>
      </c>
      <c r="G266" s="83" t="s">
        <v>1823</v>
      </c>
      <c r="H266" s="83" t="s">
        <v>723</v>
      </c>
      <c r="I266" s="83" t="s">
        <v>551</v>
      </c>
      <c r="J266" s="83" t="s">
        <v>1826</v>
      </c>
      <c r="K266" s="83" t="s">
        <v>1821</v>
      </c>
      <c r="L266" s="83" t="s">
        <v>62</v>
      </c>
      <c r="M266" s="83" t="s">
        <v>345</v>
      </c>
      <c r="N266" s="83">
        <v>1</v>
      </c>
      <c r="O266" s="104">
        <f t="shared" si="6"/>
        <v>1460911</v>
      </c>
      <c r="P266" s="104">
        <v>1460911</v>
      </c>
      <c r="Q266" s="84" t="s">
        <v>96</v>
      </c>
      <c r="R266" s="83" t="s">
        <v>1829</v>
      </c>
      <c r="S266" s="83" t="s">
        <v>99</v>
      </c>
      <c r="T266" s="107">
        <v>30</v>
      </c>
    </row>
    <row r="267" spans="1:20" s="98" customFormat="1" ht="51">
      <c r="A267" s="89"/>
      <c r="B267" s="85">
        <v>1047</v>
      </c>
      <c r="C267" s="90" t="s">
        <v>29</v>
      </c>
      <c r="D267" s="100" t="s">
        <v>339</v>
      </c>
      <c r="E267" s="83" t="s">
        <v>547</v>
      </c>
      <c r="F267" s="83" t="s">
        <v>723</v>
      </c>
      <c r="G267" s="83" t="s">
        <v>1823</v>
      </c>
      <c r="H267" s="83" t="s">
        <v>723</v>
      </c>
      <c r="I267" s="83" t="s">
        <v>551</v>
      </c>
      <c r="J267" s="83" t="s">
        <v>1826</v>
      </c>
      <c r="K267" s="83" t="s">
        <v>1821</v>
      </c>
      <c r="L267" s="83" t="s">
        <v>62</v>
      </c>
      <c r="M267" s="84" t="s">
        <v>345</v>
      </c>
      <c r="N267" s="84">
        <v>1</v>
      </c>
      <c r="O267" s="104">
        <f t="shared" si="6"/>
        <v>730456</v>
      </c>
      <c r="P267" s="104">
        <v>730456</v>
      </c>
      <c r="Q267" s="84" t="s">
        <v>96</v>
      </c>
      <c r="R267" s="83" t="s">
        <v>1829</v>
      </c>
      <c r="S267" s="83" t="s">
        <v>173</v>
      </c>
      <c r="T267" s="107">
        <v>30</v>
      </c>
    </row>
    <row r="268" spans="1:20" s="95" customFormat="1" ht="51">
      <c r="A268" s="106"/>
      <c r="B268" s="85">
        <v>1048</v>
      </c>
      <c r="C268" s="90" t="s">
        <v>29</v>
      </c>
      <c r="D268" s="100" t="s">
        <v>339</v>
      </c>
      <c r="E268" s="83" t="s">
        <v>547</v>
      </c>
      <c r="F268" s="83" t="s">
        <v>723</v>
      </c>
      <c r="G268" s="83" t="s">
        <v>1823</v>
      </c>
      <c r="H268" s="83" t="s">
        <v>723</v>
      </c>
      <c r="I268" s="83" t="s">
        <v>551</v>
      </c>
      <c r="J268" s="83" t="s">
        <v>1826</v>
      </c>
      <c r="K268" s="83" t="s">
        <v>1821</v>
      </c>
      <c r="L268" s="83" t="s">
        <v>62</v>
      </c>
      <c r="M268" s="83" t="s">
        <v>345</v>
      </c>
      <c r="N268" s="83">
        <v>1</v>
      </c>
      <c r="O268" s="104">
        <f t="shared" si="6"/>
        <v>730456</v>
      </c>
      <c r="P268" s="104">
        <v>730456</v>
      </c>
      <c r="Q268" s="84" t="s">
        <v>96</v>
      </c>
      <c r="R268" s="83" t="s">
        <v>1829</v>
      </c>
      <c r="S268" s="83" t="s">
        <v>98</v>
      </c>
      <c r="T268" s="107">
        <v>30</v>
      </c>
    </row>
    <row r="269" spans="1:20" s="98" customFormat="1" ht="51">
      <c r="A269" s="89"/>
      <c r="B269" s="85">
        <v>1049</v>
      </c>
      <c r="C269" s="90" t="s">
        <v>29</v>
      </c>
      <c r="D269" s="100" t="s">
        <v>339</v>
      </c>
      <c r="E269" s="83" t="s">
        <v>547</v>
      </c>
      <c r="F269" s="83" t="s">
        <v>723</v>
      </c>
      <c r="G269" s="83" t="s">
        <v>1823</v>
      </c>
      <c r="H269" s="83" t="s">
        <v>723</v>
      </c>
      <c r="I269" s="83" t="s">
        <v>551</v>
      </c>
      <c r="J269" s="83" t="s">
        <v>1826</v>
      </c>
      <c r="K269" s="83" t="s">
        <v>1821</v>
      </c>
      <c r="L269" s="83" t="s">
        <v>62</v>
      </c>
      <c r="M269" s="84" t="s">
        <v>345</v>
      </c>
      <c r="N269" s="84">
        <v>1</v>
      </c>
      <c r="O269" s="104">
        <f t="shared" si="6"/>
        <v>365228</v>
      </c>
      <c r="P269" s="104">
        <v>365228</v>
      </c>
      <c r="Q269" s="84" t="s">
        <v>96</v>
      </c>
      <c r="R269" s="83" t="s">
        <v>1829</v>
      </c>
      <c r="S269" s="83" t="s">
        <v>77</v>
      </c>
      <c r="T269" s="107">
        <v>30</v>
      </c>
    </row>
    <row r="270" spans="1:20" s="95" customFormat="1" ht="51">
      <c r="A270" s="106"/>
      <c r="B270" s="85">
        <v>1050</v>
      </c>
      <c r="C270" s="90" t="s">
        <v>29</v>
      </c>
      <c r="D270" s="100" t="s">
        <v>339</v>
      </c>
      <c r="E270" s="83" t="s">
        <v>547</v>
      </c>
      <c r="F270" s="83" t="s">
        <v>723</v>
      </c>
      <c r="G270" s="83" t="s">
        <v>1823</v>
      </c>
      <c r="H270" s="83" t="s">
        <v>723</v>
      </c>
      <c r="I270" s="83" t="s">
        <v>551</v>
      </c>
      <c r="J270" s="83" t="s">
        <v>1826</v>
      </c>
      <c r="K270" s="83" t="s">
        <v>1821</v>
      </c>
      <c r="L270" s="83" t="s">
        <v>62</v>
      </c>
      <c r="M270" s="83" t="s">
        <v>345</v>
      </c>
      <c r="N270" s="83">
        <v>1</v>
      </c>
      <c r="O270" s="104">
        <f t="shared" si="6"/>
        <v>365228</v>
      </c>
      <c r="P270" s="104">
        <v>365228</v>
      </c>
      <c r="Q270" s="84" t="s">
        <v>96</v>
      </c>
      <c r="R270" s="83" t="s">
        <v>1829</v>
      </c>
      <c r="S270" s="83" t="s">
        <v>97</v>
      </c>
      <c r="T270" s="107">
        <v>30</v>
      </c>
    </row>
    <row r="271" spans="1:20" s="98" customFormat="1" ht="51">
      <c r="A271" s="89"/>
      <c r="B271" s="85">
        <v>1051</v>
      </c>
      <c r="C271" s="90" t="s">
        <v>29</v>
      </c>
      <c r="D271" s="100" t="s">
        <v>339</v>
      </c>
      <c r="E271" s="83" t="s">
        <v>547</v>
      </c>
      <c r="F271" s="83" t="s">
        <v>723</v>
      </c>
      <c r="G271" s="83" t="s">
        <v>1823</v>
      </c>
      <c r="H271" s="83" t="s">
        <v>723</v>
      </c>
      <c r="I271" s="83" t="s">
        <v>551</v>
      </c>
      <c r="J271" s="83" t="s">
        <v>1826</v>
      </c>
      <c r="K271" s="83" t="s">
        <v>1821</v>
      </c>
      <c r="L271" s="83" t="s">
        <v>62</v>
      </c>
      <c r="M271" s="84" t="s">
        <v>345</v>
      </c>
      <c r="N271" s="84">
        <v>1</v>
      </c>
      <c r="O271" s="104">
        <f t="shared" si="6"/>
        <v>365228</v>
      </c>
      <c r="P271" s="104">
        <v>365228</v>
      </c>
      <c r="Q271" s="84" t="s">
        <v>96</v>
      </c>
      <c r="R271" s="83" t="s">
        <v>1829</v>
      </c>
      <c r="S271" s="83" t="s">
        <v>106</v>
      </c>
      <c r="T271" s="107">
        <v>30</v>
      </c>
    </row>
    <row r="272" spans="1:20" s="95" customFormat="1" ht="51">
      <c r="A272" s="106"/>
      <c r="B272" s="85">
        <v>1052</v>
      </c>
      <c r="C272" s="90" t="s">
        <v>29</v>
      </c>
      <c r="D272" s="100" t="s">
        <v>339</v>
      </c>
      <c r="E272" s="83" t="s">
        <v>547</v>
      </c>
      <c r="F272" s="83" t="s">
        <v>723</v>
      </c>
      <c r="G272" s="83" t="s">
        <v>1823</v>
      </c>
      <c r="H272" s="83" t="s">
        <v>723</v>
      </c>
      <c r="I272" s="83" t="s">
        <v>551</v>
      </c>
      <c r="J272" s="83" t="s">
        <v>1826</v>
      </c>
      <c r="K272" s="83" t="s">
        <v>1821</v>
      </c>
      <c r="L272" s="83" t="s">
        <v>62</v>
      </c>
      <c r="M272" s="83" t="s">
        <v>345</v>
      </c>
      <c r="N272" s="83">
        <v>1</v>
      </c>
      <c r="O272" s="104">
        <f t="shared" si="6"/>
        <v>365228</v>
      </c>
      <c r="P272" s="104">
        <v>365228</v>
      </c>
      <c r="Q272" s="84" t="s">
        <v>96</v>
      </c>
      <c r="R272" s="83" t="s">
        <v>1829</v>
      </c>
      <c r="S272" s="83" t="s">
        <v>111</v>
      </c>
      <c r="T272" s="107">
        <v>30</v>
      </c>
    </row>
    <row r="273" spans="1:20" s="98" customFormat="1" ht="51">
      <c r="A273" s="89"/>
      <c r="B273" s="85">
        <v>1053</v>
      </c>
      <c r="C273" s="90" t="s">
        <v>29</v>
      </c>
      <c r="D273" s="100" t="s">
        <v>339</v>
      </c>
      <c r="E273" s="83" t="s">
        <v>547</v>
      </c>
      <c r="F273" s="83" t="s">
        <v>723</v>
      </c>
      <c r="G273" s="83" t="s">
        <v>1823</v>
      </c>
      <c r="H273" s="83" t="s">
        <v>723</v>
      </c>
      <c r="I273" s="83" t="s">
        <v>551</v>
      </c>
      <c r="J273" s="83" t="s">
        <v>1826</v>
      </c>
      <c r="K273" s="83" t="s">
        <v>1821</v>
      </c>
      <c r="L273" s="83" t="s">
        <v>62</v>
      </c>
      <c r="M273" s="84" t="s">
        <v>345</v>
      </c>
      <c r="N273" s="84">
        <v>1</v>
      </c>
      <c r="O273" s="104">
        <f t="shared" si="6"/>
        <v>365228</v>
      </c>
      <c r="P273" s="104">
        <v>365228</v>
      </c>
      <c r="Q273" s="84" t="s">
        <v>96</v>
      </c>
      <c r="R273" s="83" t="s">
        <v>1829</v>
      </c>
      <c r="S273" s="83" t="s">
        <v>191</v>
      </c>
      <c r="T273" s="107">
        <v>30</v>
      </c>
    </row>
    <row r="274" spans="1:20" s="95" customFormat="1" ht="51">
      <c r="A274" s="106"/>
      <c r="B274" s="85">
        <v>1054</v>
      </c>
      <c r="C274" s="90" t="s">
        <v>29</v>
      </c>
      <c r="D274" s="100" t="s">
        <v>339</v>
      </c>
      <c r="E274" s="83" t="s">
        <v>547</v>
      </c>
      <c r="F274" s="83" t="s">
        <v>723</v>
      </c>
      <c r="G274" s="83" t="s">
        <v>1823</v>
      </c>
      <c r="H274" s="83" t="s">
        <v>723</v>
      </c>
      <c r="I274" s="83" t="s">
        <v>551</v>
      </c>
      <c r="J274" s="83" t="s">
        <v>1826</v>
      </c>
      <c r="K274" s="83" t="s">
        <v>1821</v>
      </c>
      <c r="L274" s="83" t="s">
        <v>62</v>
      </c>
      <c r="M274" s="83" t="s">
        <v>345</v>
      </c>
      <c r="N274" s="83">
        <v>1</v>
      </c>
      <c r="O274" s="104">
        <f t="shared" si="6"/>
        <v>365228</v>
      </c>
      <c r="P274" s="104">
        <v>365228</v>
      </c>
      <c r="Q274" s="84" t="s">
        <v>96</v>
      </c>
      <c r="R274" s="83" t="s">
        <v>1829</v>
      </c>
      <c r="S274" s="83" t="s">
        <v>177</v>
      </c>
      <c r="T274" s="107">
        <v>30</v>
      </c>
    </row>
    <row r="275" spans="1:20" s="98" customFormat="1" ht="51">
      <c r="A275" s="89"/>
      <c r="B275" s="85">
        <v>1055</v>
      </c>
      <c r="C275" s="90" t="s">
        <v>29</v>
      </c>
      <c r="D275" s="100" t="s">
        <v>339</v>
      </c>
      <c r="E275" s="83" t="s">
        <v>547</v>
      </c>
      <c r="F275" s="83" t="s">
        <v>723</v>
      </c>
      <c r="G275" s="83" t="s">
        <v>1823</v>
      </c>
      <c r="H275" s="83" t="s">
        <v>723</v>
      </c>
      <c r="I275" s="83" t="s">
        <v>551</v>
      </c>
      <c r="J275" s="83" t="s">
        <v>1826</v>
      </c>
      <c r="K275" s="83" t="s">
        <v>1821</v>
      </c>
      <c r="L275" s="83" t="s">
        <v>62</v>
      </c>
      <c r="M275" s="84" t="s">
        <v>345</v>
      </c>
      <c r="N275" s="84">
        <v>1</v>
      </c>
      <c r="O275" s="104">
        <f t="shared" si="6"/>
        <v>365228</v>
      </c>
      <c r="P275" s="104">
        <v>365228</v>
      </c>
      <c r="Q275" s="84" t="s">
        <v>96</v>
      </c>
      <c r="R275" s="83" t="s">
        <v>1829</v>
      </c>
      <c r="S275" s="83" t="s">
        <v>193</v>
      </c>
      <c r="T275" s="107">
        <v>30</v>
      </c>
    </row>
    <row r="276" spans="1:20" s="95" customFormat="1" ht="51">
      <c r="A276" s="106"/>
      <c r="B276" s="85">
        <v>1056</v>
      </c>
      <c r="C276" s="90" t="s">
        <v>29</v>
      </c>
      <c r="D276" s="100" t="s">
        <v>339</v>
      </c>
      <c r="E276" s="83" t="s">
        <v>1125</v>
      </c>
      <c r="F276" s="83" t="s">
        <v>1198</v>
      </c>
      <c r="G276" s="83" t="s">
        <v>1123</v>
      </c>
      <c r="H276" s="83" t="s">
        <v>1199</v>
      </c>
      <c r="I276" s="83" t="s">
        <v>1124</v>
      </c>
      <c r="J276" s="83" t="s">
        <v>1827</v>
      </c>
      <c r="K276" s="83" t="s">
        <v>1822</v>
      </c>
      <c r="L276" s="83" t="s">
        <v>62</v>
      </c>
      <c r="M276" s="83" t="s">
        <v>345</v>
      </c>
      <c r="N276" s="83">
        <v>1</v>
      </c>
      <c r="O276" s="104">
        <f t="shared" si="6"/>
        <v>228571</v>
      </c>
      <c r="P276" s="104">
        <v>228571</v>
      </c>
      <c r="Q276" s="84" t="s">
        <v>96</v>
      </c>
      <c r="R276" s="83" t="s">
        <v>1829</v>
      </c>
      <c r="S276" s="83" t="s">
        <v>187</v>
      </c>
      <c r="T276" s="107">
        <v>30</v>
      </c>
    </row>
    <row r="277" spans="1:20" s="98" customFormat="1" ht="51">
      <c r="A277" s="89"/>
      <c r="B277" s="85">
        <v>1057</v>
      </c>
      <c r="C277" s="90" t="s">
        <v>29</v>
      </c>
      <c r="D277" s="100" t="s">
        <v>339</v>
      </c>
      <c r="E277" s="83" t="s">
        <v>1125</v>
      </c>
      <c r="F277" s="83" t="s">
        <v>1198</v>
      </c>
      <c r="G277" s="83" t="s">
        <v>1123</v>
      </c>
      <c r="H277" s="83" t="s">
        <v>1199</v>
      </c>
      <c r="I277" s="83" t="s">
        <v>1124</v>
      </c>
      <c r="J277" s="83" t="s">
        <v>1827</v>
      </c>
      <c r="K277" s="83" t="s">
        <v>1822</v>
      </c>
      <c r="L277" s="83" t="s">
        <v>62</v>
      </c>
      <c r="M277" s="84" t="s">
        <v>345</v>
      </c>
      <c r="N277" s="84">
        <v>1</v>
      </c>
      <c r="O277" s="104">
        <f t="shared" si="6"/>
        <v>114286</v>
      </c>
      <c r="P277" s="104">
        <v>114286</v>
      </c>
      <c r="Q277" s="84" t="s">
        <v>96</v>
      </c>
      <c r="R277" s="83" t="s">
        <v>1829</v>
      </c>
      <c r="S277" s="83" t="s">
        <v>94</v>
      </c>
      <c r="T277" s="107">
        <v>30</v>
      </c>
    </row>
    <row r="278" spans="1:20" s="95" customFormat="1" ht="51">
      <c r="A278" s="106"/>
      <c r="B278" s="85">
        <v>1058</v>
      </c>
      <c r="C278" s="90" t="s">
        <v>29</v>
      </c>
      <c r="D278" s="100" t="s">
        <v>339</v>
      </c>
      <c r="E278" s="83" t="s">
        <v>1125</v>
      </c>
      <c r="F278" s="83" t="s">
        <v>1198</v>
      </c>
      <c r="G278" s="83" t="s">
        <v>1123</v>
      </c>
      <c r="H278" s="83" t="s">
        <v>1199</v>
      </c>
      <c r="I278" s="83" t="s">
        <v>1124</v>
      </c>
      <c r="J278" s="83" t="s">
        <v>1827</v>
      </c>
      <c r="K278" s="83" t="s">
        <v>1822</v>
      </c>
      <c r="L278" s="83" t="s">
        <v>62</v>
      </c>
      <c r="M278" s="83" t="s">
        <v>345</v>
      </c>
      <c r="N278" s="83">
        <v>1</v>
      </c>
      <c r="O278" s="104">
        <f t="shared" si="6"/>
        <v>114286</v>
      </c>
      <c r="P278" s="104">
        <v>114286</v>
      </c>
      <c r="Q278" s="84" t="s">
        <v>96</v>
      </c>
      <c r="R278" s="83" t="s">
        <v>1829</v>
      </c>
      <c r="S278" s="83" t="s">
        <v>99</v>
      </c>
      <c r="T278" s="107">
        <v>30</v>
      </c>
    </row>
    <row r="279" spans="1:20" s="98" customFormat="1" ht="51">
      <c r="A279" s="89"/>
      <c r="B279" s="85">
        <v>1059</v>
      </c>
      <c r="C279" s="90" t="s">
        <v>29</v>
      </c>
      <c r="D279" s="100" t="s">
        <v>339</v>
      </c>
      <c r="E279" s="83" t="s">
        <v>1125</v>
      </c>
      <c r="F279" s="83" t="s">
        <v>1198</v>
      </c>
      <c r="G279" s="83" t="s">
        <v>1123</v>
      </c>
      <c r="H279" s="83" t="s">
        <v>1199</v>
      </c>
      <c r="I279" s="83" t="s">
        <v>1124</v>
      </c>
      <c r="J279" s="83" t="s">
        <v>1827</v>
      </c>
      <c r="K279" s="83" t="s">
        <v>1822</v>
      </c>
      <c r="L279" s="83" t="s">
        <v>62</v>
      </c>
      <c r="M279" s="84" t="s">
        <v>345</v>
      </c>
      <c r="N279" s="84">
        <v>1</v>
      </c>
      <c r="O279" s="104">
        <f t="shared" si="6"/>
        <v>57143</v>
      </c>
      <c r="P279" s="104">
        <v>57143</v>
      </c>
      <c r="Q279" s="84" t="s">
        <v>96</v>
      </c>
      <c r="R279" s="83" t="s">
        <v>1829</v>
      </c>
      <c r="S279" s="83" t="s">
        <v>173</v>
      </c>
      <c r="T279" s="107">
        <v>30</v>
      </c>
    </row>
    <row r="280" spans="1:20" s="95" customFormat="1" ht="51">
      <c r="A280" s="106"/>
      <c r="B280" s="85">
        <v>1060</v>
      </c>
      <c r="C280" s="90" t="s">
        <v>29</v>
      </c>
      <c r="D280" s="100" t="s">
        <v>339</v>
      </c>
      <c r="E280" s="83" t="s">
        <v>1125</v>
      </c>
      <c r="F280" s="83" t="s">
        <v>1198</v>
      </c>
      <c r="G280" s="83" t="s">
        <v>1123</v>
      </c>
      <c r="H280" s="83" t="s">
        <v>1199</v>
      </c>
      <c r="I280" s="83" t="s">
        <v>1124</v>
      </c>
      <c r="J280" s="83" t="s">
        <v>1827</v>
      </c>
      <c r="K280" s="83" t="s">
        <v>1822</v>
      </c>
      <c r="L280" s="83" t="s">
        <v>62</v>
      </c>
      <c r="M280" s="83" t="s">
        <v>345</v>
      </c>
      <c r="N280" s="83">
        <v>1</v>
      </c>
      <c r="O280" s="104">
        <f t="shared" si="6"/>
        <v>57143</v>
      </c>
      <c r="P280" s="104">
        <v>57143</v>
      </c>
      <c r="Q280" s="84" t="s">
        <v>96</v>
      </c>
      <c r="R280" s="83" t="s">
        <v>1829</v>
      </c>
      <c r="S280" s="83" t="s">
        <v>98</v>
      </c>
      <c r="T280" s="107">
        <v>30</v>
      </c>
    </row>
    <row r="281" spans="1:20" s="98" customFormat="1" ht="51">
      <c r="A281" s="89"/>
      <c r="B281" s="85">
        <v>1061</v>
      </c>
      <c r="C281" s="90" t="s">
        <v>29</v>
      </c>
      <c r="D281" s="100" t="s">
        <v>339</v>
      </c>
      <c r="E281" s="83" t="s">
        <v>1125</v>
      </c>
      <c r="F281" s="83" t="s">
        <v>1198</v>
      </c>
      <c r="G281" s="83" t="s">
        <v>1123</v>
      </c>
      <c r="H281" s="83" t="s">
        <v>1199</v>
      </c>
      <c r="I281" s="83" t="s">
        <v>1124</v>
      </c>
      <c r="J281" s="83" t="s">
        <v>1827</v>
      </c>
      <c r="K281" s="83" t="s">
        <v>1822</v>
      </c>
      <c r="L281" s="83" t="s">
        <v>62</v>
      </c>
      <c r="M281" s="84" t="s">
        <v>345</v>
      </c>
      <c r="N281" s="84">
        <v>1</v>
      </c>
      <c r="O281" s="104">
        <f t="shared" si="6"/>
        <v>28571</v>
      </c>
      <c r="P281" s="104">
        <v>28571</v>
      </c>
      <c r="Q281" s="84" t="s">
        <v>96</v>
      </c>
      <c r="R281" s="83" t="s">
        <v>1829</v>
      </c>
      <c r="S281" s="83" t="s">
        <v>77</v>
      </c>
      <c r="T281" s="107">
        <v>30</v>
      </c>
    </row>
    <row r="282" spans="1:20" s="95" customFormat="1" ht="51">
      <c r="A282" s="106"/>
      <c r="B282" s="85">
        <v>1062</v>
      </c>
      <c r="C282" s="90" t="s">
        <v>29</v>
      </c>
      <c r="D282" s="100" t="s">
        <v>339</v>
      </c>
      <c r="E282" s="83" t="s">
        <v>1125</v>
      </c>
      <c r="F282" s="83" t="s">
        <v>1198</v>
      </c>
      <c r="G282" s="83" t="s">
        <v>1123</v>
      </c>
      <c r="H282" s="83" t="s">
        <v>1199</v>
      </c>
      <c r="I282" s="83" t="s">
        <v>1124</v>
      </c>
      <c r="J282" s="83" t="s">
        <v>1827</v>
      </c>
      <c r="K282" s="83" t="s">
        <v>1822</v>
      </c>
      <c r="L282" s="83" t="s">
        <v>62</v>
      </c>
      <c r="M282" s="83" t="s">
        <v>345</v>
      </c>
      <c r="N282" s="83">
        <v>1</v>
      </c>
      <c r="O282" s="104">
        <f t="shared" si="6"/>
        <v>28571</v>
      </c>
      <c r="P282" s="104">
        <v>28571</v>
      </c>
      <c r="Q282" s="84" t="s">
        <v>96</v>
      </c>
      <c r="R282" s="83" t="s">
        <v>1829</v>
      </c>
      <c r="S282" s="83" t="s">
        <v>97</v>
      </c>
      <c r="T282" s="107">
        <v>30</v>
      </c>
    </row>
    <row r="283" spans="1:20" s="98" customFormat="1" ht="51">
      <c r="A283" s="89"/>
      <c r="B283" s="85">
        <v>1063</v>
      </c>
      <c r="C283" s="90" t="s">
        <v>29</v>
      </c>
      <c r="D283" s="100" t="s">
        <v>339</v>
      </c>
      <c r="E283" s="83" t="s">
        <v>1125</v>
      </c>
      <c r="F283" s="83" t="s">
        <v>1198</v>
      </c>
      <c r="G283" s="83" t="s">
        <v>1123</v>
      </c>
      <c r="H283" s="83" t="s">
        <v>1199</v>
      </c>
      <c r="I283" s="83" t="s">
        <v>1124</v>
      </c>
      <c r="J283" s="83" t="s">
        <v>1827</v>
      </c>
      <c r="K283" s="83" t="s">
        <v>1822</v>
      </c>
      <c r="L283" s="83" t="s">
        <v>62</v>
      </c>
      <c r="M283" s="84" t="s">
        <v>345</v>
      </c>
      <c r="N283" s="84">
        <v>1</v>
      </c>
      <c r="O283" s="104">
        <f t="shared" si="6"/>
        <v>28571</v>
      </c>
      <c r="P283" s="104">
        <v>28571</v>
      </c>
      <c r="Q283" s="84" t="s">
        <v>96</v>
      </c>
      <c r="R283" s="83" t="s">
        <v>1829</v>
      </c>
      <c r="S283" s="83" t="s">
        <v>106</v>
      </c>
      <c r="T283" s="107">
        <v>30</v>
      </c>
    </row>
    <row r="284" spans="1:20" s="95" customFormat="1" ht="51">
      <c r="A284" s="106"/>
      <c r="B284" s="85">
        <v>1064</v>
      </c>
      <c r="C284" s="90" t="s">
        <v>29</v>
      </c>
      <c r="D284" s="100" t="s">
        <v>339</v>
      </c>
      <c r="E284" s="83" t="s">
        <v>1125</v>
      </c>
      <c r="F284" s="83" t="s">
        <v>1198</v>
      </c>
      <c r="G284" s="83" t="s">
        <v>1123</v>
      </c>
      <c r="H284" s="83" t="s">
        <v>1199</v>
      </c>
      <c r="I284" s="83" t="s">
        <v>1124</v>
      </c>
      <c r="J284" s="83" t="s">
        <v>1827</v>
      </c>
      <c r="K284" s="83" t="s">
        <v>1822</v>
      </c>
      <c r="L284" s="83" t="s">
        <v>62</v>
      </c>
      <c r="M284" s="83" t="s">
        <v>345</v>
      </c>
      <c r="N284" s="83">
        <v>1</v>
      </c>
      <c r="O284" s="104">
        <f t="shared" si="6"/>
        <v>28571</v>
      </c>
      <c r="P284" s="104">
        <v>28571</v>
      </c>
      <c r="Q284" s="84" t="s">
        <v>96</v>
      </c>
      <c r="R284" s="83" t="s">
        <v>1829</v>
      </c>
      <c r="S284" s="83" t="s">
        <v>111</v>
      </c>
      <c r="T284" s="107">
        <v>30</v>
      </c>
    </row>
    <row r="285" spans="1:20" s="98" customFormat="1" ht="51">
      <c r="A285" s="89"/>
      <c r="B285" s="85">
        <v>1065</v>
      </c>
      <c r="C285" s="90" t="s">
        <v>29</v>
      </c>
      <c r="D285" s="100" t="s">
        <v>339</v>
      </c>
      <c r="E285" s="83" t="s">
        <v>1125</v>
      </c>
      <c r="F285" s="83" t="s">
        <v>1198</v>
      </c>
      <c r="G285" s="83" t="s">
        <v>1123</v>
      </c>
      <c r="H285" s="83" t="s">
        <v>1199</v>
      </c>
      <c r="I285" s="83" t="s">
        <v>1124</v>
      </c>
      <c r="J285" s="83" t="s">
        <v>1827</v>
      </c>
      <c r="K285" s="83" t="s">
        <v>1822</v>
      </c>
      <c r="L285" s="83" t="s">
        <v>62</v>
      </c>
      <c r="M285" s="84" t="s">
        <v>345</v>
      </c>
      <c r="N285" s="84">
        <v>1</v>
      </c>
      <c r="O285" s="104">
        <f t="shared" si="6"/>
        <v>28571</v>
      </c>
      <c r="P285" s="104">
        <v>28571</v>
      </c>
      <c r="Q285" s="84" t="s">
        <v>96</v>
      </c>
      <c r="R285" s="83" t="s">
        <v>1829</v>
      </c>
      <c r="S285" s="83" t="s">
        <v>191</v>
      </c>
      <c r="T285" s="107">
        <v>30</v>
      </c>
    </row>
    <row r="286" spans="1:20" s="95" customFormat="1" ht="51">
      <c r="A286" s="106"/>
      <c r="B286" s="85">
        <v>1066</v>
      </c>
      <c r="C286" s="90" t="s">
        <v>29</v>
      </c>
      <c r="D286" s="100" t="s">
        <v>339</v>
      </c>
      <c r="E286" s="83" t="s">
        <v>1125</v>
      </c>
      <c r="F286" s="83" t="s">
        <v>1198</v>
      </c>
      <c r="G286" s="83" t="s">
        <v>1123</v>
      </c>
      <c r="H286" s="83" t="s">
        <v>1199</v>
      </c>
      <c r="I286" s="83" t="s">
        <v>1124</v>
      </c>
      <c r="J286" s="83" t="s">
        <v>1827</v>
      </c>
      <c r="K286" s="83" t="s">
        <v>1822</v>
      </c>
      <c r="L286" s="83" t="s">
        <v>62</v>
      </c>
      <c r="M286" s="83" t="s">
        <v>345</v>
      </c>
      <c r="N286" s="83">
        <v>1</v>
      </c>
      <c r="O286" s="104">
        <f t="shared" si="6"/>
        <v>28571</v>
      </c>
      <c r="P286" s="104">
        <v>28571</v>
      </c>
      <c r="Q286" s="84" t="s">
        <v>96</v>
      </c>
      <c r="R286" s="83" t="s">
        <v>1829</v>
      </c>
      <c r="S286" s="83" t="s">
        <v>177</v>
      </c>
      <c r="T286" s="107">
        <v>30</v>
      </c>
    </row>
    <row r="287" spans="1:20" s="98" customFormat="1" ht="51">
      <c r="A287" s="89"/>
      <c r="B287" s="85">
        <v>1067</v>
      </c>
      <c r="C287" s="90" t="s">
        <v>29</v>
      </c>
      <c r="D287" s="100" t="s">
        <v>339</v>
      </c>
      <c r="E287" s="83" t="s">
        <v>1125</v>
      </c>
      <c r="F287" s="83" t="s">
        <v>1198</v>
      </c>
      <c r="G287" s="83" t="s">
        <v>1123</v>
      </c>
      <c r="H287" s="83" t="s">
        <v>1199</v>
      </c>
      <c r="I287" s="83" t="s">
        <v>1124</v>
      </c>
      <c r="J287" s="83" t="s">
        <v>1827</v>
      </c>
      <c r="K287" s="83" t="s">
        <v>1822</v>
      </c>
      <c r="L287" s="83" t="s">
        <v>62</v>
      </c>
      <c r="M287" s="84" t="s">
        <v>345</v>
      </c>
      <c r="N287" s="84">
        <v>1</v>
      </c>
      <c r="O287" s="104">
        <f t="shared" si="6"/>
        <v>28571</v>
      </c>
      <c r="P287" s="104">
        <v>28571</v>
      </c>
      <c r="Q287" s="84" t="s">
        <v>96</v>
      </c>
      <c r="R287" s="83" t="s">
        <v>1829</v>
      </c>
      <c r="S287" s="83" t="s">
        <v>193</v>
      </c>
      <c r="T287" s="107">
        <v>30</v>
      </c>
    </row>
    <row r="288" spans="1:20" s="98" customFormat="1" ht="51">
      <c r="A288" s="89"/>
      <c r="B288" s="85">
        <v>1068</v>
      </c>
      <c r="C288" s="90" t="s">
        <v>29</v>
      </c>
      <c r="D288" s="91" t="s">
        <v>30</v>
      </c>
      <c r="E288" s="83" t="s">
        <v>122</v>
      </c>
      <c r="F288" s="84" t="s">
        <v>123</v>
      </c>
      <c r="G288" s="84" t="s">
        <v>124</v>
      </c>
      <c r="H288" s="98" t="s">
        <v>125</v>
      </c>
      <c r="I288" s="83" t="s">
        <v>126</v>
      </c>
      <c r="J288" s="83" t="s">
        <v>1830</v>
      </c>
      <c r="K288" s="98" t="s">
        <v>1831</v>
      </c>
      <c r="L288" s="83" t="s">
        <v>62</v>
      </c>
      <c r="M288" s="84" t="s">
        <v>990</v>
      </c>
      <c r="N288" s="94">
        <v>831.2</v>
      </c>
      <c r="O288" s="94">
        <v>149368.13</v>
      </c>
      <c r="P288" s="94">
        <v>139285714.28</v>
      </c>
      <c r="Q288" s="83" t="s">
        <v>96</v>
      </c>
      <c r="R288" s="83" t="s">
        <v>1829</v>
      </c>
      <c r="S288" s="83" t="s">
        <v>77</v>
      </c>
      <c r="T288" s="85">
        <v>10</v>
      </c>
    </row>
    <row r="289" spans="1:22" s="98" customFormat="1" ht="38.25">
      <c r="A289" s="89"/>
      <c r="B289" s="85">
        <v>1069</v>
      </c>
      <c r="C289" s="90" t="s">
        <v>29</v>
      </c>
      <c r="D289" s="100" t="s">
        <v>327</v>
      </c>
      <c r="E289" s="85" t="s">
        <v>1832</v>
      </c>
      <c r="F289" s="83" t="s">
        <v>1834</v>
      </c>
      <c r="G289" s="83" t="s">
        <v>1833</v>
      </c>
      <c r="H289" s="83" t="s">
        <v>1834</v>
      </c>
      <c r="I289" s="83" t="s">
        <v>1833</v>
      </c>
      <c r="J289" s="83"/>
      <c r="K289" s="84"/>
      <c r="L289" s="83" t="s">
        <v>62</v>
      </c>
      <c r="M289" s="84" t="s">
        <v>333</v>
      </c>
      <c r="N289" s="84">
        <v>1</v>
      </c>
      <c r="O289" s="94">
        <f t="shared" ref="O289:O290" si="7">P289/N289</f>
        <v>220000</v>
      </c>
      <c r="P289" s="104">
        <v>220000</v>
      </c>
      <c r="Q289" s="85" t="s">
        <v>96</v>
      </c>
      <c r="R289" s="83" t="s">
        <v>96</v>
      </c>
      <c r="S289" s="85" t="s">
        <v>40</v>
      </c>
      <c r="T289" s="87">
        <v>50</v>
      </c>
    </row>
    <row r="290" spans="1:22" s="98" customFormat="1" ht="51">
      <c r="A290" s="89"/>
      <c r="B290" s="85">
        <v>1070</v>
      </c>
      <c r="C290" s="90" t="s">
        <v>29</v>
      </c>
      <c r="D290" s="100" t="s">
        <v>339</v>
      </c>
      <c r="E290" s="83" t="s">
        <v>1411</v>
      </c>
      <c r="F290" s="83" t="s">
        <v>1413</v>
      </c>
      <c r="G290" s="83" t="s">
        <v>1412</v>
      </c>
      <c r="H290" s="83" t="s">
        <v>1413</v>
      </c>
      <c r="I290" s="83" t="s">
        <v>1412</v>
      </c>
      <c r="J290" s="83" t="s">
        <v>1836</v>
      </c>
      <c r="K290" s="83" t="s">
        <v>1835</v>
      </c>
      <c r="L290" s="83" t="s">
        <v>62</v>
      </c>
      <c r="M290" s="85" t="s">
        <v>345</v>
      </c>
      <c r="N290" s="87">
        <v>1</v>
      </c>
      <c r="O290" s="94">
        <f t="shared" si="7"/>
        <v>62500</v>
      </c>
      <c r="P290" s="94">
        <v>62500</v>
      </c>
      <c r="Q290" s="83" t="s">
        <v>96</v>
      </c>
      <c r="R290" s="83" t="s">
        <v>190</v>
      </c>
      <c r="S290" s="84" t="s">
        <v>164</v>
      </c>
      <c r="T290" s="83">
        <v>100</v>
      </c>
    </row>
    <row r="291" spans="1:22">
      <c r="F291" s="2"/>
      <c r="U291" s="70"/>
      <c r="V291" s="70"/>
    </row>
    <row r="292" spans="1:22">
      <c r="A292" s="29"/>
      <c r="C292" s="2" t="s">
        <v>1260</v>
      </c>
      <c r="F292" s="2"/>
      <c r="G292" s="2"/>
      <c r="H292" s="2"/>
      <c r="I292" s="2"/>
      <c r="J292" s="2"/>
      <c r="K292" s="2"/>
      <c r="N292" s="2"/>
      <c r="O292" s="2"/>
      <c r="P292" s="2"/>
      <c r="U292" s="70"/>
      <c r="V292" s="70"/>
    </row>
    <row r="293" spans="1:22">
      <c r="U293" s="70"/>
      <c r="V293" s="70"/>
    </row>
    <row r="294" spans="1:22">
      <c r="P294" s="72"/>
      <c r="U294" s="70"/>
      <c r="V294" s="70"/>
    </row>
    <row r="295" spans="1:22">
      <c r="U295" s="70"/>
      <c r="V295" s="70"/>
    </row>
    <row r="296" spans="1:22">
      <c r="U296" s="70"/>
      <c r="V296" s="70"/>
    </row>
    <row r="302" spans="1:22">
      <c r="M302" s="5"/>
    </row>
  </sheetData>
  <autoFilter ref="S1:S302"/>
  <mergeCells count="22">
    <mergeCell ref="Q15:Q16"/>
    <mergeCell ref="R15:R16"/>
    <mergeCell ref="S15:S16"/>
    <mergeCell ref="T15:T16"/>
    <mergeCell ref="K15:K16"/>
    <mergeCell ref="L15:L16"/>
    <mergeCell ref="M15:M16"/>
    <mergeCell ref="N15:N16"/>
    <mergeCell ref="O15:O16"/>
    <mergeCell ref="P15:P16"/>
    <mergeCell ref="J15:J16"/>
    <mergeCell ref="B8:D8"/>
    <mergeCell ref="B9:D9"/>
    <mergeCell ref="B10:D10"/>
    <mergeCell ref="B15:B16"/>
    <mergeCell ref="C15:C16"/>
    <mergeCell ref="D15:D16"/>
    <mergeCell ref="E15:E16"/>
    <mergeCell ref="F15:F16"/>
    <mergeCell ref="G15:G16"/>
    <mergeCell ref="H15:H16"/>
    <mergeCell ref="I15:I16"/>
  </mergeCells>
  <dataValidations count="1">
    <dataValidation allowBlank="1" showInputMessage="1" showErrorMessage="1" prompt="Введите краткую хар-ку на рус.языке" sqref="I64:K64"/>
  </dataValidations>
  <printOptions horizontalCentered="1"/>
  <pageMargins left="0" right="0.2" top="0" bottom="0" header="0.51181102362204722" footer="0.51181102362204722"/>
  <pageSetup paperSize="9" scale="4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Приказ №185-п от 29.11.2013 </vt:lpstr>
      <vt:lpstr>Приложение 1 к приказу</vt:lpstr>
      <vt:lpstr>'Приказ №185-п от 29.11.2013 '!Область_печати</vt:lpstr>
      <vt:lpstr>'Приложение 1 к приказу'!Область_печати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2013-11-25T03:26:52Z</cp:lastPrinted>
  <dcterms:created xsi:type="dcterms:W3CDTF">2013-10-09T04:27:57Z</dcterms:created>
  <dcterms:modified xsi:type="dcterms:W3CDTF">2013-12-06T06:19:45Z</dcterms:modified>
</cp:coreProperties>
</file>